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70" yWindow="45" windowWidth="10200" windowHeight="10950" tabRatio="872" activeTab="2"/>
  </bookViews>
  <sheets>
    <sheet name="1-4" sheetId="1" r:id="rId1"/>
    <sheet name="1-5" sheetId="2" r:id="rId2"/>
    <sheet name="пр2" sheetId="38" r:id="rId3"/>
    <sheet name="пр3" sheetId="16" r:id="rId4"/>
    <sheet name="Ист 4 " sheetId="32" r:id="rId5"/>
    <sheet name="дот 5" sheetId="6" r:id="rId6"/>
    <sheet name="сбал 6" sheetId="15" r:id="rId7"/>
    <sheet name="8180" sheetId="34" r:id="rId8"/>
    <sheet name="5550" sheetId="37" r:id="rId9"/>
  </sheets>
  <definedNames>
    <definedName name="_xlnm._FilterDatabase" localSheetId="2" hidden="1">пр2!$A$10:$J$184</definedName>
    <definedName name="_xlnm._FilterDatabase" localSheetId="3" hidden="1">пр3!$A$10:$L$518</definedName>
    <definedName name="_xlnm.Print_Area" localSheetId="0">'1-4'!$A$1:$Q$50</definedName>
    <definedName name="_xlnm.Print_Area" localSheetId="1">'1-5'!$A$1:$E$65</definedName>
    <definedName name="_xlnm.Print_Area" localSheetId="5">'дот 5'!$A$1:$C$15</definedName>
    <definedName name="_xlnm.Print_Area" localSheetId="4">'Ист 4 '!$A$1:$F$26</definedName>
    <definedName name="_xlnm.Print_Area" localSheetId="2">пр2!$A$1:$G$184</definedName>
    <definedName name="_xlnm.Print_Area" localSheetId="3">пр3!$A$1:$I$518</definedName>
    <definedName name="_xlnm.Print_Area" localSheetId="6">'сбал 6'!$A$1:$D$20</definedName>
  </definedNames>
  <calcPr calcId="124519"/>
</workbook>
</file>

<file path=xl/calcChain.xml><?xml version="1.0" encoding="utf-8"?>
<calcChain xmlns="http://schemas.openxmlformats.org/spreadsheetml/2006/main">
  <c r="E44" i="38"/>
  <c r="E43" s="1"/>
  <c r="E49"/>
  <c r="G145" i="16"/>
  <c r="D19" i="1" l="1"/>
  <c r="E19"/>
  <c r="P13" l="1"/>
  <c r="P14"/>
  <c r="P15"/>
  <c r="P16"/>
  <c r="P17"/>
  <c r="P18"/>
  <c r="P20"/>
  <c r="P21"/>
  <c r="P22"/>
  <c r="P23"/>
  <c r="C12"/>
  <c r="C19"/>
  <c r="P19" s="1"/>
  <c r="F25"/>
  <c r="G25"/>
  <c r="H25"/>
  <c r="I25"/>
  <c r="J25"/>
  <c r="K25"/>
  <c r="O25"/>
  <c r="D25"/>
  <c r="E25"/>
  <c r="C25"/>
  <c r="C24" s="1"/>
  <c r="P24" s="1"/>
  <c r="P11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5"/>
  <c r="P47"/>
  <c r="P48"/>
  <c r="P49"/>
  <c r="P50"/>
  <c r="O46"/>
  <c r="O24"/>
  <c r="O19"/>
  <c r="O12" s="1"/>
  <c r="O10"/>
  <c r="O9" s="1"/>
  <c r="E115" i="38"/>
  <c r="E117"/>
  <c r="G321" i="16"/>
  <c r="G320"/>
  <c r="I330"/>
  <c r="H330"/>
  <c r="G330"/>
  <c r="I177" i="38"/>
  <c r="J177"/>
  <c r="H177"/>
  <c r="H150"/>
  <c r="F115"/>
  <c r="G115"/>
  <c r="G108"/>
  <c r="F108"/>
  <c r="F86"/>
  <c r="E73"/>
  <c r="F73"/>
  <c r="O8" i="1" l="1"/>
  <c r="O7" s="1"/>
  <c r="G73" i="38"/>
  <c r="E86"/>
  <c r="G86"/>
  <c r="F119"/>
  <c r="F10"/>
  <c r="G43"/>
  <c r="F43"/>
  <c r="E108"/>
  <c r="G139"/>
  <c r="G119"/>
  <c r="E119"/>
  <c r="F139"/>
  <c r="E10"/>
  <c r="E139"/>
  <c r="E180" l="1"/>
  <c r="F180"/>
  <c r="G10"/>
  <c r="G180" s="1"/>
  <c r="G291" i="16" l="1"/>
  <c r="G169"/>
  <c r="G166" s="1"/>
  <c r="G167"/>
  <c r="B11" i="34"/>
  <c r="B9" i="37"/>
  <c r="G496" i="16" l="1"/>
  <c r="G453"/>
  <c r="G439"/>
  <c r="G417"/>
  <c r="G140"/>
  <c r="G138"/>
  <c r="I146"/>
  <c r="H146"/>
  <c r="G146"/>
  <c r="I133"/>
  <c r="H133"/>
  <c r="G133"/>
  <c r="I313"/>
  <c r="H313"/>
  <c r="G313"/>
  <c r="I305"/>
  <c r="H305"/>
  <c r="G305"/>
  <c r="H336"/>
  <c r="I336"/>
  <c r="H335"/>
  <c r="H334" s="1"/>
  <c r="I335"/>
  <c r="I334" s="1"/>
  <c r="I380"/>
  <c r="H380"/>
  <c r="G380"/>
  <c r="G354"/>
  <c r="I345"/>
  <c r="H345"/>
  <c r="G345"/>
  <c r="G339"/>
  <c r="G337"/>
  <c r="G238"/>
  <c r="G237"/>
  <c r="I260"/>
  <c r="H260"/>
  <c r="G260"/>
  <c r="I243"/>
  <c r="H243"/>
  <c r="G243"/>
  <c r="I219"/>
  <c r="H219"/>
  <c r="G219"/>
  <c r="G202"/>
  <c r="G200"/>
  <c r="G70"/>
  <c r="G68"/>
  <c r="I226"/>
  <c r="H226"/>
  <c r="G226"/>
  <c r="I208"/>
  <c r="H208"/>
  <c r="G208"/>
  <c r="G95"/>
  <c r="G80"/>
  <c r="I80"/>
  <c r="H80"/>
  <c r="I60"/>
  <c r="H60"/>
  <c r="G60"/>
  <c r="I44"/>
  <c r="H44"/>
  <c r="G44"/>
  <c r="I25"/>
  <c r="H25"/>
  <c r="G25"/>
  <c r="G17"/>
  <c r="I17"/>
  <c r="H17"/>
  <c r="G336" l="1"/>
  <c r="G335" s="1"/>
  <c r="G334" s="1"/>
  <c r="I89"/>
  <c r="I88" s="1"/>
  <c r="H89"/>
  <c r="H88" s="1"/>
  <c r="G89"/>
  <c r="G88" s="1"/>
  <c r="J412" l="1"/>
  <c r="I269"/>
  <c r="H269"/>
  <c r="H164"/>
  <c r="I164"/>
  <c r="J131"/>
  <c r="I95" l="1"/>
  <c r="H95"/>
  <c r="G310"/>
  <c r="G100"/>
  <c r="G99" s="1"/>
  <c r="J420"/>
  <c r="G309" l="1"/>
  <c r="G308" s="1"/>
  <c r="G223"/>
  <c r="D46" i="1"/>
  <c r="M46" s="1"/>
  <c r="E46"/>
  <c r="N46" s="1"/>
  <c r="C46"/>
  <c r="P46" s="1"/>
  <c r="N11"/>
  <c r="N14"/>
  <c r="N15"/>
  <c r="N20"/>
  <c r="N21"/>
  <c r="N22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5"/>
  <c r="N47"/>
  <c r="N48"/>
  <c r="N49"/>
  <c r="N50"/>
  <c r="M11"/>
  <c r="M14"/>
  <c r="M15"/>
  <c r="M20"/>
  <c r="M21"/>
  <c r="M22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5"/>
  <c r="M47"/>
  <c r="M48"/>
  <c r="M49"/>
  <c r="M50"/>
  <c r="L11"/>
  <c r="L14"/>
  <c r="L15"/>
  <c r="L20"/>
  <c r="L21"/>
  <c r="L22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5"/>
  <c r="L47"/>
  <c r="L48"/>
  <c r="L49"/>
  <c r="L50"/>
  <c r="K24"/>
  <c r="J24"/>
  <c r="K7"/>
  <c r="J7"/>
  <c r="I46"/>
  <c r="I24"/>
  <c r="I7"/>
  <c r="E24"/>
  <c r="M19"/>
  <c r="N19"/>
  <c r="D10"/>
  <c r="M10" s="1"/>
  <c r="E10"/>
  <c r="N10" s="1"/>
  <c r="I319" i="16"/>
  <c r="I318" s="1"/>
  <c r="I317" s="1"/>
  <c r="I316" s="1"/>
  <c r="H319"/>
  <c r="H318" s="1"/>
  <c r="H317" s="1"/>
  <c r="H316" s="1"/>
  <c r="G319"/>
  <c r="H467"/>
  <c r="I448"/>
  <c r="I467"/>
  <c r="I446"/>
  <c r="I422"/>
  <c r="I412"/>
  <c r="I364"/>
  <c r="I362"/>
  <c r="I351"/>
  <c r="H364"/>
  <c r="H422"/>
  <c r="H412"/>
  <c r="H362"/>
  <c r="H351"/>
  <c r="G73"/>
  <c r="G71"/>
  <c r="I268"/>
  <c r="I267" s="1"/>
  <c r="I271"/>
  <c r="I273"/>
  <c r="I276"/>
  <c r="I275" s="1"/>
  <c r="I280"/>
  <c r="I279" s="1"/>
  <c r="I282"/>
  <c r="I413"/>
  <c r="H448"/>
  <c r="H446" s="1"/>
  <c r="C10" i="1"/>
  <c r="M25" l="1"/>
  <c r="L25"/>
  <c r="N25"/>
  <c r="L19"/>
  <c r="L10"/>
  <c r="P10"/>
  <c r="P25"/>
  <c r="E9"/>
  <c r="N9" s="1"/>
  <c r="C9"/>
  <c r="C8" s="1"/>
  <c r="G318" i="16"/>
  <c r="G317" s="1"/>
  <c r="G316" s="1"/>
  <c r="D12" i="1"/>
  <c r="M12" s="1"/>
  <c r="D9"/>
  <c r="M9" s="1"/>
  <c r="N24"/>
  <c r="L46"/>
  <c r="E12"/>
  <c r="D24"/>
  <c r="M24" s="1"/>
  <c r="I278" i="16"/>
  <c r="I270"/>
  <c r="D64" i="2"/>
  <c r="D63" s="1"/>
  <c r="E64"/>
  <c r="E63" s="1"/>
  <c r="C64"/>
  <c r="C63" s="1"/>
  <c r="E55"/>
  <c r="D61"/>
  <c r="E61"/>
  <c r="C61"/>
  <c r="D56"/>
  <c r="D55" s="1"/>
  <c r="E56"/>
  <c r="C56"/>
  <c r="D52"/>
  <c r="D51" s="1"/>
  <c r="E52"/>
  <c r="E51" s="1"/>
  <c r="C52"/>
  <c r="C51" s="1"/>
  <c r="D49"/>
  <c r="D48" s="1"/>
  <c r="E49"/>
  <c r="E48" s="1"/>
  <c r="C49"/>
  <c r="C48" s="1"/>
  <c r="D44"/>
  <c r="D43" s="1"/>
  <c r="E44"/>
  <c r="E43" s="1"/>
  <c r="C44"/>
  <c r="C43" s="1"/>
  <c r="D41"/>
  <c r="E41"/>
  <c r="C41"/>
  <c r="D39"/>
  <c r="D33" s="1"/>
  <c r="D32" s="1"/>
  <c r="E39"/>
  <c r="C39"/>
  <c r="D37"/>
  <c r="E37"/>
  <c r="C37"/>
  <c r="D34"/>
  <c r="E34"/>
  <c r="C34"/>
  <c r="D30"/>
  <c r="E30"/>
  <c r="C30"/>
  <c r="D27"/>
  <c r="D26" s="1"/>
  <c r="E27"/>
  <c r="E26" s="1"/>
  <c r="C27"/>
  <c r="C26" s="1"/>
  <c r="D21"/>
  <c r="E21"/>
  <c r="C21"/>
  <c r="D16"/>
  <c r="D15" s="1"/>
  <c r="E16"/>
  <c r="E15" s="1"/>
  <c r="C16"/>
  <c r="C15" s="1"/>
  <c r="D10"/>
  <c r="E10"/>
  <c r="C10"/>
  <c r="I441" i="16"/>
  <c r="H441"/>
  <c r="G441"/>
  <c r="I444"/>
  <c r="H444"/>
  <c r="H447"/>
  <c r="I447"/>
  <c r="G447"/>
  <c r="G444" s="1"/>
  <c r="G456"/>
  <c r="G455" s="1"/>
  <c r="H357"/>
  <c r="H356" s="1"/>
  <c r="I357"/>
  <c r="I356" s="1"/>
  <c r="I247"/>
  <c r="I250"/>
  <c r="L9" i="1" l="1"/>
  <c r="P9"/>
  <c r="L24"/>
  <c r="L12"/>
  <c r="P12"/>
  <c r="D47" i="2"/>
  <c r="D9" s="1"/>
  <c r="E33"/>
  <c r="E32" s="1"/>
  <c r="C47"/>
  <c r="E47"/>
  <c r="E9" s="1"/>
  <c r="G183" i="38" s="1"/>
  <c r="G181" s="1"/>
  <c r="G185" s="1"/>
  <c r="C55" i="2"/>
  <c r="D8" i="1"/>
  <c r="N12"/>
  <c r="E8"/>
  <c r="C7"/>
  <c r="C33" i="2"/>
  <c r="C32" s="1"/>
  <c r="H496" i="16"/>
  <c r="I496"/>
  <c r="H451"/>
  <c r="I451"/>
  <c r="G451"/>
  <c r="H435"/>
  <c r="I435"/>
  <c r="G435"/>
  <c r="H415"/>
  <c r="I415"/>
  <c r="G415"/>
  <c r="H365"/>
  <c r="I365"/>
  <c r="G365"/>
  <c r="H352"/>
  <c r="I352"/>
  <c r="G352"/>
  <c r="H195"/>
  <c r="I195"/>
  <c r="G195"/>
  <c r="P7" i="1" l="1"/>
  <c r="G516" i="16"/>
  <c r="E182" i="38"/>
  <c r="L8" i="1"/>
  <c r="P8"/>
  <c r="H517" i="16"/>
  <c r="F183" i="38"/>
  <c r="F181" s="1"/>
  <c r="F185" s="1"/>
  <c r="I517" i="16"/>
  <c r="L7" i="1"/>
  <c r="C9" i="2"/>
  <c r="E183" i="38" s="1"/>
  <c r="E181" s="1"/>
  <c r="E185" s="1"/>
  <c r="M8" i="1"/>
  <c r="D7"/>
  <c r="F184" i="38" s="1"/>
  <c r="E7" i="1"/>
  <c r="G184" i="38" s="1"/>
  <c r="N8" i="1"/>
  <c r="H29" i="16"/>
  <c r="I29"/>
  <c r="H48"/>
  <c r="H47" s="1"/>
  <c r="I48"/>
  <c r="I47" s="1"/>
  <c r="G48"/>
  <c r="G47" s="1"/>
  <c r="G179"/>
  <c r="G177"/>
  <c r="E184" i="38" l="1"/>
  <c r="F9" i="2"/>
  <c r="G517" i="16"/>
  <c r="G515" s="1"/>
  <c r="G518"/>
  <c r="M7" i="1"/>
  <c r="G9" i="2"/>
  <c r="H518" i="16"/>
  <c r="N7" i="1"/>
  <c r="H9" i="2"/>
  <c r="I518" i="16"/>
  <c r="G176"/>
  <c r="G175" s="1"/>
  <c r="G406"/>
  <c r="H407"/>
  <c r="I407" s="1"/>
  <c r="I406" s="1"/>
  <c r="H406" l="1"/>
  <c r="G164"/>
  <c r="H274" l="1"/>
  <c r="H272"/>
  <c r="G376"/>
  <c r="I370"/>
  <c r="H378"/>
  <c r="H429"/>
  <c r="I429"/>
  <c r="G367"/>
  <c r="H437"/>
  <c r="I437"/>
  <c r="G437"/>
  <c r="H433"/>
  <c r="I433"/>
  <c r="G433"/>
  <c r="H431"/>
  <c r="I431"/>
  <c r="G431"/>
  <c r="I286"/>
  <c r="I285" s="1"/>
  <c r="I284" s="1"/>
  <c r="H128"/>
  <c r="I128"/>
  <c r="H39"/>
  <c r="I39"/>
  <c r="G39"/>
  <c r="H122"/>
  <c r="I122"/>
  <c r="H137"/>
  <c r="H136" s="1"/>
  <c r="I137"/>
  <c r="I136" s="1"/>
  <c r="G137"/>
  <c r="G136" s="1"/>
  <c r="G290"/>
  <c r="G236"/>
  <c r="G235" s="1"/>
  <c r="H111"/>
  <c r="I236"/>
  <c r="G199"/>
  <c r="G198" s="1"/>
  <c r="D13" i="32"/>
  <c r="D12" s="1"/>
  <c r="D11" s="1"/>
  <c r="D9" s="1"/>
  <c r="D7" s="1"/>
  <c r="G423" i="16" l="1"/>
  <c r="I64"/>
  <c r="I63" s="1"/>
  <c r="H423"/>
  <c r="I350"/>
  <c r="I349" s="1"/>
  <c r="I348" s="1"/>
  <c r="H350"/>
  <c r="H349" s="1"/>
  <c r="H348" s="1"/>
  <c r="G378"/>
  <c r="G357"/>
  <c r="G356" s="1"/>
  <c r="G350"/>
  <c r="G349" s="1"/>
  <c r="I291"/>
  <c r="G111"/>
  <c r="G113"/>
  <c r="G110" l="1"/>
  <c r="H515" l="1"/>
  <c r="E22" i="32" s="1"/>
  <c r="E21" s="1"/>
  <c r="E20" s="1"/>
  <c r="E19" s="1"/>
  <c r="I515" i="16"/>
  <c r="F22" i="32" s="1"/>
  <c r="F21" s="1"/>
  <c r="F20" s="1"/>
  <c r="F19" s="1"/>
  <c r="D22"/>
  <c r="D21" s="1"/>
  <c r="D20" s="1"/>
  <c r="D19" s="1"/>
  <c r="H286" i="16"/>
  <c r="H285" s="1"/>
  <c r="H284" s="1"/>
  <c r="G429"/>
  <c r="G286"/>
  <c r="G285" s="1"/>
  <c r="G284" s="1"/>
  <c r="G97"/>
  <c r="G104"/>
  <c r="G103" s="1"/>
  <c r="G102" s="1"/>
  <c r="I390" l="1"/>
  <c r="I389" s="1"/>
  <c r="I388" s="1"/>
  <c r="I290"/>
  <c r="I289" s="1"/>
  <c r="I288" s="1"/>
  <c r="I485"/>
  <c r="I235"/>
  <c r="I234" s="1"/>
  <c r="I420"/>
  <c r="I410"/>
  <c r="I111"/>
  <c r="H410"/>
  <c r="G420"/>
  <c r="H420"/>
  <c r="I465"/>
  <c r="H465"/>
  <c r="G405"/>
  <c r="G404" s="1"/>
  <c r="H363"/>
  <c r="G282"/>
  <c r="G280"/>
  <c r="G279" s="1"/>
  <c r="H276"/>
  <c r="H275" s="1"/>
  <c r="G273"/>
  <c r="G271"/>
  <c r="G268"/>
  <c r="G267" s="1"/>
  <c r="G265"/>
  <c r="G264" s="1"/>
  <c r="G506"/>
  <c r="H506"/>
  <c r="I506"/>
  <c r="G504"/>
  <c r="H504"/>
  <c r="I504"/>
  <c r="I93"/>
  <c r="I92" s="1"/>
  <c r="I91" s="1"/>
  <c r="G157"/>
  <c r="G156" s="1"/>
  <c r="H157"/>
  <c r="H156" s="1"/>
  <c r="I157"/>
  <c r="I156" s="1"/>
  <c r="G221"/>
  <c r="H221"/>
  <c r="I221"/>
  <c r="G217"/>
  <c r="H217"/>
  <c r="I217"/>
  <c r="H508"/>
  <c r="G508"/>
  <c r="G485"/>
  <c r="I41"/>
  <c r="H494"/>
  <c r="G494"/>
  <c r="G36"/>
  <c r="H36"/>
  <c r="B20" i="15"/>
  <c r="I36" i="16"/>
  <c r="I494"/>
  <c r="H485"/>
  <c r="I449"/>
  <c r="I443" s="1"/>
  <c r="H512"/>
  <c r="G512"/>
  <c r="I512"/>
  <c r="H510"/>
  <c r="G510"/>
  <c r="I510"/>
  <c r="I508"/>
  <c r="G484"/>
  <c r="H484" s="1"/>
  <c r="G483"/>
  <c r="H483" s="1"/>
  <c r="G482"/>
  <c r="H482" s="1"/>
  <c r="G481"/>
  <c r="H481" s="1"/>
  <c r="G480"/>
  <c r="H480" s="1"/>
  <c r="G479"/>
  <c r="H479" s="1"/>
  <c r="I476"/>
  <c r="G475"/>
  <c r="H475" s="1"/>
  <c r="G474"/>
  <c r="H474" s="1"/>
  <c r="G473"/>
  <c r="H473" s="1"/>
  <c r="G472"/>
  <c r="H472" s="1"/>
  <c r="G471"/>
  <c r="I468"/>
  <c r="H456"/>
  <c r="H455" s="1"/>
  <c r="I456"/>
  <c r="I455" s="1"/>
  <c r="H427"/>
  <c r="I427"/>
  <c r="H425"/>
  <c r="G425"/>
  <c r="I425"/>
  <c r="I423"/>
  <c r="H449"/>
  <c r="H443" s="1"/>
  <c r="G449"/>
  <c r="G443" s="1"/>
  <c r="H413"/>
  <c r="G413"/>
  <c r="H402"/>
  <c r="H401" s="1"/>
  <c r="G402"/>
  <c r="G401" s="1"/>
  <c r="I402"/>
  <c r="I401" s="1"/>
  <c r="G393"/>
  <c r="H393" s="1"/>
  <c r="G391"/>
  <c r="H386"/>
  <c r="I379"/>
  <c r="I378" s="1"/>
  <c r="G375"/>
  <c r="H375" s="1"/>
  <c r="G374"/>
  <c r="I363"/>
  <c r="I361"/>
  <c r="I265"/>
  <c r="I264" s="1"/>
  <c r="I256"/>
  <c r="I255" s="1"/>
  <c r="I254" s="1"/>
  <c r="H247"/>
  <c r="G247"/>
  <c r="H231"/>
  <c r="H230" s="1"/>
  <c r="G231"/>
  <c r="G230" s="1"/>
  <c r="I231"/>
  <c r="I230" s="1"/>
  <c r="G225"/>
  <c r="H225" s="1"/>
  <c r="I215"/>
  <c r="I213" s="1"/>
  <c r="H199"/>
  <c r="H198" s="1"/>
  <c r="I56"/>
  <c r="I51"/>
  <c r="I21"/>
  <c r="I20" s="1"/>
  <c r="H113"/>
  <c r="H110" s="1"/>
  <c r="I113"/>
  <c r="I33"/>
  <c r="G194"/>
  <c r="H194" s="1"/>
  <c r="H193" s="1"/>
  <c r="I193"/>
  <c r="I191"/>
  <c r="G188"/>
  <c r="I188"/>
  <c r="I186"/>
  <c r="H182"/>
  <c r="H181" s="1"/>
  <c r="G182"/>
  <c r="G181" s="1"/>
  <c r="I182"/>
  <c r="I181" s="1"/>
  <c r="H163"/>
  <c r="H162" s="1"/>
  <c r="G163"/>
  <c r="G162" s="1"/>
  <c r="I163"/>
  <c r="I162" s="1"/>
  <c r="H161"/>
  <c r="H160" s="1"/>
  <c r="H159" s="1"/>
  <c r="I160"/>
  <c r="I159" s="1"/>
  <c r="G252"/>
  <c r="I252"/>
  <c r="I249" s="1"/>
  <c r="I246" s="1"/>
  <c r="H173"/>
  <c r="H172" s="1"/>
  <c r="H171" s="1"/>
  <c r="G173"/>
  <c r="G172" s="1"/>
  <c r="G171" s="1"/>
  <c r="I173"/>
  <c r="I172" s="1"/>
  <c r="I171" s="1"/>
  <c r="H154"/>
  <c r="G154"/>
  <c r="I154"/>
  <c r="H151"/>
  <c r="H150" s="1"/>
  <c r="H149" s="1"/>
  <c r="I151"/>
  <c r="I150" s="1"/>
  <c r="I149" s="1"/>
  <c r="G131"/>
  <c r="G128"/>
  <c r="G127"/>
  <c r="G126"/>
  <c r="I117"/>
  <c r="I116" s="1"/>
  <c r="G109"/>
  <c r="G108" s="1"/>
  <c r="G107" s="1"/>
  <c r="I108"/>
  <c r="I107" s="1"/>
  <c r="H93"/>
  <c r="H92" s="1"/>
  <c r="H91" s="1"/>
  <c r="I84"/>
  <c r="I83" s="1"/>
  <c r="G75"/>
  <c r="H75" s="1"/>
  <c r="I73"/>
  <c r="G65"/>
  <c r="I13"/>
  <c r="I12" s="1"/>
  <c r="H252"/>
  <c r="G151"/>
  <c r="G150" s="1"/>
  <c r="G149" s="1"/>
  <c r="H41"/>
  <c r="G41"/>
  <c r="G250"/>
  <c r="H250"/>
  <c r="B15" i="6"/>
  <c r="G191" i="16"/>
  <c r="H191"/>
  <c r="H186"/>
  <c r="G186"/>
  <c r="H236"/>
  <c r="G410"/>
  <c r="G465"/>
  <c r="G363"/>
  <c r="G361"/>
  <c r="G427"/>
  <c r="G385"/>
  <c r="G384" s="1"/>
  <c r="G383" s="1"/>
  <c r="H361"/>
  <c r="G160"/>
  <c r="G159" s="1"/>
  <c r="G360" l="1"/>
  <c r="G409"/>
  <c r="I212"/>
  <c r="I211" s="1"/>
  <c r="G419"/>
  <c r="G390"/>
  <c r="G389" s="1"/>
  <c r="G388" s="1"/>
  <c r="H360"/>
  <c r="H409"/>
  <c r="I419"/>
  <c r="H419"/>
  <c r="I409"/>
  <c r="I360"/>
  <c r="H190"/>
  <c r="I190"/>
  <c r="I28"/>
  <c r="H405"/>
  <c r="H404" s="1"/>
  <c r="I405"/>
  <c r="I404" s="1"/>
  <c r="H374"/>
  <c r="H370" s="1"/>
  <c r="H369" s="1"/>
  <c r="G370"/>
  <c r="G369" s="1"/>
  <c r="L508"/>
  <c r="J508"/>
  <c r="I199"/>
  <c r="I198" s="1"/>
  <c r="K508"/>
  <c r="H471"/>
  <c r="G468"/>
  <c r="H65"/>
  <c r="H64" s="1"/>
  <c r="H63" s="1"/>
  <c r="G64"/>
  <c r="G63" s="1"/>
  <c r="H385"/>
  <c r="H384" s="1"/>
  <c r="H383" s="1"/>
  <c r="I386"/>
  <c r="I385" s="1"/>
  <c r="I384" s="1"/>
  <c r="I383" s="1"/>
  <c r="H391"/>
  <c r="H390" s="1"/>
  <c r="H389" s="1"/>
  <c r="H388" s="1"/>
  <c r="H291"/>
  <c r="H290" s="1"/>
  <c r="H289" s="1"/>
  <c r="H288" s="1"/>
  <c r="H153"/>
  <c r="G153"/>
  <c r="I153"/>
  <c r="G67"/>
  <c r="G66" s="1"/>
  <c r="G122"/>
  <c r="G121" s="1"/>
  <c r="G249"/>
  <c r="G246" s="1"/>
  <c r="H235"/>
  <c r="H234" s="1"/>
  <c r="G234"/>
  <c r="G348"/>
  <c r="G229"/>
  <c r="I263"/>
  <c r="H273"/>
  <c r="H229"/>
  <c r="I110"/>
  <c r="I106" s="1"/>
  <c r="G56"/>
  <c r="H109"/>
  <c r="H108" s="1"/>
  <c r="H107" s="1"/>
  <c r="H106" s="1"/>
  <c r="G185"/>
  <c r="I121"/>
  <c r="G106"/>
  <c r="H503"/>
  <c r="H502" s="1"/>
  <c r="H282"/>
  <c r="G278"/>
  <c r="H249"/>
  <c r="H246" s="1"/>
  <c r="I185"/>
  <c r="G459"/>
  <c r="G29"/>
  <c r="I503"/>
  <c r="I502" s="1"/>
  <c r="I369"/>
  <c r="H188"/>
  <c r="H185" s="1"/>
  <c r="H271"/>
  <c r="H21"/>
  <c r="H20" s="1"/>
  <c r="G276"/>
  <c r="G275" s="1"/>
  <c r="G476"/>
  <c r="G13"/>
  <c r="G12" s="1"/>
  <c r="I50"/>
  <c r="G213"/>
  <c r="G212" s="1"/>
  <c r="H280"/>
  <c r="H279" s="1"/>
  <c r="H33"/>
  <c r="H28" s="1"/>
  <c r="G51"/>
  <c r="G21"/>
  <c r="G20" s="1"/>
  <c r="H265"/>
  <c r="H264" s="1"/>
  <c r="I229"/>
  <c r="G256"/>
  <c r="H476"/>
  <c r="G270"/>
  <c r="G93"/>
  <c r="G193"/>
  <c r="G190" s="1"/>
  <c r="H51"/>
  <c r="H213"/>
  <c r="H212" s="1"/>
  <c r="G33"/>
  <c r="G503"/>
  <c r="G502" s="1"/>
  <c r="H268"/>
  <c r="H267" s="1"/>
  <c r="H13"/>
  <c r="H12" s="1"/>
  <c r="H56"/>
  <c r="H256"/>
  <c r="H255" s="1"/>
  <c r="H254" s="1"/>
  <c r="G458" l="1"/>
  <c r="G408" s="1"/>
  <c r="G387" s="1"/>
  <c r="G255"/>
  <c r="G254" s="1"/>
  <c r="G50"/>
  <c r="G28"/>
  <c r="H359"/>
  <c r="H333" s="1"/>
  <c r="I359"/>
  <c r="I333" s="1"/>
  <c r="H184"/>
  <c r="I184"/>
  <c r="G184"/>
  <c r="I233"/>
  <c r="H468"/>
  <c r="G120"/>
  <c r="H459"/>
  <c r="I459"/>
  <c r="I197"/>
  <c r="H211"/>
  <c r="H197" s="1"/>
  <c r="G211"/>
  <c r="G197" s="1"/>
  <c r="H121"/>
  <c r="H120" s="1"/>
  <c r="H278"/>
  <c r="H270"/>
  <c r="H263" s="1"/>
  <c r="G289"/>
  <c r="G288" s="1"/>
  <c r="G92"/>
  <c r="G91" s="1"/>
  <c r="G359"/>
  <c r="G263"/>
  <c r="I120"/>
  <c r="H50"/>
  <c r="G233" l="1"/>
  <c r="H458"/>
  <c r="H408" s="1"/>
  <c r="H387" s="1"/>
  <c r="G11"/>
  <c r="G10" s="1"/>
  <c r="I458"/>
  <c r="I408" s="1"/>
  <c r="G119"/>
  <c r="G333"/>
  <c r="H233"/>
  <c r="H119"/>
  <c r="I119"/>
  <c r="G514" l="1"/>
  <c r="G519" s="1"/>
  <c r="I387"/>
  <c r="I67"/>
  <c r="I66" s="1"/>
  <c r="H67"/>
  <c r="H66" s="1"/>
  <c r="H11" l="1"/>
  <c r="H10" s="1"/>
  <c r="H514" s="1"/>
  <c r="I11"/>
  <c r="I10" s="1"/>
  <c r="I514" s="1"/>
  <c r="D26" i="32"/>
  <c r="D25" s="1"/>
  <c r="D24" s="1"/>
  <c r="D23" s="1"/>
  <c r="D18" s="1"/>
  <c r="I519" i="16" l="1"/>
  <c r="F26" i="32"/>
  <c r="F25" s="1"/>
  <c r="F24" s="1"/>
  <c r="F23" s="1"/>
  <c r="F18" s="1"/>
  <c r="F14" s="1"/>
  <c r="F13" s="1"/>
  <c r="F12" s="1"/>
  <c r="F11" s="1"/>
  <c r="F9" s="1"/>
  <c r="F7" s="1"/>
  <c r="E26"/>
  <c r="E25" s="1"/>
  <c r="E24" s="1"/>
  <c r="E23" s="1"/>
  <c r="E18" s="1"/>
  <c r="E14" s="1"/>
  <c r="E13" s="1"/>
  <c r="E12" s="1"/>
  <c r="E11" s="1"/>
  <c r="E9" s="1"/>
  <c r="E7" s="1"/>
  <c r="H519" i="16"/>
</calcChain>
</file>

<file path=xl/sharedStrings.xml><?xml version="1.0" encoding="utf-8"?>
<sst xmlns="http://schemas.openxmlformats.org/spreadsheetml/2006/main" count="3300" uniqueCount="632">
  <si>
    <t>ДОХОДЫ ОТ ПРОДАЖИ МАТЕРИАЛЬНЫХ И НЕМАТЕРИАЛЬНЫХ АКТИВОВ</t>
  </si>
  <si>
    <t>1  14  00000  00  0000  000</t>
  </si>
  <si>
    <t>ШТРАФЫ, САНКЦИИ, ВОЗМЕЩЕНИЕ УЩЕРБА</t>
  </si>
  <si>
    <t>1  16  00000  00  0000  000</t>
  </si>
  <si>
    <t xml:space="preserve">      НАЦИОНАЛЬНАЯ ОБОРОНА</t>
  </si>
  <si>
    <t xml:space="preserve">        Мобилизационная подготовка экономики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</si>
  <si>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</si>
  <si>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</si>
  <si>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1  03  00000  00  0000  000</t>
  </si>
  <si>
    <t>Акцизы по подакцизным товарам (продукции), производимым на территории Российской Федерации</t>
  </si>
  <si>
    <t>1  03  02000  01  0000  110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</si>
  <si>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</si>
  <si>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</si>
  <si>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</si>
  <si>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1  03  02240  01  0000  110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</si>
  <si>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</si>
  <si>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1  03  02250  01  0000  110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</si>
  <si>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</si>
  <si>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1  03  02260  01  0000  110</t>
  </si>
  <si>
    <t>ГОСУДАРСТВЕННАЯ ПОШЛИНА</t>
  </si>
  <si>
    <t>1  08  00000  00  0000  000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</si>
  <si>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</si>
  <si>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</si>
  <si>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</si>
  <si>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</si>
  <si>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</si>
  <si>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1  11  05035  05  0000  120</t>
  </si>
  <si>
    <t xml:space="preserve">                                                                     Приложение № 3</t>
  </si>
  <si>
    <t>Прочие межбюджетные трансферты, передаваемые бюджетам муниципальных районов</t>
  </si>
  <si>
    <t>БЕЗВОЗМЕЗДНЫЕ ПОСТУПЛЕНИЯ ВСЕГО</t>
  </si>
  <si>
    <t xml:space="preserve"> НАЛОГОВЫЕ И НЕНАЛОГОВЫЕ ДОХОДЫ ВСЕГО</t>
  </si>
  <si>
    <t>Амитхаша</t>
  </si>
  <si>
    <t>Орловский</t>
  </si>
  <si>
    <t>Новоорловск</t>
  </si>
  <si>
    <t>Будулан</t>
  </si>
  <si>
    <t>Гунэй</t>
  </si>
  <si>
    <t>Кункур</t>
  </si>
  <si>
    <t>Сахюрта</t>
  </si>
  <si>
    <t>Судунтуй</t>
  </si>
  <si>
    <t>Урда-Ага</t>
  </si>
  <si>
    <t>Хойто-Ага</t>
  </si>
  <si>
    <t>Цокто-Хангил</t>
  </si>
  <si>
    <t>Челутай</t>
  </si>
  <si>
    <t>Южный Аргалей</t>
  </si>
  <si>
    <t>Субвенции бюджетам муниципальных районов и городских округов на обеспечение государственных гарантий прав граждан на получение общедоступного и бесплатного дошкольного, общего образования в общеобразовательных учреждениях в соответствии с Законом Забайкальского края от 29 апреля 2009 года№168- ЗЗК</t>
  </si>
  <si>
    <t>Всего расходов:</t>
  </si>
  <si>
    <t>1  01  02010  01  0000  110</t>
  </si>
  <si>
    <t>1  01  02020  01  0000  110</t>
  </si>
  <si>
    <t>ЦСР</t>
  </si>
  <si>
    <t>ВР</t>
  </si>
  <si>
    <t xml:space="preserve">Субвенции  бюджетам муниципальных районов на выполнение передаваемых полномочий субъектов Российской Федерации </t>
  </si>
  <si>
    <t xml:space="preserve">      ОБЩЕГОСУДАРСТВЕННЫЕ ВОПРОСЫ</t>
  </si>
  <si>
    <t xml:space="preserve">        Функционирование высшего должностного лица субъекта Российской Федерации и муниципального образования</t>
  </si>
  <si>
    <t xml:space="preserve">          Глава муниципального образования</t>
  </si>
  <si>
    <t>121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</si>
  <si>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</si>
  <si>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Центральный аппарат</t>
  </si>
  <si>
    <t>122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</si>
  <si>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</si>
  <si>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</si>
  <si>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244</t>
  </si>
  <si>
    <t>852</t>
  </si>
  <si>
    <t xml:space="preserve">          Осуществление государственных полномочий   в сфере государственного управления охраной труда</t>
  </si>
  <si>
    <t xml:space="preserve">          Осуществление  государственного полномочия  по созданию  административных комиссий</t>
  </si>
  <si>
    <t xml:space="preserve">          Осуществление государственного полномочия по созданию комиссий по делам несовершеннолетних и защите их прав и организации деятельности этих комиссий  
</t>
  </si>
  <si>
    <t xml:space="preserve">          Учреждения по обеспечению хозяйственного обслуживания</t>
  </si>
  <si>
    <t xml:space="preserve">Субвенции бюджетам субъектов Российской Федерации и муниципальных образований 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</si>
  <si>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</si>
  <si>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Финансовое обеспечение передаваемых государственных полномочий по расчету и предоставлению дотаций поселениям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</si>
  <si>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</si>
  <si>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</si>
  <si>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</si>
  <si>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</si>
  <si>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      Субвенции</t>
  </si>
  <si>
    <t>530</t>
  </si>
  <si>
    <t xml:space="preserve">            Меры социальной поддержки населения по публичным нормативным обязательствам</t>
  </si>
  <si>
    <t xml:space="preserve">        Другие вопросы в области национальной экономики</t>
  </si>
  <si>
    <t xml:space="preserve">      ЖИЛИЩНО-КОММУНАЛЬНОЕ ХОЗЯЙСТВО</t>
  </si>
  <si>
    <t xml:space="preserve">        Обслуживание государственного внутреннего и муниципального долга</t>
  </si>
  <si>
    <t>1300</t>
  </si>
  <si>
    <t>1301</t>
  </si>
  <si>
    <t xml:space="preserve">          Процентные платежи по муниципальному долгу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</si>
  <si>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</si>
  <si>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511</t>
  </si>
  <si>
    <t xml:space="preserve">          Дотация на поддержку мер по обеспечению сбалансированности бюджетов поселений</t>
  </si>
  <si>
    <t>Субвенции бюджетам муниципальных районов и городских округов  на осуществление государственных полномочий в сфере государственного управления охраной труда в соответствии с Законом Забайкальского края от 29 декабря 2008 года  №100-ЗЗК "О наделении органов местного самоупраления муниципальных районов и городских округов отдельными государственными  полномочиями в сфере государственного управления охраной труда"</t>
  </si>
  <si>
    <t xml:space="preserve"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 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 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</si>
  <si>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</si>
  <si>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      Другие вопросы в области жилищно-коммунального хозяйства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</si>
  <si>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 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</si>
  <si>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227/1 Налогового кодекса Российской Федерации</t>
  </si>
  <si>
    <t>1  01  02040  01  0000  110</t>
  </si>
  <si>
    <t xml:space="preserve">        Дошкольное образование</t>
  </si>
  <si>
    <t xml:space="preserve">          Детские дошкольные учреждения</t>
  </si>
  <si>
    <t xml:space="preserve">          Школы-детские сады, школы начальные, неполные средние и средние 
</t>
  </si>
  <si>
    <t xml:space="preserve">          Учреждения по внешкольной работе с детьми (РОК)</t>
  </si>
  <si>
    <t xml:space="preserve">          Учреждения по внешкольной работе с детьми (РОО)</t>
  </si>
  <si>
    <t xml:space="preserve">          Учреждения, обеспечивающие предоставление услуг в сфере образования 
</t>
  </si>
  <si>
    <t xml:space="preserve">          Библиотеки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</si>
  <si>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</si>
  <si>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>904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</si>
  <si>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</si>
  <si>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</si>
  <si>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          Субсидии бюджетным учреждениям в части увеличения тарифной ставки (должностного оклада) на 25 %</t>
  </si>
  <si>
    <t xml:space="preserve">            Субсидии бюджетным учреждениям на иные цели</t>
  </si>
  <si>
    <t>612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</si>
  <si>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</si>
  <si>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 xml:space="preserve">          Методический кабинет отдела образования муниципального района "Агинский район"</t>
  </si>
  <si>
    <t xml:space="preserve">          Централизованная бухгалтерия отдела образования муниципального района "Агинский район"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</si>
  <si>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</si>
  <si>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313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</si>
  <si>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 </t>
  </si>
  <si>
    <t>1  11  09000  00  0000  120</t>
  </si>
  <si>
    <t xml:space="preserve">   Приложение  1-5</t>
  </si>
  <si>
    <t>0102</t>
  </si>
  <si>
    <t>0103</t>
  </si>
  <si>
    <t>0100</t>
  </si>
  <si>
    <t>0200</t>
  </si>
  <si>
    <t>0204</t>
  </si>
  <si>
    <t>0300</t>
  </si>
  <si>
    <t>0400</t>
  </si>
  <si>
    <t>0405</t>
  </si>
  <si>
    <t>0412</t>
  </si>
  <si>
    <t>0500</t>
  </si>
  <si>
    <t>0505</t>
  </si>
  <si>
    <t>0700</t>
  </si>
  <si>
    <t>0701</t>
  </si>
  <si>
    <t>0702</t>
  </si>
  <si>
    <t>0709</t>
  </si>
  <si>
    <t>0800</t>
  </si>
  <si>
    <t>0801</t>
  </si>
  <si>
    <t>1000</t>
  </si>
  <si>
    <t>1001</t>
  </si>
  <si>
    <t>1004</t>
  </si>
  <si>
    <t>1100</t>
  </si>
  <si>
    <t>1400</t>
  </si>
  <si>
    <t>1401</t>
  </si>
  <si>
    <t>290</t>
  </si>
  <si>
    <t>340</t>
  </si>
  <si>
    <t>Резервный фонд</t>
  </si>
  <si>
    <t>241</t>
  </si>
  <si>
    <t>263</t>
  </si>
  <si>
    <t>262</t>
  </si>
  <si>
    <t xml:space="preserve">          Подготовка населения и организаций к действиям в чрезвычайной ситуации в мирное и военное время</t>
  </si>
  <si>
    <t xml:space="preserve">      НАЦИОНАЛЬНАЯ ЭКОНОМИКА</t>
  </si>
  <si>
    <t xml:space="preserve">      ОБРАЗОВАНИЕ</t>
  </si>
  <si>
    <t xml:space="preserve">        Общее образование</t>
  </si>
  <si>
    <t xml:space="preserve">        Другие вопросы в области образования</t>
  </si>
  <si>
    <t xml:space="preserve">      КУЛЬТУРА, КИНЕМАТОГРАФИЯ, СРЕДСТВА МАССОВОЙ ИНФОРМАЦИИ</t>
  </si>
  <si>
    <t xml:space="preserve">        Культура</t>
  </si>
  <si>
    <t xml:space="preserve">          Учреждения культуры и мероприятия в сфере культуры и кинематографии 
</t>
  </si>
  <si>
    <t xml:space="preserve">      СОЦИАЛЬНАЯ ПОЛИТИКА</t>
  </si>
  <si>
    <t xml:space="preserve">        Пенсионное обеспечение</t>
  </si>
  <si>
    <t xml:space="preserve">          Доплаты к пенсиям муниципальных служащих муниципального района "Агинский район"</t>
  </si>
  <si>
    <t xml:space="preserve">            Пособия и компенсации гражданам и иные социальные выплаты, кроме публичных нормативных обязательств</t>
  </si>
  <si>
    <t xml:space="preserve">        Охрана семьи и детства</t>
  </si>
  <si>
    <t xml:space="preserve">    Учреждение: Комитет по финансам администрации муниципального района "Агинский район"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</si>
  <si>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</si>
  <si>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</si>
  <si>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0409</t>
  </si>
  <si>
    <t>1  08  03000  01  0000  110</t>
  </si>
  <si>
    <t>ПРОЧИЕ НЕНАЛОГОВЫЕ ДОХОДЫ</t>
  </si>
  <si>
    <t>Код строки</t>
  </si>
  <si>
    <t>Код источника финансирования по бюджетной классификации</t>
  </si>
  <si>
    <t>Изменение остатков средств</t>
  </si>
  <si>
    <t>x</t>
  </si>
  <si>
    <t>в том числе:</t>
  </si>
  <si>
    <t>Источники финансирования дефицита бюджета - всего</t>
  </si>
  <si>
    <t>-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</si>
  <si>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</si>
  <si>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</si>
  <si>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</si>
  <si>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</si>
  <si>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</si>
  <si>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источники внешнего финансирования</t>
  </si>
  <si>
    <t xml:space="preserve">  Изменение остатков средств</t>
  </si>
  <si>
    <t>00001050000000000000</t>
  </si>
  <si>
    <t>увеличение остатков средств, всего</t>
  </si>
  <si>
    <t>00001050000000000500</t>
  </si>
  <si>
    <t>уменьшение остатков средств, всего</t>
  </si>
  <si>
    <t>00001050000000000600</t>
  </si>
  <si>
    <t>00001030000000000000</t>
  </si>
  <si>
    <t>00001030100000000000</t>
  </si>
  <si>
    <t>00001030100000000800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</si>
  <si>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</si>
  <si>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00001030100050000810</t>
  </si>
  <si>
    <t xml:space="preserve">  Увеличение прочих остатков средств бюджетов</t>
  </si>
  <si>
    <t>00001050200000000500</t>
  </si>
  <si>
    <t xml:space="preserve">  Увеличение прочих остатков денежных средств бюджетов</t>
  </si>
  <si>
    <t>00001050201000000510</t>
  </si>
  <si>
    <t xml:space="preserve">  Увеличение прочих остатков денежных средств  бюджетов муниципальных районов</t>
  </si>
  <si>
    <t>00001050201050000510</t>
  </si>
  <si>
    <t xml:space="preserve">  Уменьшение прочих остатков средств бюджетов</t>
  </si>
  <si>
    <t>00001050200000000600</t>
  </si>
  <si>
    <t xml:space="preserve">  Уменьшение прочих остатков денежных средств бюджетов</t>
  </si>
  <si>
    <t>00001050201000000610</t>
  </si>
  <si>
    <t xml:space="preserve">  Уменьшение прочих остатков денежных средств бюджетов муниципальных районов</t>
  </si>
  <si>
    <t>00001050201050000610</t>
  </si>
  <si>
    <t xml:space="preserve">    Учреждение: Комитет сельского хозяйства администрации муниципального района "Агинский район"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</si>
  <si>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</si>
  <si>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</si>
  <si>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Наименование дохода</t>
  </si>
  <si>
    <t>Код доходов</t>
  </si>
  <si>
    <t>Налог на доходы физических лиц с доходов,источником которых является налоговый агент,за исключением доходов, в отношении которых исчисление и уплата налога осуществляются в соответствии со статьями 227,227/1 и 228 Налогового кодекса Российской Федерации</t>
  </si>
  <si>
    <t>Доходы от продажи земельных участков, находящихся в государственной и муниципальной собственности  (за исключением земельных участков  автономных учреждений)</t>
  </si>
  <si>
    <t>1  14  06000  00  0000  000</t>
  </si>
  <si>
    <t>0104</t>
  </si>
  <si>
    <t>0106</t>
  </si>
  <si>
    <t>0111</t>
  </si>
  <si>
    <t>Другие общегосударственные вопросы</t>
  </si>
  <si>
    <t>0113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</si>
  <si>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</si>
  <si>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1  11  09045  05  0000  120</t>
  </si>
  <si>
    <t>ПЛАТЕЖИ ПРИ ПОЛЬЗОВАНИИ ПРИРОДНЫМИ РЕСУРСАМИ</t>
  </si>
  <si>
    <t>1  12  00000  00  0000  000</t>
  </si>
  <si>
    <t>Плата за негативное воздействие на окружающую среду</t>
  </si>
  <si>
    <t>1  12  01000  01  0000  120</t>
  </si>
  <si>
    <t>211</t>
  </si>
  <si>
    <t>213</t>
  </si>
  <si>
    <t>212</t>
  </si>
  <si>
    <t>221</t>
  </si>
  <si>
    <t>222</t>
  </si>
  <si>
    <t>223</t>
  </si>
  <si>
    <t>225</t>
  </si>
  <si>
    <t>226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</si>
  <si>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</si>
  <si>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</si>
  <si>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251</t>
  </si>
  <si>
    <t>Итого</t>
  </si>
  <si>
    <t>Наименование</t>
  </si>
  <si>
    <t>Код дохода</t>
  </si>
  <si>
    <t>1  00  00000  00  0000  000</t>
  </si>
  <si>
    <t>1  01  02000  01  0000  110</t>
  </si>
  <si>
    <t>Наименование показателя</t>
  </si>
  <si>
    <t>Коды ведомственной классификации</t>
  </si>
  <si>
    <t>Код ведомства</t>
  </si>
  <si>
    <t>РЗ, ПР</t>
  </si>
  <si>
    <t xml:space="preserve">    Учреждение: Администрация муниципального района "Агинский район" Забайкальского края</t>
  </si>
  <si>
    <t>902</t>
  </si>
  <si>
    <t>Прочие неналоговые доходы</t>
  </si>
  <si>
    <t>1  17  00000  00  0000  000</t>
  </si>
  <si>
    <t>1  17  05000  00  0000  180</t>
  </si>
  <si>
    <t>Прочие неналоговые доходы бюджетов муниципальных районов</t>
  </si>
  <si>
    <t>1  17  05050  05  0000  180</t>
  </si>
  <si>
    <t>2  00  00000  00  0000  000</t>
  </si>
  <si>
    <t>БЕЗВОЗМЕЗДНЫЕ ПОСТУПЛЕНИЯ ОТ ДРУГИХ БЮДЖЕТОВ БЮДЖЕТНОЙ СИСТЕМЫ РОССИЙСКОЙ ФЕДЕРАЦИИ</t>
  </si>
  <si>
    <t>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</si>
  <si>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</si>
  <si>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</si>
  <si>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муниципальных районов на выравнивание 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</si>
  <si>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</si>
  <si>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Прочие субсидии</t>
  </si>
  <si>
    <t>1  01  02030  01  0000  110</t>
  </si>
  <si>
    <t>НАЛОГИ НА СОВОКУПНЫЙ ДОХОД</t>
  </si>
  <si>
    <t>1  05  00000  00  0000  000</t>
  </si>
  <si>
    <t>Единый сельскохозяйственный налог</t>
  </si>
  <si>
    <t>1  05  03000  01  0000  110</t>
  </si>
  <si>
    <t>НАЛОГИ, СБОРЫ И РЕГУЛЯРНЫЕ ПЛАТЕЖИ ЗА ПОЛЬЗОВАНИЕ ПРИРОДНЫМИ РЕСУРСАМИ</t>
  </si>
  <si>
    <t>1  07  00000  00  0000  000</t>
  </si>
  <si>
    <t>Налог на добычу полезных ископаемых</t>
  </si>
  <si>
    <t>1  07  01000  01  0000  110</t>
  </si>
  <si>
    <t>Налог на добычу прочих полезных ископаемых (за исключением полезных ископаемых в виде природных алмазов)</t>
  </si>
  <si>
    <t>1  07  01030  01  0000  110</t>
  </si>
  <si>
    <t>0804</t>
  </si>
  <si>
    <t>242</t>
  </si>
  <si>
    <t>ДОХОДЫ ОТ ИСПОЛЬЗОВАНИЯ ИМУЩЕСТВА, НАХОДЯЩЕГОСЯ В ГОСУДАРСТВЕННОЙ И МУНИЦИПАЛЬНОЙ СОБСТВЕННОСТИ</t>
  </si>
  <si>
    <t>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</si>
  <si>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</si>
  <si>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</si>
  <si>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</si>
  <si>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</si>
  <si>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</si>
  <si>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</si>
  <si>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Субвенции бюджетам муниципальных районов на исполнение государственного полномочия по расчету и предоставлению дотаций поселениям на выравнивание бюджетной обеспеченности</t>
  </si>
  <si>
    <t>Субвеннции бюджетам муниципальных районов на  обеспечение  бесплатным питанием детей из малоимущих семей,обучающихся в муниципальных общеобразовательных учреждениях</t>
  </si>
  <si>
    <t>Субвенция на администрирование 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пассжирском транспорте общего пользования (кроме воздушногои железнодородного)</t>
  </si>
  <si>
    <t>Доходы от сдачи в аренду имущества, составляющего казну муниципальных районов (за исключением земельных участков)</t>
  </si>
  <si>
    <t>1  11  05075  05  0000  120</t>
  </si>
  <si>
    <t>810</t>
  </si>
  <si>
    <t xml:space="preserve">   Приложение 6</t>
  </si>
  <si>
    <t>Ежемесячные денежные средства на содержание детей-сирот и детей, оставшихся без попечения родителей , в приемных семьях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</si>
  <si>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</si>
  <si>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 xml:space="preserve">Назначения и выплата вознаграждения приемным родителям </t>
  </si>
  <si>
    <t>360</t>
  </si>
  <si>
    <t>Всего доходов</t>
  </si>
  <si>
    <t>0000020300</t>
  </si>
  <si>
    <t>0000020400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</si>
  <si>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</si>
  <si>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</si>
  <si>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0000020401</t>
  </si>
  <si>
    <t>0000022400</t>
  </si>
  <si>
    <t>0000020402</t>
  </si>
  <si>
    <t>Руководитель контрольного органа муниципального образования и его заместители</t>
  </si>
  <si>
    <t>Специальные расходы</t>
  </si>
  <si>
    <t>Другие общегосударственные расходы</t>
  </si>
  <si>
    <t>Центральный аппарат</t>
  </si>
  <si>
    <t>129</t>
  </si>
  <si>
    <t>Иные выплаты персоналу государственных (муниципальных) органов, за исключением фонда оплаты труда</t>
  </si>
  <si>
    <t>730</t>
  </si>
  <si>
    <t>0000006065</t>
  </si>
  <si>
    <t>Доп. класс</t>
  </si>
  <si>
    <t>Дорожное хозяйство (дорожные фонды)</t>
  </si>
  <si>
    <t>Муниципальный дорожный фонд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</si>
  <si>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</si>
  <si>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          Дотация на выравнивание бюджетной обеспеченности поселений за счет краевого ФФП</t>
  </si>
  <si>
    <t xml:space="preserve">          Дотация на выравнивание бюджетной обеспеченности поселений из районного ФФП</t>
  </si>
  <si>
    <t>231</t>
  </si>
  <si>
    <t>Иные дотации</t>
  </si>
  <si>
    <t>0000051702</t>
  </si>
  <si>
    <t>Прочая закупка товаров, работ и услуг для муниципальных нужд</t>
  </si>
  <si>
    <t>0000043599</t>
  </si>
  <si>
    <t>0000042099</t>
  </si>
  <si>
    <t>0000042199</t>
  </si>
  <si>
    <t>0000044099</t>
  </si>
  <si>
    <t>0000044299</t>
  </si>
  <si>
    <t>0000042399</t>
  </si>
  <si>
    <t>0000042398</t>
  </si>
  <si>
    <t>0000045299</t>
  </si>
  <si>
    <t>0000051603</t>
  </si>
  <si>
    <t>0000045298</t>
  </si>
  <si>
    <t>Субвенция по переданным полномочиям</t>
  </si>
  <si>
    <t>0000051703</t>
  </si>
  <si>
    <t>0000051297</t>
  </si>
  <si>
    <t xml:space="preserve">Субвенции бюджетам муниципальных районов на финансовое обеспечение передаваемых государственных полномочий по расчету и предоставлению дотаций поселениям </t>
  </si>
  <si>
    <t>Субвеннции бюджетам муниципальных районов на предоставление  компенсации части  платы, взимаемой с родителей (законных представителей) за присмотр и уход за детьми, осваивающими образовательные программы дошкольного образования в   образовательных организациях</t>
  </si>
  <si>
    <t>Субвенции бюджетам муниципальных образований на предосталение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</si>
  <si>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1  11  05013  13  0000  120</t>
  </si>
  <si>
    <t>1403</t>
  </si>
  <si>
    <t>\</t>
  </si>
  <si>
    <t xml:space="preserve">Субвенция на организацию проведения мероприятий по содержанию безнадзорных животных </t>
  </si>
  <si>
    <t>Субвенция на администрирование  государственного полномочия по организации проведения мероприятий по содержанию безнадзорных животных</t>
  </si>
  <si>
    <t>1  05  04000  02  0000  110</t>
  </si>
  <si>
    <t>Налог на добычу общераспространенных полезных ископаемых</t>
  </si>
  <si>
    <t>1  07  01020  01  0000  110</t>
  </si>
  <si>
    <t>Плата за  выбросы загрязняющих веществ в атмосферный воздух стационарными объектами</t>
  </si>
  <si>
    <t>1  12  01010  01  0000  120</t>
  </si>
  <si>
    <t>Плата за размещение отходов производства и потребления</t>
  </si>
  <si>
    <t>1  12  01040  01  0000  120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</si>
  <si>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</si>
  <si>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1  14  02000  00  0000  000</t>
  </si>
  <si>
    <t>Доходы от реализации имущества, находящегося в  собственности муниципальных районов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имуществу</t>
  </si>
  <si>
    <t>1  14  02050  05  0000  410</t>
  </si>
  <si>
    <t>Доходы от реализации  иного имущества, находящегося в  собственности муниципальных районов 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казенных), в части реализации основных средств по указанному имущесту</t>
  </si>
  <si>
    <t>1  14  02053  05  0000  410</t>
  </si>
  <si>
    <t>Доходы от продажи земельных участков, государственная собственность на которые не разграничена</t>
  </si>
  <si>
    <t>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</si>
  <si>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</si>
  <si>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 городских поселений</t>
  </si>
  <si>
    <t>1  14  06013  13  0000  430</t>
  </si>
  <si>
    <t xml:space="preserve">  Иные выплаты персоналу государственных (муниципальных) органов, за исключением фонда оплаты труда</t>
  </si>
  <si>
    <t>853</t>
  </si>
  <si>
    <t>Иные выплаты населению</t>
  </si>
  <si>
    <t>0000070050</t>
  </si>
  <si>
    <t>0000009203</t>
  </si>
  <si>
    <t>111</t>
  </si>
  <si>
    <t xml:space="preserve">  Иные выплаты персоналу учреждений, за исключением фонда оплаты труда</t>
  </si>
  <si>
    <t>112</t>
  </si>
  <si>
    <t>119</t>
  </si>
  <si>
    <t>310</t>
  </si>
  <si>
    <t xml:space="preserve">  Иные выплаты населению</t>
  </si>
  <si>
    <t>0000021901</t>
  </si>
  <si>
    <t>РЦП "Обеспечение гражданами воин. обяз-ти в МР "Агинский район" по содействию отделу военного комиссариата в его мобилиз. работе в мирное время"</t>
  </si>
  <si>
    <t>0209</t>
  </si>
  <si>
    <t>0000079507</t>
  </si>
  <si>
    <t>0000031522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</si>
  <si>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</si>
  <si>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</si>
  <si>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0000049101</t>
  </si>
  <si>
    <t>312</t>
  </si>
  <si>
    <t xml:space="preserve">  Другие вопросы в области социальной политики
</t>
  </si>
  <si>
    <t>1006</t>
  </si>
  <si>
    <t>0000079504</t>
  </si>
  <si>
    <t>123</t>
  </si>
  <si>
    <t xml:space="preserve">  СРЕДСТВА МАССОВОЙ ИНФОРМАЦИИ</t>
  </si>
  <si>
    <t>1200</t>
  </si>
  <si>
    <t xml:space="preserve">  Другие вопросы в области средств массовой информации</t>
  </si>
  <si>
    <t>1204</t>
  </si>
  <si>
    <t>РЦП "Поддержка средств массовой информации на территории муниципального района "Агинский район"</t>
  </si>
  <si>
    <t>0000079508</t>
  </si>
  <si>
    <t>0000079216</t>
  </si>
  <si>
    <t>ДРУГИЕ ОБЩЕГОСУДАРСТВЕННЫЕ ВОПРОСЫ</t>
  </si>
  <si>
    <t>521</t>
  </si>
  <si>
    <t>0000051180</t>
  </si>
  <si>
    <t>Общеэкономические вопросы</t>
  </si>
  <si>
    <t>0401</t>
  </si>
  <si>
    <t>0000079510</t>
  </si>
  <si>
    <t>540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</si>
  <si>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</si>
  <si>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</si>
  <si>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0000074505</t>
  </si>
  <si>
    <t>0000079502</t>
  </si>
  <si>
    <t xml:space="preserve">  Дорожное хозяйство (дорожные фонды)</t>
  </si>
  <si>
    <t xml:space="preserve">  ЖИЛИЩНО-КОММУНАЛЬНОЕ ХОЗЯЙСТВО</t>
  </si>
  <si>
    <t xml:space="preserve">  Коммунальное хозяйство</t>
  </si>
  <si>
    <t>0502</t>
  </si>
  <si>
    <t xml:space="preserve">  Субсидии на софинансирование капитальных вложений в объекты государственной (муниципальной) собственности</t>
  </si>
  <si>
    <t>0000074905</t>
  </si>
  <si>
    <t>0000078060</t>
  </si>
  <si>
    <t>Прочие межбюджетные трансферты</t>
  </si>
  <si>
    <t>Субвенции</t>
  </si>
  <si>
    <t>0000079206</t>
  </si>
  <si>
    <t>0000079207</t>
  </si>
  <si>
    <t xml:space="preserve">  СОЦИАЛЬНАЯ ПОЛИТИКА</t>
  </si>
  <si>
    <t>0000079506</t>
  </si>
  <si>
    <t>Закупка товаров, работ, услуг в сфере информационно-коммуникационных технологий</t>
  </si>
  <si>
    <t xml:space="preserve">  НАЦИОНАЛЬНАЯ ЭКОНОМИКА</t>
  </si>
  <si>
    <t xml:space="preserve">  Сельское хозяйство и рыболовство</t>
  </si>
  <si>
    <t>РЦП "Развитие агропромышленного комплекса муниципального района "Агинский район"</t>
  </si>
  <si>
    <t>0000079505</t>
  </si>
  <si>
    <t xml:space="preserve">  Социальное обеспечение населения</t>
  </si>
  <si>
    <t>1003</t>
  </si>
  <si>
    <t xml:space="preserve">  Субсидии гражданам на приобретение жилья</t>
  </si>
  <si>
    <t>322</t>
  </si>
  <si>
    <t xml:space="preserve">  Прочая закупка товаров, работ и услуг для обеспечения государственных (муниципальных) нужд</t>
  </si>
  <si>
    <t xml:space="preserve">ОБРАЗОВАНИЕ </t>
  </si>
  <si>
    <t xml:space="preserve">  Субсидии бюджетным учреждениям на иные цели</t>
  </si>
  <si>
    <t xml:space="preserve">  Другие вопросы в области культуры, кинематографии</t>
  </si>
  <si>
    <t>0000079511</t>
  </si>
  <si>
    <t xml:space="preserve">  ФИЗИЧЕСКАЯ КУЛЬТУРА И СПОРТ</t>
  </si>
  <si>
    <t xml:space="preserve">  НАЦИОНАЛЬНАЯ БЕЗОПАСНОСТЬ И ПРАВООХРАНИТЕЛЬНАЯ ДЕЯТЕЛЬНОСТЬ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</si>
  <si>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</si>
  <si>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</si>
  <si>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Общеэкономические вопросы</t>
  </si>
  <si>
    <t>0000071201</t>
  </si>
  <si>
    <t>0000071218</t>
  </si>
  <si>
    <t>0000079509</t>
  </si>
  <si>
    <t xml:space="preserve">  Прочая закупка товаров, работ и услуг для обеспечения государственных (муниципальных) нужд
</t>
  </si>
  <si>
    <t>Создание  в общеобразовательных учреждениях ,расположенных в сельской местности условий для занятий физической культурой и спортом</t>
  </si>
  <si>
    <t>0000050970</t>
  </si>
  <si>
    <t>МОЛОДЕЖНАЯ ПОЛИТИКА И ОЗДОРОВЛЕНИЕ ДЕТЕЙ</t>
  </si>
  <si>
    <t>0707</t>
  </si>
  <si>
    <t>Организация летнего отдыха детей</t>
  </si>
  <si>
    <t>0000071432</t>
  </si>
  <si>
    <t xml:space="preserve">  Фонд оплаты труда учреждений</t>
  </si>
  <si>
    <t>0000079211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</si>
  <si>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</si>
  <si>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</si>
  <si>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</si>
  <si>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0000072411</t>
  </si>
  <si>
    <t>0000072421</t>
  </si>
  <si>
    <t>323</t>
  </si>
  <si>
    <t>0000072431</t>
  </si>
  <si>
    <t>0000079227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</si>
  <si>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</si>
  <si>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0703</t>
  </si>
  <si>
    <t>0000079230</t>
  </si>
  <si>
    <t xml:space="preserve">          Осуществление  государственных полномочий в области образования
</t>
  </si>
  <si>
    <t xml:space="preserve">    Учреждение: Муниципальное казенное учреждение"Центр материально-технического обеспечения"</t>
  </si>
  <si>
    <t>Выполнение функций органами местного самоуправления</t>
  </si>
  <si>
    <t>0000093990</t>
  </si>
  <si>
    <t>Фонд оплаты труда учреждений</t>
  </si>
  <si>
    <t>Взносы по обязательному социальному страхованию на выплаты по оплате труда</t>
  </si>
  <si>
    <t>Иные выплаты персоналу учреждений</t>
  </si>
  <si>
    <t>0000079220</t>
  </si>
  <si>
    <t>дох</t>
  </si>
  <si>
    <t xml:space="preserve">   Приложение  1-4</t>
  </si>
  <si>
    <t>Субвенции          бюджетам        муниципальных районов  на реализацию государственного полномочия по организации и осуществлению деятельности по опеке ипопечительству над несовершеннолетними</t>
  </si>
  <si>
    <t>1  11  05013  05  0000  120</t>
  </si>
  <si>
    <t>1  11  05075  00  0000  120</t>
  </si>
  <si>
    <t>1  14  06013  05  0000  430</t>
  </si>
  <si>
    <t>Налог, взимаемый в связи с применением патентной системы налогообложения</t>
  </si>
  <si>
    <t xml:space="preserve">Субвенции бюджетам муниципальных районов на  осуществление государственного полномочия по созданию административных комиссий, рассматривающих дела об административных правонарушениях, предусмотренных законами  Забайкальского края, в ссответствии с Законом Забайкальского края от 4 июня 2009 года № 191-ЗЗК "Об организациидеятельности административных комиссий и о наделении органов местного самоуправления муниципальных районов , городских округов, отдельных поселений государственным полномочием по созданию административных комиссий  в Забайкальском крае" на 2019 год </t>
  </si>
  <si>
    <t>Субвенция на администрирование  государственных полномочий в сфере образования, в сфере социальной защты населения и на осуществление отдельных полномочий в сфере государственного управления в соответствии с ЗЗК от 20 декабря 2011 года № 608-ЗЗК "О межбюджетных отношениях в Забайкальском крае" на 2019 год.</t>
  </si>
  <si>
    <t>321</t>
  </si>
  <si>
    <t>CОЦИАЛЬНАЯ ПОЛИТИКА</t>
  </si>
  <si>
    <t>Социальное обеспечение населения</t>
  </si>
  <si>
    <t>0000079205</t>
  </si>
  <si>
    <t>Дополнительное образование</t>
  </si>
  <si>
    <t>2  02  10000  00  0000  150</t>
  </si>
  <si>
    <t>2  02  15001  00  0000  150</t>
  </si>
  <si>
    <t>2  02  15001  05  0000  150</t>
  </si>
  <si>
    <t>2  02  20000  00  0000  150</t>
  </si>
  <si>
    <t>2  02  29999  00  0000  150</t>
  </si>
  <si>
    <t>2  02  29999  05  0000  150</t>
  </si>
  <si>
    <t>2  02  30000  00  0000  150</t>
  </si>
  <si>
    <t>2022 год</t>
  </si>
  <si>
    <t>Пособия, компенсации и иные социальные выплаты гражданам, кроме публичных нормативных обязательств</t>
  </si>
  <si>
    <t>Субвенция муниципальным районам на осуществление государственного полномочия по организации социальной поддержки отдельных категорий граждан путем обеспечения льгоьного проезда на городском и пригородном пассжирском транспорте общего пользования (кроме воздушного и железнодорожного)</t>
  </si>
  <si>
    <t>2  02  30024  05  0000  150</t>
  </si>
  <si>
    <t>Субвенции          бюджетам        муниципальных районов  на администрирование  государственного полномочия по организации и осуществлению деятельности по опеке ипопечительству над несовершеннолетними</t>
  </si>
  <si>
    <t xml:space="preserve">Субвенции          бюджетам        муниципальных районов  на осуществление государственных полномочий в сфере государственного управления </t>
  </si>
  <si>
    <t xml:space="preserve">Субвенция бюджетам муниципальных районов на осуществление органами местного самоуправления муниципальных районов "Агинский район", "Петровск- Забайкальский район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 </t>
  </si>
  <si>
    <t>Субвеннции бюджетам муниципальных районов на обеспечение отдыха, организация и обеспечение оздоровления детей в каникулярное время в муниципальных организциях отдыха детей и их оздоровления</t>
  </si>
  <si>
    <t xml:space="preserve">РЦП "Содействие занятости населения в муниципальном районе "Агинский район" </t>
  </si>
  <si>
    <t xml:space="preserve">РЦП "Развитие социальной сферы в МР " Агинский район" </t>
  </si>
  <si>
    <t>0000079512</t>
  </si>
  <si>
    <t xml:space="preserve">          РЦП "Развитие экономического потенциала муниципального района "Агинский район" </t>
  </si>
  <si>
    <t>0000079514</t>
  </si>
  <si>
    <t>Дополнительное образование детей</t>
  </si>
  <si>
    <t xml:space="preserve">   Приложение 5</t>
  </si>
  <si>
    <t>870</t>
  </si>
  <si>
    <t>РЦП "Профилактика правонарушений на территории муниципального района "Агинский район"</t>
  </si>
  <si>
    <t>РЦП "Реализация молодежной политики в МР "Агинский район"</t>
  </si>
  <si>
    <t>0000079513</t>
  </si>
  <si>
    <t>РЦП "Развитие системы образования "</t>
  </si>
  <si>
    <t>РЦП" Сохранение и развитие культуры"</t>
  </si>
  <si>
    <t>РЦП "Поддержка социально ориентированных некоммерческих организаций в муниципальном районе "Агинский район"</t>
  </si>
  <si>
    <t>2023 год</t>
  </si>
  <si>
    <t>Иные межбюджетные трансферты бюджетам муниципальных районов (городских округов) за достижение значений (уровней) показателей по итогам рейтинга</t>
  </si>
  <si>
    <t>0000078200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</si>
  <si>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</si>
  <si>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</si>
  <si>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Финансовое обеспечение дорожной деятельности (текущий ремонт) в рамках реализации мероприятий Планов социального развития центров экономического роста Забайкальского края за счет федерального бюджета</t>
  </si>
  <si>
    <t>000005505М</t>
  </si>
  <si>
    <t>Реализация мероприятий по обеспечению жильем молодых семей</t>
  </si>
  <si>
    <t>00000L4970</t>
  </si>
  <si>
    <t>безв</t>
  </si>
  <si>
    <t>2  02  25497  00  0000  150</t>
  </si>
  <si>
    <t>Иные межбюджетные трансферты</t>
  </si>
  <si>
    <t>2  02  40000  00  0000  150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</si>
  <si>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</si>
  <si>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1  16  01060  01  0000  140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</si>
  <si>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 по делам несовершеннолетних и защите их прав</t>
  </si>
  <si>
    <t>1  16  01063  01  0000  140</t>
  </si>
  <si>
    <t>Платежи в целях возмещения причиненного ущерба (убытков)</t>
  </si>
  <si>
    <t>1  16  10000  00  0000  140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</si>
  <si>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</si>
  <si>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1  16  10120  00  0000  140</t>
  </si>
  <si>
    <t>Платежи, уплачиваемые в целях возмещения вреда</t>
  </si>
  <si>
    <t>1  16  11000  01  0000  140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</si>
  <si>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</si>
  <si>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1  16  11050  01  0000  140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</si>
  <si>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</si>
  <si>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реализацию мероприятий по обеспечению жильем молодых семей</t>
  </si>
  <si>
    <t>Уплата прочих налогов, сборов</t>
  </si>
  <si>
    <t>Уплата иных платежей</t>
  </si>
  <si>
    <t xml:space="preserve">Уплата прочих налогов, сборов </t>
  </si>
  <si>
    <t xml:space="preserve">   Приложение 4</t>
  </si>
  <si>
    <t>Организация и проведение  м/народ. фестиваля"Алтаргана"</t>
  </si>
  <si>
    <t>0000072806</t>
  </si>
  <si>
    <t>Субсидии бюджетным учреждениям на иные цели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</si>
  <si>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</si>
  <si>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0000053030</t>
  </si>
  <si>
    <t>0000071030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</si>
  <si>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коэффециенты к ежемесячному денежному вознаграждению, за кассовое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</si>
  <si>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</si>
  <si>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</si>
  <si>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2  02  25304  05  0000  150</t>
  </si>
  <si>
    <t>Субсидии на модернизацию объектов теплоэнергетики и капитальный ремонт объктов коммунальной инфраструктуры, находящегося в муниципальной собственности</t>
  </si>
  <si>
    <t>1</t>
  </si>
  <si>
    <t>2  02  49999  05  0000  150</t>
  </si>
  <si>
    <t>1102</t>
  </si>
  <si>
    <t>Массовый спорт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</si>
  <si>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</si>
  <si>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00000Ц505М</t>
  </si>
  <si>
    <t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2022 год  и плановый период 2023-2024 годов.</t>
  </si>
  <si>
    <t>0000077265</t>
  </si>
  <si>
    <t>0000079265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</si>
  <si>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</si>
  <si>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0000051200</t>
  </si>
  <si>
    <t>0105</t>
  </si>
  <si>
    <t>Судебная система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</si>
  <si>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</si>
  <si>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</si>
  <si>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>Субсидии</t>
  </si>
  <si>
    <t>247</t>
  </si>
  <si>
    <t>Закупка энергетических ресурсов</t>
  </si>
  <si>
    <t xml:space="preserve">Распределение дотации на выравнивание бюджетной обеспеченности на 2022 год и плановый период 2023-2024 годов  </t>
  </si>
  <si>
    <t>2024 год</t>
  </si>
  <si>
    <t xml:space="preserve">Распределение иных межбюджетных трансфертов городских и сельских поселений на 2022 год и плановый период 2023-2024 годов. </t>
  </si>
  <si>
    <t>Распределение субсидии в целях софинансирования расходных обязательств бюджета муниципального района по оплате труда работников учреждений бюджетной сферы, финансируемых за счет средств муниципального района (городского округа)</t>
  </si>
  <si>
    <t>Источники финансирования дефицита бюджета на 2022 год и плановый период 2023-2024 годов</t>
  </si>
  <si>
    <t xml:space="preserve"> Поступление налоговых и неналоговых доходов в бюджет муниципального района на 2022 год и плановый период 2023-2024 годов.</t>
  </si>
  <si>
    <t>Налог, взимаемый в связи с применением упрощенной системы налогообложения</t>
  </si>
  <si>
    <t>1  05  01000  01  0000  110</t>
  </si>
  <si>
    <t>Единый налог на вмененный доход для отдельных видов деятельности</t>
  </si>
  <si>
    <t>1  05  02000  01  0000  110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</si>
  <si>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</si>
  <si>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1  16  10100  05  0000  140</t>
  </si>
  <si>
    <t>Объемы межбюджетных трансфертов, получаемых из других бюджетов бюджетной системы на 2022 год и плановый период 2023-2024 годов</t>
  </si>
  <si>
    <t>Прочие субсидии бюджетам муниципальных районов на реализацию Закона  Забайкальского края "Об отдельных вопросах в сфере образования" в части увеличения тарифной ставки (должностного оклада) на 25 % в поселках городского типа (рабочих поселках) (кроме педагогических работников муниципальных общеобразовательных организаций)</t>
  </si>
  <si>
    <t>Субсидии бюджетам муниципальных районов в целях софинансирования расходных обязательств бюджета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</si>
  <si>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</si>
  <si>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2  02  35120  05  0000  150</t>
  </si>
  <si>
    <t>Предоставление  иных межбюджетных трансфертов на организацию и проведение Международного бурятского фестиваля "Алтаргана"</t>
  </si>
  <si>
    <t>350</t>
  </si>
  <si>
    <t>Премии и гранты</t>
  </si>
  <si>
    <t>Мероприятия в области здравоохранения, спорта и физической культуры, туризма</t>
  </si>
  <si>
    <t>0000042397</t>
  </si>
  <si>
    <t>Персонифицированное финансирование дополнительного образования детей</t>
  </si>
  <si>
    <t>0000071444</t>
  </si>
  <si>
    <t xml:space="preserve">    Учреждение: Муниципальное казенное учреждение"Центр бухгалтерского учета"</t>
  </si>
  <si>
    <t>2  02  45303  05  0000  150</t>
  </si>
  <si>
    <t>Межбюджетные трансферты бюджетам муниципальных районов на ежемесячное денежное вознаграждение  за классное руководство педагогическим работникам государственных и муниципальных образовательных учреждений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</si>
  <si>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</si>
  <si>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откл2022</t>
  </si>
  <si>
    <t>откл 2023</t>
  </si>
  <si>
    <t>откл 2024</t>
  </si>
  <si>
    <t>2  02  25097  05  0000  150</t>
  </si>
  <si>
    <t>0000093991</t>
  </si>
  <si>
    <t xml:space="preserve">РЦП "Поддержка и развитие малого предпринимательства в муниципальном районе "Агинский район" </t>
  </si>
  <si>
    <t>0000079503</t>
  </si>
  <si>
    <t xml:space="preserve"> Прочая закупка товаров, работ и услуг для муниципальных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</si>
  <si>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</si>
  <si>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</si>
  <si>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</si>
  <si>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Защита населения и территории от чрезвычайных ситуаций природного и техногенного характера, гражданская оборона</t>
  </si>
  <si>
    <t>0000024799</t>
  </si>
  <si>
    <t xml:space="preserve">   Приложение 8</t>
  </si>
  <si>
    <t>0000077267</t>
  </si>
  <si>
    <t>Реализация мероприятий на проведение кадастровых работ</t>
  </si>
  <si>
    <t>00000L5764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</si>
  <si>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</si>
  <si>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Субсидия на поддержку отрасли культуры</t>
  </si>
  <si>
    <t>000A155190</t>
  </si>
  <si>
    <t>000A255190</t>
  </si>
  <si>
    <t>Субсидия на гос поддержку отрасли культуры</t>
  </si>
  <si>
    <t>Благоустройство</t>
  </si>
  <si>
    <t>0503</t>
  </si>
  <si>
    <t>Реализация мероприятий по комплексному развитию сельских территорий</t>
  </si>
  <si>
    <t>00000L5760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</si>
  <si>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</si>
  <si>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Формирование комфортной городской среды </t>
  </si>
  <si>
    <t>000F255550</t>
  </si>
  <si>
    <t>00000L3040</t>
  </si>
  <si>
    <t>00000S1101</t>
  </si>
  <si>
    <t xml:space="preserve">   Приложение 9</t>
  </si>
  <si>
    <t xml:space="preserve">к решению Совета муниципального района "Агинский район" от          2022г №     "О внесении изменений в бюджет 2022г и плановый период 2023-2024 годов"  </t>
  </si>
  <si>
    <t>Распределение субсидии  по реализации программ формирования современной городской среды</t>
  </si>
  <si>
    <t>ГП "Новоорловск"</t>
  </si>
  <si>
    <t>2022г</t>
  </si>
  <si>
    <t xml:space="preserve">                                                                     Приложение № 2</t>
  </si>
  <si>
    <t>откл</t>
  </si>
  <si>
    <t>2  02  25519  05  0000  150</t>
  </si>
  <si>
    <t>Субсидии бюджетам на поддержку отрасли культуры</t>
  </si>
  <si>
    <t>2  02  25555  05  0000  150</t>
  </si>
  <si>
    <t>Субсидии бюджетам на реализацию программ формирования современной городской среды</t>
  </si>
  <si>
    <t>2  02  25576  05  0000  150</t>
  </si>
  <si>
    <t>Субсидии бюджетам на обеспечение комплексного развития сельских территорий</t>
  </si>
  <si>
    <t>Субсидии на реализацию мероприятий на проведение кадастровых работ по образованию земельных участков, занятых скотомогильниками (биотермическими ямами) и на изготовление технических планов на бесхозяйные скотомогильники (биотермические ямы)</t>
  </si>
  <si>
    <t>2  02  30027  05  0000  150</t>
  </si>
  <si>
    <t xml:space="preserve">к решению Совета муниципального района "Агинский район" от 17.03.2022г №  108   "О внесении изменений в бюджет 2022г и плановый период 2023-2024 годов"  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</si>
</sst>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"/>
    <numFmt numFmtId="167" formatCode="_-* #,##0.000_р_._-;\-* #,##0.000_р_._-;_-* &quot;-&quot;?????_р_._-;_-@_-"/>
    <numFmt numFmtId="168" formatCode="_-* #,##0.00_р_._-;\-* #,##0.00_р_._-;_-* &quot;-&quot;?????_р_._-;_-@_-"/>
    <numFmt numFmtId="169" formatCode="_-* #,##0.0_р_._-;\-* #,##0.0_р_._-;_-* &quot;-&quot;?????_р_._-;_-@_-"/>
    <numFmt numFmtId="170" formatCode="_-* #,##0.000_р_._-;\-* #,##0.000_р_._-;_-* &quot;-&quot;???_р_._-;_-@_-"/>
    <numFmt numFmtId="171" formatCode="#,##0.00_ ;\-#,##0.00"/>
    <numFmt numFmtId="172" formatCode="#,##0.00_ ;\-#,##0.00\ "/>
    <numFmt numFmtId="173" formatCode="dd\.mm\.yyyy"/>
    <numFmt numFmtId="174" formatCode="_-* #,##0.000\ _₽_-;\-* #,##0.000\ _₽_-;_-* &quot;-&quot;???\ _₽_-;_-@_-"/>
    <numFmt numFmtId="175" formatCode="_-* #,##0.00000_р_._-;\-* #,##0.00000_р_._-;_-* &quot;-&quot;?????_р_._-;_-@_-"/>
    <numFmt numFmtId="176" formatCode="_-* #,##0.00\ _₽_-;\-* #,##0.00\ _₽_-;_-* \-??\ _₽_-;_-@_-"/>
    <numFmt numFmtId="177" formatCode="\$#,##0\ ;\(\$#,##0\)"/>
    <numFmt numFmtId="178" formatCode="_-* #,##0.000_р_._-;\-* #,##0.000_р_._-;_-* &quot;-&quot;??_р_._-;_-@_-"/>
  </numFmts>
  <fonts count="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4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FF99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2538">
    <xf numFmtId="0" fontId="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4" fontId="35" fillId="3" borderId="8">
      <alignment horizontal="right" shrinkToFit="1"/>
    </xf>
    <xf numFmtId="4" fontId="35" fillId="3" borderId="9">
      <alignment horizontal="right" shrinkToFit="1"/>
    </xf>
    <xf numFmtId="0" fontId="36" fillId="4" borderId="10">
      <alignment horizontal="left" vertical="top" wrapText="1"/>
    </xf>
    <xf numFmtId="49" fontId="36" fillId="4" borderId="11">
      <alignment horizontal="center" vertical="top" shrinkToFit="1"/>
    </xf>
    <xf numFmtId="4" fontId="36" fillId="4" borderId="11">
      <alignment horizontal="right" vertical="top" shrinkToFit="1"/>
    </xf>
    <xf numFmtId="4" fontId="36" fillId="4" borderId="12">
      <alignment horizontal="right" vertical="top" shrinkToFit="1"/>
    </xf>
    <xf numFmtId="0" fontId="36" fillId="5" borderId="13">
      <alignment horizontal="left" vertical="top" wrapText="1"/>
    </xf>
    <xf numFmtId="49" fontId="36" fillId="5" borderId="14">
      <alignment horizontal="center" vertical="top" shrinkToFit="1"/>
    </xf>
    <xf numFmtId="4" fontId="36" fillId="5" borderId="14">
      <alignment horizontal="right" vertical="top" shrinkToFit="1"/>
    </xf>
    <xf numFmtId="4" fontId="36" fillId="5" borderId="15">
      <alignment horizontal="right" vertical="top" shrinkToFit="1"/>
    </xf>
    <xf numFmtId="0" fontId="37" fillId="0" borderId="13">
      <alignment horizontal="left" vertical="top" wrapText="1"/>
    </xf>
    <xf numFmtId="49" fontId="38" fillId="0" borderId="14">
      <alignment horizontal="center" vertical="top" shrinkToFit="1"/>
    </xf>
    <xf numFmtId="4" fontId="38" fillId="0" borderId="14">
      <alignment horizontal="right" vertical="top" shrinkToFit="1"/>
    </xf>
    <xf numFmtId="4" fontId="38" fillId="0" borderId="15">
      <alignment horizontal="right" vertical="top" shrinkToFit="1"/>
    </xf>
    <xf numFmtId="0" fontId="37" fillId="0" borderId="16">
      <alignment horizontal="left" wrapText="1"/>
    </xf>
    <xf numFmtId="49" fontId="37" fillId="0" borderId="16">
      <alignment vertical="top" wrapText="1"/>
    </xf>
    <xf numFmtId="0" fontId="38" fillId="0" borderId="0">
      <alignment horizontal="right" vertical="top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49" fontId="36" fillId="0" borderId="17">
      <alignment horizontal="center" vertical="center" wrapText="1"/>
    </xf>
    <xf numFmtId="49" fontId="37" fillId="0" borderId="0"/>
    <xf numFmtId="0" fontId="37" fillId="0" borderId="0">
      <alignment wrapText="1"/>
    </xf>
    <xf numFmtId="0" fontId="39" fillId="0" borderId="0">
      <alignment wrapText="1"/>
    </xf>
    <xf numFmtId="0" fontId="39" fillId="0" borderId="18">
      <alignment horizontal="left"/>
    </xf>
    <xf numFmtId="0" fontId="39" fillId="0" borderId="19">
      <alignment horizontal="left" wrapText="1" indent="2"/>
    </xf>
    <xf numFmtId="0" fontId="39" fillId="0" borderId="20">
      <alignment horizontal="left" wrapText="1"/>
    </xf>
    <xf numFmtId="0" fontId="39" fillId="0" borderId="21">
      <alignment horizontal="left" wrapText="1" indent="2"/>
    </xf>
    <xf numFmtId="0" fontId="37" fillId="6" borderId="22"/>
    <xf numFmtId="0" fontId="37" fillId="6" borderId="23"/>
    <xf numFmtId="49" fontId="39" fillId="0" borderId="0">
      <alignment wrapText="1"/>
    </xf>
    <xf numFmtId="49" fontId="39" fillId="0" borderId="18">
      <alignment horizontal="left"/>
    </xf>
    <xf numFmtId="0" fontId="39" fillId="0" borderId="24">
      <alignment horizontal="center" vertical="center" shrinkToFit="1"/>
    </xf>
    <xf numFmtId="0" fontId="39" fillId="0" borderId="25">
      <alignment horizontal="center" vertical="center" shrinkToFit="1"/>
    </xf>
    <xf numFmtId="0" fontId="37" fillId="6" borderId="26"/>
    <xf numFmtId="49" fontId="39" fillId="0" borderId="0">
      <alignment horizontal="center"/>
    </xf>
    <xf numFmtId="0" fontId="39" fillId="0" borderId="18">
      <alignment horizontal="center" shrinkToFit="1"/>
    </xf>
    <xf numFmtId="49" fontId="39" fillId="0" borderId="27">
      <alignment horizontal="center" vertical="center"/>
    </xf>
    <xf numFmtId="49" fontId="39" fillId="0" borderId="16">
      <alignment horizontal="center" vertical="center"/>
    </xf>
    <xf numFmtId="49" fontId="39" fillId="0" borderId="18">
      <alignment horizontal="center" vertical="center" shrinkToFit="1"/>
    </xf>
    <xf numFmtId="171" fontId="39" fillId="0" borderId="16">
      <alignment horizontal="right" vertical="center" shrinkToFit="1"/>
    </xf>
    <xf numFmtId="4" fontId="39" fillId="0" borderId="16">
      <alignment horizontal="right" shrinkToFit="1"/>
    </xf>
    <xf numFmtId="49" fontId="40" fillId="0" borderId="0"/>
    <xf numFmtId="49" fontId="37" fillId="0" borderId="18">
      <alignment shrinkToFit="1"/>
    </xf>
    <xf numFmtId="49" fontId="39" fillId="0" borderId="18">
      <alignment horizontal="right"/>
    </xf>
    <xf numFmtId="171" fontId="39" fillId="0" borderId="28">
      <alignment horizontal="right" vertical="center" shrinkToFit="1"/>
    </xf>
    <xf numFmtId="4" fontId="39" fillId="0" borderId="28">
      <alignment horizontal="right" shrinkToFit="1"/>
    </xf>
    <xf numFmtId="0" fontId="37" fillId="6" borderId="18"/>
    <xf numFmtId="0" fontId="41" fillId="0" borderId="28">
      <alignment wrapText="1"/>
    </xf>
    <xf numFmtId="0" fontId="41" fillId="0" borderId="28">
      <alignment wrapText="1"/>
    </xf>
    <xf numFmtId="0" fontId="41" fillId="0" borderId="28">
      <alignment wrapText="1"/>
    </xf>
    <xf numFmtId="0" fontId="41" fillId="0" borderId="28">
      <alignment wrapText="1"/>
    </xf>
    <xf numFmtId="0" fontId="41" fillId="0" borderId="28">
      <alignment wrapText="1"/>
    </xf>
    <xf numFmtId="0" fontId="41" fillId="0" borderId="28"/>
    <xf numFmtId="0" fontId="41" fillId="0" borderId="28"/>
    <xf numFmtId="0" fontId="41" fillId="0" borderId="28"/>
    <xf numFmtId="0" fontId="41" fillId="0" borderId="28"/>
    <xf numFmtId="0" fontId="41" fillId="0" borderId="28"/>
    <xf numFmtId="49" fontId="39" fillId="0" borderId="28">
      <alignment horizontal="center" shrinkToFit="1"/>
    </xf>
    <xf numFmtId="49" fontId="39" fillId="0" borderId="16">
      <alignment horizontal="center" vertical="center" shrinkToFit="1"/>
    </xf>
    <xf numFmtId="0" fontId="37" fillId="0" borderId="29">
      <alignment horizontal="left"/>
    </xf>
    <xf numFmtId="0" fontId="42" fillId="0" borderId="0">
      <alignment horizontal="center"/>
    </xf>
    <xf numFmtId="0" fontId="37" fillId="0" borderId="0">
      <alignment horizontal="left"/>
    </xf>
    <xf numFmtId="49" fontId="39" fillId="0" borderId="0">
      <alignment horizontal="left"/>
    </xf>
    <xf numFmtId="0" fontId="37" fillId="0" borderId="18"/>
    <xf numFmtId="0" fontId="37" fillId="0" borderId="16">
      <alignment horizontal="left"/>
    </xf>
    <xf numFmtId="0" fontId="37" fillId="0" borderId="29"/>
    <xf numFmtId="0" fontId="37" fillId="6" borderId="30"/>
    <xf numFmtId="0" fontId="37" fillId="0" borderId="31">
      <alignment horizontal="left"/>
    </xf>
    <xf numFmtId="0" fontId="39" fillId="0" borderId="18">
      <alignment horizontal="center" wrapText="1"/>
    </xf>
    <xf numFmtId="0" fontId="42" fillId="0" borderId="29">
      <alignment horizontal="center"/>
    </xf>
    <xf numFmtId="0" fontId="37" fillId="0" borderId="0">
      <alignment horizontal="center"/>
    </xf>
    <xf numFmtId="0" fontId="39" fillId="0" borderId="18">
      <alignment horizontal="center"/>
    </xf>
    <xf numFmtId="0" fontId="39" fillId="0" borderId="0">
      <alignment horizontal="center"/>
    </xf>
    <xf numFmtId="0" fontId="40" fillId="0" borderId="0">
      <alignment horizontal="left"/>
    </xf>
    <xf numFmtId="0" fontId="39" fillId="0" borderId="31"/>
    <xf numFmtId="0" fontId="42" fillId="0" borderId="0"/>
    <xf numFmtId="49" fontId="37" fillId="0" borderId="31"/>
    <xf numFmtId="49" fontId="42" fillId="0" borderId="0"/>
    <xf numFmtId="0" fontId="37" fillId="6" borderId="0"/>
    <xf numFmtId="0" fontId="37" fillId="0" borderId="0"/>
    <xf numFmtId="0" fontId="43" fillId="0" borderId="0">
      <alignment horizontal="center"/>
    </xf>
    <xf numFmtId="0" fontId="43" fillId="0" borderId="0"/>
    <xf numFmtId="0" fontId="39" fillId="0" borderId="0"/>
    <xf numFmtId="0" fontId="39" fillId="0" borderId="0">
      <alignment horizontal="left"/>
    </xf>
    <xf numFmtId="0" fontId="43" fillId="0" borderId="18">
      <alignment horizontal="center"/>
    </xf>
    <xf numFmtId="0" fontId="39" fillId="0" borderId="16">
      <alignment horizontal="center" vertical="top" wrapText="1"/>
    </xf>
    <xf numFmtId="0" fontId="39" fillId="0" borderId="16">
      <alignment horizontal="left" vertical="top" wrapText="1"/>
    </xf>
    <xf numFmtId="0" fontId="39" fillId="0" borderId="16">
      <alignment horizontal="center" vertical="center"/>
    </xf>
    <xf numFmtId="0" fontId="39" fillId="0" borderId="19">
      <alignment horizontal="left" wrapText="1"/>
    </xf>
    <xf numFmtId="0" fontId="39" fillId="0" borderId="21">
      <alignment horizontal="left" wrapText="1"/>
    </xf>
    <xf numFmtId="0" fontId="39" fillId="0" borderId="32">
      <alignment horizontal="left" wrapText="1" indent="2"/>
    </xf>
    <xf numFmtId="0" fontId="37" fillId="6" borderId="29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9" fillId="0" borderId="18">
      <alignment horizontal="left" wrapText="1"/>
    </xf>
    <xf numFmtId="0" fontId="39" fillId="0" borderId="26">
      <alignment horizontal="left" wrapText="1"/>
    </xf>
    <xf numFmtId="0" fontId="39" fillId="0" borderId="29">
      <alignment horizontal="left"/>
    </xf>
    <xf numFmtId="0" fontId="39" fillId="0" borderId="33">
      <alignment horizontal="center" vertical="center"/>
    </xf>
    <xf numFmtId="49" fontId="39" fillId="0" borderId="24">
      <alignment horizontal="center" wrapText="1"/>
    </xf>
    <xf numFmtId="49" fontId="39" fillId="0" borderId="34">
      <alignment horizontal="center" shrinkToFit="1"/>
    </xf>
    <xf numFmtId="49" fontId="39" fillId="0" borderId="35">
      <alignment horizontal="center" shrinkToFit="1"/>
    </xf>
    <xf numFmtId="0" fontId="45" fillId="0" borderId="0"/>
    <xf numFmtId="49" fontId="39" fillId="0" borderId="27">
      <alignment horizontal="center"/>
    </xf>
    <xf numFmtId="49" fontId="39" fillId="0" borderId="36">
      <alignment horizontal="center"/>
    </xf>
    <xf numFmtId="49" fontId="39" fillId="0" borderId="37">
      <alignment horizontal="center"/>
    </xf>
    <xf numFmtId="49" fontId="39" fillId="0" borderId="0"/>
    <xf numFmtId="49" fontId="39" fillId="0" borderId="29"/>
    <xf numFmtId="49" fontId="39" fillId="0" borderId="16">
      <alignment horizontal="center" vertical="top" wrapText="1"/>
    </xf>
    <xf numFmtId="49" fontId="39" fillId="0" borderId="33">
      <alignment horizontal="center" vertical="center"/>
    </xf>
    <xf numFmtId="4" fontId="39" fillId="0" borderId="27">
      <alignment horizontal="right" shrinkToFit="1"/>
    </xf>
    <xf numFmtId="4" fontId="39" fillId="7" borderId="16">
      <alignment horizontal="right" vertical="top" shrinkToFit="1"/>
    </xf>
    <xf numFmtId="4" fontId="39" fillId="0" borderId="36">
      <alignment horizontal="right" shrinkToFit="1"/>
    </xf>
    <xf numFmtId="4" fontId="39" fillId="0" borderId="37">
      <alignment horizontal="right" shrinkToFit="1"/>
    </xf>
    <xf numFmtId="0" fontId="45" fillId="0" borderId="38"/>
    <xf numFmtId="0" fontId="39" fillId="0" borderId="39">
      <alignment horizontal="right"/>
    </xf>
    <xf numFmtId="49" fontId="39" fillId="0" borderId="39">
      <alignment horizontal="right" vertical="center"/>
    </xf>
    <xf numFmtId="49" fontId="39" fillId="0" borderId="39">
      <alignment horizontal="right"/>
    </xf>
    <xf numFmtId="49" fontId="39" fillId="0" borderId="39"/>
    <xf numFmtId="0" fontId="39" fillId="0" borderId="18">
      <alignment horizontal="center"/>
    </xf>
    <xf numFmtId="0" fontId="39" fillId="0" borderId="33">
      <alignment horizontal="center"/>
    </xf>
    <xf numFmtId="49" fontId="39" fillId="0" borderId="40">
      <alignment horizontal="center"/>
    </xf>
    <xf numFmtId="173" fontId="39" fillId="0" borderId="41">
      <alignment horizontal="center"/>
    </xf>
    <xf numFmtId="49" fontId="39" fillId="0" borderId="41">
      <alignment horizontal="center" vertical="center"/>
    </xf>
    <xf numFmtId="49" fontId="39" fillId="0" borderId="41">
      <alignment horizontal="center"/>
    </xf>
    <xf numFmtId="49" fontId="39" fillId="0" borderId="42">
      <alignment horizontal="center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0">
      <alignment horizontal="right"/>
    </xf>
    <xf numFmtId="0" fontId="46" fillId="0" borderId="43">
      <alignment horizontal="right"/>
    </xf>
    <xf numFmtId="0" fontId="46" fillId="0" borderId="43">
      <alignment horizontal="right"/>
    </xf>
    <xf numFmtId="0" fontId="46" fillId="0" borderId="43">
      <alignment horizontal="right"/>
    </xf>
    <xf numFmtId="0" fontId="46" fillId="0" borderId="43">
      <alignment horizontal="right"/>
    </xf>
    <xf numFmtId="0" fontId="46" fillId="0" borderId="43">
      <alignment horizontal="right"/>
    </xf>
    <xf numFmtId="0" fontId="46" fillId="0" borderId="44">
      <alignment horizontal="right"/>
    </xf>
    <xf numFmtId="0" fontId="46" fillId="0" borderId="44">
      <alignment horizontal="right"/>
    </xf>
    <xf numFmtId="0" fontId="46" fillId="0" borderId="44">
      <alignment horizontal="right"/>
    </xf>
    <xf numFmtId="0" fontId="46" fillId="0" borderId="44">
      <alignment horizontal="right"/>
    </xf>
    <xf numFmtId="0" fontId="46" fillId="0" borderId="44">
      <alignment horizontal="right"/>
    </xf>
    <xf numFmtId="0" fontId="43" fillId="0" borderId="18">
      <alignment horizontal="center"/>
    </xf>
    <xf numFmtId="0" fontId="37" fillId="0" borderId="45"/>
    <xf numFmtId="0" fontId="37" fillId="0" borderId="43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0" fontId="43" fillId="0" borderId="0">
      <alignment horizontal="center"/>
    </xf>
    <xf numFmtId="0" fontId="39" fillId="0" borderId="46">
      <alignment horizontal="left" wrapText="1"/>
    </xf>
    <xf numFmtId="0" fontId="37" fillId="6" borderId="47"/>
    <xf numFmtId="0" fontId="39" fillId="0" borderId="28">
      <alignment horizontal="left" wrapText="1"/>
    </xf>
    <xf numFmtId="0" fontId="44" fillId="0" borderId="29"/>
    <xf numFmtId="0" fontId="44" fillId="0" borderId="29"/>
    <xf numFmtId="0" fontId="44" fillId="0" borderId="29"/>
    <xf numFmtId="0" fontId="44" fillId="0" borderId="29"/>
    <xf numFmtId="0" fontId="44" fillId="0" borderId="29"/>
    <xf numFmtId="0" fontId="39" fillId="0" borderId="24">
      <alignment horizontal="center" shrinkToFit="1"/>
    </xf>
    <xf numFmtId="0" fontId="39" fillId="0" borderId="34">
      <alignment horizontal="center" shrinkToFit="1"/>
    </xf>
    <xf numFmtId="49" fontId="39" fillId="0" borderId="35">
      <alignment horizontal="center" wrapText="1"/>
    </xf>
    <xf numFmtId="0" fontId="37" fillId="6" borderId="48"/>
    <xf numFmtId="49" fontId="39" fillId="0" borderId="49">
      <alignment horizontal="center" shrinkToFit="1"/>
    </xf>
    <xf numFmtId="0" fontId="44" fillId="0" borderId="31"/>
    <xf numFmtId="0" fontId="44" fillId="0" borderId="31"/>
    <xf numFmtId="0" fontId="44" fillId="0" borderId="31"/>
    <xf numFmtId="0" fontId="44" fillId="0" borderId="31"/>
    <xf numFmtId="0" fontId="44" fillId="0" borderId="31"/>
    <xf numFmtId="0" fontId="39" fillId="0" borderId="33">
      <alignment horizontal="center" vertical="center" shrinkToFit="1"/>
    </xf>
    <xf numFmtId="49" fontId="39" fillId="0" borderId="37">
      <alignment horizontal="center" wrapText="1"/>
    </xf>
    <xf numFmtId="49" fontId="39" fillId="0" borderId="50">
      <alignment horizontal="center"/>
    </xf>
    <xf numFmtId="49" fontId="39" fillId="0" borderId="33">
      <alignment horizontal="center" vertical="center" shrinkToFit="1"/>
    </xf>
    <xf numFmtId="171" fontId="39" fillId="0" borderId="36">
      <alignment horizontal="right" shrinkToFit="1"/>
    </xf>
    <xf numFmtId="4" fontId="39" fillId="0" borderId="37">
      <alignment horizontal="right" wrapText="1"/>
    </xf>
    <xf numFmtId="4" fontId="39" fillId="0" borderId="50">
      <alignment horizontal="right" shrinkToFit="1"/>
    </xf>
    <xf numFmtId="49" fontId="39" fillId="0" borderId="0">
      <alignment horizontal="right"/>
    </xf>
    <xf numFmtId="4" fontId="39" fillId="0" borderId="51">
      <alignment horizontal="right" shrinkToFit="1"/>
    </xf>
    <xf numFmtId="171" fontId="39" fillId="0" borderId="52">
      <alignment horizontal="right" shrinkToFit="1"/>
    </xf>
    <xf numFmtId="4" fontId="39" fillId="0" borderId="32">
      <alignment horizontal="right" wrapText="1"/>
    </xf>
    <xf numFmtId="49" fontId="39" fillId="0" borderId="53">
      <alignment horizontal="center"/>
    </xf>
    <xf numFmtId="0" fontId="43" fillId="0" borderId="43">
      <alignment horizontal="center"/>
    </xf>
    <xf numFmtId="49" fontId="37" fillId="0" borderId="43"/>
    <xf numFmtId="49" fontId="37" fillId="0" borderId="44"/>
    <xf numFmtId="0" fontId="37" fillId="0" borderId="44">
      <alignment wrapText="1"/>
    </xf>
    <xf numFmtId="0" fontId="37" fillId="0" borderId="44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4" fillId="0" borderId="0"/>
    <xf numFmtId="0" fontId="21" fillId="0" borderId="0"/>
    <xf numFmtId="0" fontId="24" fillId="2" borderId="0"/>
    <xf numFmtId="165" fontId="14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49" fontId="38" fillId="0" borderId="14">
      <alignment horizontal="center" vertical="top" shrinkToFit="1"/>
    </xf>
    <xf numFmtId="4" fontId="38" fillId="0" borderId="14">
      <alignment horizontal="right" vertical="top" shrinkToFit="1"/>
    </xf>
    <xf numFmtId="4" fontId="38" fillId="0" borderId="15">
      <alignment horizontal="right" vertical="top" shrinkToFit="1"/>
    </xf>
    <xf numFmtId="0" fontId="51" fillId="0" borderId="0">
      <alignment horizontal="right" vertical="top" wrapText="1"/>
    </xf>
    <xf numFmtId="0" fontId="38" fillId="0" borderId="0">
      <alignment horizontal="right" vertical="top" wrapText="1"/>
    </xf>
    <xf numFmtId="0" fontId="38" fillId="0" borderId="0"/>
    <xf numFmtId="0" fontId="44" fillId="0" borderId="0"/>
    <xf numFmtId="0" fontId="38" fillId="0" borderId="0"/>
    <xf numFmtId="0" fontId="44" fillId="0" borderId="0"/>
    <xf numFmtId="0" fontId="34" fillId="0" borderId="0"/>
    <xf numFmtId="0" fontId="34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6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2" fillId="0" borderId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44" fillId="0" borderId="0"/>
    <xf numFmtId="0" fontId="44" fillId="0" borderId="0"/>
    <xf numFmtId="0" fontId="51" fillId="0" borderId="0">
      <alignment horizontal="right" vertical="top" wrapText="1"/>
    </xf>
    <xf numFmtId="0" fontId="51" fillId="0" borderId="16"/>
    <xf numFmtId="4" fontId="53" fillId="0" borderId="16">
      <alignment horizontal="right" shrinkToFit="1"/>
    </xf>
    <xf numFmtId="0" fontId="58" fillId="0" borderId="0">
      <alignment horizontal="right" vertical="top" wrapText="1"/>
    </xf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9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9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0" fontId="51" fillId="0" borderId="0"/>
    <xf numFmtId="0" fontId="53" fillId="0" borderId="16"/>
    <xf numFmtId="0" fontId="38" fillId="1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0" fillId="10" borderId="0"/>
    <xf numFmtId="0" fontId="61" fillId="5" borderId="16">
      <alignment horizontal="left" vertical="top" wrapText="1"/>
    </xf>
    <xf numFmtId="0" fontId="58" fillId="0" borderId="16"/>
    <xf numFmtId="0" fontId="62" fillId="0" borderId="16"/>
    <xf numFmtId="0" fontId="58" fillId="0" borderId="0"/>
    <xf numFmtId="0" fontId="59" fillId="0" borderId="0"/>
    <xf numFmtId="49" fontId="61" fillId="0" borderId="16">
      <alignment horizontal="center" vertical="center" wrapText="1"/>
    </xf>
    <xf numFmtId="49" fontId="61" fillId="11" borderId="16">
      <alignment horizontal="center" vertical="center" wrapText="1"/>
    </xf>
    <xf numFmtId="4" fontId="61" fillId="11" borderId="16">
      <alignment horizontal="right" vertical="top" shrinkToFit="1"/>
    </xf>
    <xf numFmtId="4" fontId="62" fillId="0" borderId="16">
      <alignment horizontal="right" shrinkToFit="1"/>
    </xf>
    <xf numFmtId="4" fontId="61" fillId="5" borderId="16">
      <alignment horizontal="right" vertical="top" shrinkToFit="1"/>
    </xf>
    <xf numFmtId="0" fontId="63" fillId="0" borderId="0">
      <alignment horizontal="left" vertical="top"/>
    </xf>
    <xf numFmtId="0" fontId="64" fillId="0" borderId="0">
      <alignment horizontal="center" vertical="top"/>
    </xf>
    <xf numFmtId="0" fontId="58" fillId="0" borderId="0">
      <alignment horizontal="right" vertical="top"/>
    </xf>
    <xf numFmtId="49" fontId="61" fillId="12" borderId="16">
      <alignment horizontal="center" vertical="center" wrapText="1"/>
    </xf>
    <xf numFmtId="4" fontId="61" fillId="12" borderId="16">
      <alignment horizontal="right" vertical="top" shrinkToFit="1"/>
    </xf>
    <xf numFmtId="0" fontId="58" fillId="0" borderId="0">
      <alignment horizontal="left" vertical="top" wrapText="1"/>
    </xf>
    <xf numFmtId="0" fontId="65" fillId="0" borderId="0"/>
    <xf numFmtId="0" fontId="65" fillId="0" borderId="0"/>
    <xf numFmtId="0" fontId="58" fillId="0" borderId="0">
      <alignment horizontal="left" vertical="top" wrapText="1"/>
    </xf>
    <xf numFmtId="4" fontId="61" fillId="12" borderId="16">
      <alignment horizontal="right" vertical="top" shrinkToFit="1"/>
    </xf>
    <xf numFmtId="49" fontId="61" fillId="12" borderId="16">
      <alignment horizontal="center" vertical="center" wrapText="1"/>
    </xf>
    <xf numFmtId="0" fontId="58" fillId="0" borderId="0">
      <alignment horizontal="right" vertical="top"/>
    </xf>
    <xf numFmtId="0" fontId="64" fillId="0" borderId="0">
      <alignment horizontal="center" vertical="top"/>
    </xf>
    <xf numFmtId="0" fontId="63" fillId="0" borderId="0">
      <alignment horizontal="left" vertical="top"/>
    </xf>
    <xf numFmtId="4" fontId="61" fillId="5" borderId="16">
      <alignment horizontal="right" vertical="top" shrinkToFit="1"/>
    </xf>
    <xf numFmtId="4" fontId="62" fillId="0" borderId="16">
      <alignment horizontal="right" shrinkToFit="1"/>
    </xf>
    <xf numFmtId="4" fontId="61" fillId="11" borderId="16">
      <alignment horizontal="right" vertical="top" shrinkToFit="1"/>
    </xf>
    <xf numFmtId="49" fontId="61" fillId="11" borderId="16">
      <alignment horizontal="center" vertical="center" wrapText="1"/>
    </xf>
    <xf numFmtId="49" fontId="61" fillId="0" borderId="16">
      <alignment horizontal="center" vertical="center" wrapText="1"/>
    </xf>
    <xf numFmtId="0" fontId="59" fillId="0" borderId="0"/>
    <xf numFmtId="0" fontId="58" fillId="0" borderId="0"/>
    <xf numFmtId="0" fontId="62" fillId="0" borderId="16"/>
    <xf numFmtId="0" fontId="58" fillId="0" borderId="16"/>
    <xf numFmtId="0" fontId="61" fillId="5" borderId="16">
      <alignment horizontal="left" vertical="top" wrapText="1"/>
    </xf>
    <xf numFmtId="0" fontId="60" fillId="1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0" fontId="44" fillId="0" borderId="0"/>
    <xf numFmtId="0" fontId="51" fillId="0" borderId="0">
      <alignment horizontal="right" vertical="top" wrapText="1"/>
    </xf>
    <xf numFmtId="0" fontId="44" fillId="0" borderId="0"/>
    <xf numFmtId="0" fontId="44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38" fillId="10" borderId="0"/>
    <xf numFmtId="0" fontId="52" fillId="5" borderId="16">
      <alignment horizontal="left" vertical="top" wrapText="1"/>
    </xf>
    <xf numFmtId="0" fontId="38" fillId="10" borderId="0"/>
    <xf numFmtId="0" fontId="51" fillId="0" borderId="16"/>
    <xf numFmtId="0" fontId="53" fillId="0" borderId="16"/>
    <xf numFmtId="0" fontId="52" fillId="5" borderId="16">
      <alignment horizontal="left" vertical="top" wrapText="1"/>
    </xf>
    <xf numFmtId="0" fontId="51" fillId="0" borderId="0"/>
    <xf numFmtId="0" fontId="44" fillId="0" borderId="0"/>
    <xf numFmtId="0" fontId="51" fillId="0" borderId="16"/>
    <xf numFmtId="49" fontId="52" fillId="0" borderId="16">
      <alignment horizontal="center" vertical="center" wrapText="1"/>
    </xf>
    <xf numFmtId="0" fontId="53" fillId="0" borderId="16"/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0" fontId="51" fillId="0" borderId="0"/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44" fillId="0" borderId="0"/>
    <xf numFmtId="0" fontId="54" fillId="0" borderId="0">
      <alignment horizontal="left" vertical="top"/>
    </xf>
    <xf numFmtId="0" fontId="49" fillId="0" borderId="0">
      <alignment horizontal="center" vertical="top"/>
    </xf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0" fontId="51" fillId="0" borderId="0">
      <alignment horizontal="right" vertical="top"/>
    </xf>
    <xf numFmtId="4" fontId="52" fillId="11" borderId="16">
      <alignment horizontal="right" vertical="top" shrinkToFit="1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4" fontId="53" fillId="0" borderId="16">
      <alignment horizontal="right" shrinkToFit="1"/>
    </xf>
    <xf numFmtId="0" fontId="51" fillId="0" borderId="0">
      <alignment horizontal="left" vertical="top" wrapText="1"/>
    </xf>
    <xf numFmtId="0" fontId="55" fillId="0" borderId="0"/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44" fillId="0" borderId="0"/>
    <xf numFmtId="0" fontId="44" fillId="0" borderId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44" fillId="0" borderId="0"/>
    <xf numFmtId="0" fontId="59" fillId="0" borderId="0"/>
    <xf numFmtId="164" fontId="14" fillId="0" borderId="0" applyFont="0" applyFill="0" applyBorder="0" applyAlignment="0" applyProtection="0"/>
    <xf numFmtId="0" fontId="52" fillId="5" borderId="16">
      <alignment horizontal="left" vertical="top" wrapText="1"/>
    </xf>
    <xf numFmtId="164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58" fillId="0" borderId="0">
      <alignment horizontal="right" vertical="top" wrapText="1"/>
    </xf>
    <xf numFmtId="0" fontId="49" fillId="0" borderId="0">
      <alignment horizontal="center" vertical="top"/>
    </xf>
    <xf numFmtId="0" fontId="51" fillId="0" borderId="0">
      <alignment horizontal="right" vertical="top"/>
    </xf>
    <xf numFmtId="4" fontId="52" fillId="12" borderId="16">
      <alignment horizontal="right" vertical="top" shrinkToFit="1"/>
    </xf>
    <xf numFmtId="0" fontId="55" fillId="0" borderId="0"/>
    <xf numFmtId="4" fontId="53" fillId="0" borderId="16">
      <alignment horizontal="right" shrinkToFit="1"/>
    </xf>
    <xf numFmtId="0" fontId="10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51" fillId="0" borderId="0"/>
    <xf numFmtId="49" fontId="52" fillId="0" borderId="16">
      <alignment horizontal="center" vertical="center" wrapText="1"/>
    </xf>
    <xf numFmtId="4" fontId="52" fillId="11" borderId="16">
      <alignment horizontal="right" vertical="top" shrinkToFit="1"/>
    </xf>
    <xf numFmtId="4" fontId="52" fillId="12" borderId="16">
      <alignment horizontal="right" vertical="top" shrinkToFit="1"/>
    </xf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alignment horizontal="right" vertical="top" wrapText="1"/>
    </xf>
    <xf numFmtId="0" fontId="38" fillId="10" borderId="0"/>
    <xf numFmtId="0" fontId="59" fillId="0" borderId="0"/>
    <xf numFmtId="0" fontId="44" fillId="0" borderId="0"/>
    <xf numFmtId="0" fontId="54" fillId="0" borderId="0">
      <alignment horizontal="left" vertical="top"/>
    </xf>
    <xf numFmtId="49" fontId="52" fillId="12" borderId="16">
      <alignment horizontal="center" vertical="center" wrapText="1"/>
    </xf>
    <xf numFmtId="0" fontId="51" fillId="0" borderId="0">
      <alignment horizontal="left" vertical="top" wrapText="1"/>
    </xf>
    <xf numFmtId="43" fontId="10" fillId="0" borderId="0" applyFont="0" applyFill="0" applyBorder="0" applyAlignment="0" applyProtection="0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3" fillId="0" borderId="16"/>
    <xf numFmtId="4" fontId="52" fillId="5" borderId="16">
      <alignment horizontal="right" vertical="top" shrinkToFit="1"/>
    </xf>
    <xf numFmtId="0" fontId="44" fillId="0" borderId="0"/>
    <xf numFmtId="0" fontId="10" fillId="0" borderId="0"/>
    <xf numFmtId="0" fontId="52" fillId="5" borderId="16">
      <alignment horizontal="left" vertical="top" wrapText="1"/>
    </xf>
    <xf numFmtId="49" fontId="52" fillId="11" borderId="16">
      <alignment horizontal="center" vertical="center" wrapText="1"/>
    </xf>
    <xf numFmtId="0" fontId="55" fillId="0" borderId="0"/>
    <xf numFmtId="43" fontId="10" fillId="0" borderId="0" applyFont="0" applyFill="0" applyBorder="0" applyAlignment="0" applyProtection="0"/>
    <xf numFmtId="0" fontId="51" fillId="0" borderId="0">
      <alignment horizontal="right" vertical="top" wrapText="1"/>
    </xf>
    <xf numFmtId="0" fontId="10" fillId="0" borderId="0"/>
    <xf numFmtId="4" fontId="52" fillId="11" borderId="16">
      <alignment horizontal="right" vertical="top" shrinkToFit="1"/>
    </xf>
    <xf numFmtId="49" fontId="52" fillId="0" borderId="16">
      <alignment horizontal="center" vertical="center" wrapText="1"/>
    </xf>
    <xf numFmtId="0" fontId="54" fillId="0" borderId="0">
      <alignment horizontal="left" vertical="top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4" fillId="0" borderId="0"/>
    <xf numFmtId="0" fontId="10" fillId="0" borderId="0"/>
    <xf numFmtId="0" fontId="51" fillId="0" borderId="16"/>
    <xf numFmtId="4" fontId="52" fillId="5" borderId="16">
      <alignment horizontal="right" vertical="top" shrinkToFit="1"/>
    </xf>
    <xf numFmtId="0" fontId="49" fillId="0" borderId="0">
      <alignment horizontal="center" vertical="top"/>
    </xf>
    <xf numFmtId="0" fontId="51" fillId="0" borderId="0">
      <alignment horizontal="right" vertical="top"/>
    </xf>
    <xf numFmtId="0" fontId="51" fillId="0" borderId="0">
      <alignment horizontal="left" vertical="top" wrapText="1"/>
    </xf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55" fillId="0" borderId="0"/>
    <xf numFmtId="0" fontId="51" fillId="0" borderId="0">
      <alignment horizontal="left" vertical="top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44" fillId="0" borderId="0"/>
    <xf numFmtId="0" fontId="44" fillId="0" borderId="0"/>
    <xf numFmtId="0" fontId="51" fillId="0" borderId="0">
      <alignment horizontal="right" vertical="top" wrapText="1"/>
    </xf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9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51" fillId="0" borderId="0">
      <alignment horizontal="right" vertical="top" wrapText="1"/>
    </xf>
    <xf numFmtId="0" fontId="44" fillId="0" borderId="0"/>
    <xf numFmtId="0" fontId="44" fillId="0" borderId="0"/>
    <xf numFmtId="164" fontId="14" fillId="0" borderId="0" applyFont="0" applyFill="0" applyBorder="0" applyAlignment="0" applyProtection="0"/>
    <xf numFmtId="0" fontId="14" fillId="0" borderId="0"/>
    <xf numFmtId="0" fontId="38" fillId="10" borderId="0"/>
    <xf numFmtId="0" fontId="52" fillId="5" borderId="16">
      <alignment horizontal="left" vertical="top" wrapText="1"/>
    </xf>
    <xf numFmtId="0" fontId="14" fillId="0" borderId="0"/>
    <xf numFmtId="0" fontId="51" fillId="0" borderId="16"/>
    <xf numFmtId="0" fontId="53" fillId="0" borderId="16"/>
    <xf numFmtId="164" fontId="14" fillId="0" borderId="0" applyFont="0" applyFill="0" applyBorder="0" applyAlignment="0" applyProtection="0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4" fontId="53" fillId="0" borderId="16">
      <alignment horizontal="right" shrinkToFit="1"/>
    </xf>
    <xf numFmtId="4" fontId="52" fillId="12" borderId="16">
      <alignment horizontal="right" vertical="top" shrinkToFit="1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66" fillId="0" borderId="0"/>
    <xf numFmtId="0" fontId="8" fillId="0" borderId="0"/>
    <xf numFmtId="0" fontId="34" fillId="0" borderId="0"/>
    <xf numFmtId="0" fontId="51" fillId="0" borderId="0"/>
    <xf numFmtId="0" fontId="51" fillId="0" borderId="0">
      <alignment horizontal="left"/>
    </xf>
    <xf numFmtId="0" fontId="49" fillId="0" borderId="0">
      <alignment horizontal="center"/>
    </xf>
    <xf numFmtId="0" fontId="55" fillId="0" borderId="0"/>
    <xf numFmtId="0" fontId="46" fillId="0" borderId="0">
      <alignment horizontal="left"/>
    </xf>
    <xf numFmtId="0" fontId="46" fillId="0" borderId="18">
      <alignment horizontal="left"/>
    </xf>
    <xf numFmtId="0" fontId="51" fillId="0" borderId="0">
      <alignment horizontal="right"/>
    </xf>
    <xf numFmtId="0" fontId="51" fillId="0" borderId="16">
      <alignment horizontal="center" vertical="center" wrapText="1"/>
    </xf>
    <xf numFmtId="0" fontId="44" fillId="0" borderId="16">
      <alignment horizontal="center"/>
    </xf>
    <xf numFmtId="0" fontId="44" fillId="0" borderId="0"/>
    <xf numFmtId="0" fontId="51" fillId="0" borderId="54">
      <alignment horizontal="center" vertical="center" wrapText="1"/>
    </xf>
    <xf numFmtId="0" fontId="51" fillId="0" borderId="37">
      <alignment horizontal="center" vertical="center" wrapText="1"/>
    </xf>
    <xf numFmtId="0" fontId="51" fillId="0" borderId="55">
      <alignment horizontal="center" vertical="center" wrapText="1"/>
    </xf>
    <xf numFmtId="0" fontId="37" fillId="0" borderId="16">
      <alignment vertical="top" wrapText="1"/>
    </xf>
    <xf numFmtId="49" fontId="37" fillId="0" borderId="16">
      <alignment horizontal="center" vertical="top" shrinkToFit="1"/>
    </xf>
    <xf numFmtId="4" fontId="45" fillId="13" borderId="16">
      <alignment horizontal="right" vertical="top" shrinkToFit="1"/>
    </xf>
    <xf numFmtId="4" fontId="45" fillId="7" borderId="16">
      <alignment horizontal="right" vertical="top" shrinkToFit="1"/>
    </xf>
    <xf numFmtId="0" fontId="52" fillId="0" borderId="29">
      <alignment horizontal="right"/>
    </xf>
    <xf numFmtId="4" fontId="52" fillId="13" borderId="29">
      <alignment horizontal="right" vertical="top" shrinkToFit="1"/>
    </xf>
    <xf numFmtId="4" fontId="52" fillId="7" borderId="29">
      <alignment horizontal="right" vertical="top" shrinkToFit="1"/>
    </xf>
    <xf numFmtId="0" fontId="51" fillId="0" borderId="0">
      <alignment horizontal="left" wrapText="1"/>
    </xf>
    <xf numFmtId="0" fontId="8" fillId="0" borderId="0"/>
    <xf numFmtId="0" fontId="34" fillId="0" borderId="0"/>
    <xf numFmtId="0" fontId="51" fillId="0" borderId="0"/>
    <xf numFmtId="0" fontId="44" fillId="0" borderId="0"/>
    <xf numFmtId="0" fontId="44" fillId="0" borderId="0"/>
    <xf numFmtId="0" fontId="38" fillId="10" borderId="0"/>
    <xf numFmtId="0" fontId="44" fillId="0" borderId="0"/>
    <xf numFmtId="0" fontId="38" fillId="0" borderId="0"/>
    <xf numFmtId="0" fontId="45" fillId="0" borderId="16">
      <alignment vertical="top" wrapText="1"/>
    </xf>
    <xf numFmtId="49" fontId="37" fillId="0" borderId="16">
      <alignment vertical="top" wrapText="1"/>
    </xf>
    <xf numFmtId="4" fontId="45" fillId="0" borderId="16">
      <alignment horizontal="right" vertical="top" shrinkToFit="1"/>
    </xf>
    <xf numFmtId="4" fontId="37" fillId="0" borderId="16">
      <alignment horizontal="right" vertical="top" shrinkToFit="1"/>
    </xf>
    <xf numFmtId="0" fontId="14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8" fillId="0" borderId="0"/>
    <xf numFmtId="0" fontId="14" fillId="0" borderId="0"/>
    <xf numFmtId="44" fontId="67" fillId="0" borderId="0" applyFont="0" applyFill="0" applyBorder="0" applyAlignment="0" applyProtection="0"/>
    <xf numFmtId="0" fontId="8" fillId="0" borderId="0"/>
    <xf numFmtId="0" fontId="68" fillId="0" borderId="0"/>
    <xf numFmtId="176" fontId="68" fillId="0" borderId="0" applyBorder="0" applyProtection="0"/>
    <xf numFmtId="9" fontId="68" fillId="0" borderId="0" applyBorder="0" applyProtection="0"/>
    <xf numFmtId="0" fontId="69" fillId="0" borderId="0"/>
    <xf numFmtId="176" fontId="68" fillId="0" borderId="0" applyBorder="0" applyProtection="0"/>
    <xf numFmtId="0" fontId="51" fillId="0" borderId="0">
      <alignment horizontal="left"/>
    </xf>
    <xf numFmtId="0" fontId="49" fillId="0" borderId="0">
      <alignment horizontal="center"/>
    </xf>
    <xf numFmtId="0" fontId="55" fillId="0" borderId="0"/>
    <xf numFmtId="0" fontId="46" fillId="0" borderId="0">
      <alignment horizontal="left"/>
    </xf>
    <xf numFmtId="0" fontId="46" fillId="0" borderId="18">
      <alignment horizontal="left"/>
    </xf>
    <xf numFmtId="0" fontId="51" fillId="0" borderId="0">
      <alignment horizontal="right"/>
    </xf>
    <xf numFmtId="0" fontId="51" fillId="0" borderId="16">
      <alignment horizontal="center" vertical="center" wrapText="1"/>
    </xf>
    <xf numFmtId="0" fontId="44" fillId="0" borderId="16">
      <alignment horizontal="center"/>
    </xf>
    <xf numFmtId="0" fontId="44" fillId="0" borderId="0"/>
    <xf numFmtId="0" fontId="51" fillId="0" borderId="54">
      <alignment horizontal="center" vertical="center" wrapText="1"/>
    </xf>
    <xf numFmtId="0" fontId="51" fillId="0" borderId="37">
      <alignment horizontal="center" vertical="center" wrapText="1"/>
    </xf>
    <xf numFmtId="0" fontId="51" fillId="0" borderId="55">
      <alignment horizontal="center" vertical="center" wrapText="1"/>
    </xf>
    <xf numFmtId="0" fontId="37" fillId="0" borderId="16">
      <alignment vertical="top" wrapText="1"/>
    </xf>
    <xf numFmtId="49" fontId="37" fillId="0" borderId="16">
      <alignment horizontal="center" vertical="top" shrinkToFit="1"/>
    </xf>
    <xf numFmtId="4" fontId="45" fillId="13" borderId="16">
      <alignment horizontal="right" vertical="top" shrinkToFit="1"/>
    </xf>
    <xf numFmtId="4" fontId="45" fillId="7" borderId="16">
      <alignment horizontal="right" vertical="top" shrinkToFit="1"/>
    </xf>
    <xf numFmtId="0" fontId="52" fillId="0" borderId="29">
      <alignment horizontal="right"/>
    </xf>
    <xf numFmtId="4" fontId="52" fillId="13" borderId="29">
      <alignment horizontal="right" vertical="top" shrinkToFit="1"/>
    </xf>
    <xf numFmtId="4" fontId="52" fillId="7" borderId="29">
      <alignment horizontal="right" vertical="top" shrinkToFit="1"/>
    </xf>
    <xf numFmtId="0" fontId="51" fillId="0" borderId="0">
      <alignment horizontal="left" wrapText="1"/>
    </xf>
    <xf numFmtId="0" fontId="51" fillId="0" borderId="0"/>
    <xf numFmtId="0" fontId="51" fillId="0" borderId="0">
      <alignment horizontal="left"/>
    </xf>
    <xf numFmtId="0" fontId="49" fillId="0" borderId="0">
      <alignment horizontal="center"/>
    </xf>
    <xf numFmtId="0" fontId="44" fillId="0" borderId="0"/>
    <xf numFmtId="0" fontId="44" fillId="0" borderId="0"/>
    <xf numFmtId="0" fontId="38" fillId="10" borderId="0"/>
    <xf numFmtId="0" fontId="44" fillId="0" borderId="0"/>
    <xf numFmtId="0" fontId="38" fillId="0" borderId="0"/>
    <xf numFmtId="0" fontId="45" fillId="0" borderId="16">
      <alignment vertical="top" wrapText="1"/>
    </xf>
    <xf numFmtId="49" fontId="37" fillId="0" borderId="16">
      <alignment vertical="top" wrapText="1"/>
    </xf>
    <xf numFmtId="4" fontId="45" fillId="0" borderId="16">
      <alignment horizontal="right" vertical="top" shrinkToFit="1"/>
    </xf>
    <xf numFmtId="4" fontId="37" fillId="0" borderId="16">
      <alignment horizontal="right" vertical="top" shrinkToFit="1"/>
    </xf>
    <xf numFmtId="0" fontId="14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8" fillId="0" borderId="0"/>
    <xf numFmtId="44" fontId="67" fillId="0" borderId="0" applyFont="0" applyFill="0" applyBorder="0" applyAlignment="0" applyProtection="0"/>
    <xf numFmtId="0" fontId="8" fillId="0" borderId="0"/>
    <xf numFmtId="0" fontId="14" fillId="0" borderId="0"/>
    <xf numFmtId="44" fontId="67" fillId="0" borderId="0" applyFont="0" applyFill="0" applyBorder="0" applyAlignment="0" applyProtection="0"/>
    <xf numFmtId="0" fontId="8" fillId="0" borderId="0"/>
    <xf numFmtId="0" fontId="68" fillId="0" borderId="0"/>
    <xf numFmtId="176" fontId="68" fillId="0" borderId="0" applyBorder="0" applyProtection="0"/>
    <xf numFmtId="0" fontId="34" fillId="0" borderId="0"/>
    <xf numFmtId="0" fontId="69" fillId="0" borderId="0"/>
    <xf numFmtId="176" fontId="68" fillId="0" borderId="0" applyBorder="0" applyProtection="0"/>
    <xf numFmtId="0" fontId="55" fillId="0" borderId="0"/>
    <xf numFmtId="0" fontId="46" fillId="0" borderId="0">
      <alignment horizontal="left"/>
    </xf>
    <xf numFmtId="0" fontId="46" fillId="0" borderId="18">
      <alignment horizontal="left"/>
    </xf>
    <xf numFmtId="0" fontId="51" fillId="0" borderId="0">
      <alignment horizontal="right"/>
    </xf>
    <xf numFmtId="0" fontId="51" fillId="0" borderId="16">
      <alignment horizontal="center" vertical="center" wrapText="1"/>
    </xf>
    <xf numFmtId="0" fontId="44" fillId="0" borderId="16">
      <alignment horizontal="center"/>
    </xf>
    <xf numFmtId="0" fontId="44" fillId="0" borderId="0"/>
    <xf numFmtId="0" fontId="51" fillId="0" borderId="54">
      <alignment horizontal="center" vertical="center" wrapText="1"/>
    </xf>
    <xf numFmtId="0" fontId="51" fillId="0" borderId="37">
      <alignment horizontal="center" vertical="center" wrapText="1"/>
    </xf>
    <xf numFmtId="0" fontId="51" fillId="0" borderId="55">
      <alignment horizontal="center" vertical="center" wrapText="1"/>
    </xf>
    <xf numFmtId="0" fontId="37" fillId="0" borderId="16">
      <alignment vertical="top" wrapText="1"/>
    </xf>
    <xf numFmtId="49" fontId="37" fillId="0" borderId="16">
      <alignment horizontal="center" vertical="top" shrinkToFit="1"/>
    </xf>
    <xf numFmtId="4" fontId="45" fillId="13" borderId="16">
      <alignment horizontal="right" vertical="top" shrinkToFit="1"/>
    </xf>
    <xf numFmtId="4" fontId="45" fillId="7" borderId="16">
      <alignment horizontal="right" vertical="top" shrinkToFit="1"/>
    </xf>
    <xf numFmtId="0" fontId="52" fillId="0" borderId="29">
      <alignment horizontal="right"/>
    </xf>
    <xf numFmtId="4" fontId="52" fillId="13" borderId="29">
      <alignment horizontal="right" vertical="top" shrinkToFit="1"/>
    </xf>
    <xf numFmtId="4" fontId="52" fillId="7" borderId="29">
      <alignment horizontal="right" vertical="top" shrinkToFit="1"/>
    </xf>
    <xf numFmtId="0" fontId="51" fillId="0" borderId="0">
      <alignment horizontal="left" wrapText="1"/>
    </xf>
    <xf numFmtId="0" fontId="51" fillId="0" borderId="0"/>
    <xf numFmtId="0" fontId="51" fillId="0" borderId="0">
      <alignment horizontal="left"/>
    </xf>
    <xf numFmtId="0" fontId="49" fillId="0" borderId="0">
      <alignment horizontal="center"/>
    </xf>
    <xf numFmtId="0" fontId="44" fillId="0" borderId="0"/>
    <xf numFmtId="0" fontId="44" fillId="0" borderId="0"/>
    <xf numFmtId="0" fontId="38" fillId="10" borderId="0"/>
    <xf numFmtId="0" fontId="44" fillId="0" borderId="0"/>
    <xf numFmtId="0" fontId="38" fillId="0" borderId="0"/>
    <xf numFmtId="0" fontId="45" fillId="0" borderId="16">
      <alignment vertical="top" wrapText="1"/>
    </xf>
    <xf numFmtId="49" fontId="37" fillId="0" borderId="16">
      <alignment vertical="top" wrapText="1"/>
    </xf>
    <xf numFmtId="4" fontId="45" fillId="0" borderId="16">
      <alignment horizontal="right" vertical="top" shrinkToFit="1"/>
    </xf>
    <xf numFmtId="4" fontId="37" fillId="0" borderId="16">
      <alignment horizontal="right" vertical="top" shrinkToFit="1"/>
    </xf>
    <xf numFmtId="0" fontId="14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0" fontId="8" fillId="0" borderId="0"/>
    <xf numFmtId="44" fontId="67" fillId="0" borderId="0" applyFont="0" applyFill="0" applyBorder="0" applyAlignment="0" applyProtection="0"/>
    <xf numFmtId="0" fontId="8" fillId="0" borderId="0"/>
    <xf numFmtId="0" fontId="14" fillId="0" borderId="0"/>
    <xf numFmtId="44" fontId="67" fillId="0" borderId="0" applyFont="0" applyFill="0" applyBorder="0" applyAlignment="0" applyProtection="0"/>
    <xf numFmtId="0" fontId="8" fillId="0" borderId="0"/>
    <xf numFmtId="0" fontId="68" fillId="0" borderId="0"/>
    <xf numFmtId="176" fontId="68" fillId="0" borderId="0" applyBorder="0" applyProtection="0"/>
    <xf numFmtId="0" fontId="34" fillId="0" borderId="0"/>
    <xf numFmtId="0" fontId="69" fillId="0" borderId="0"/>
    <xf numFmtId="176" fontId="68" fillId="0" borderId="0" applyBorder="0" applyProtection="0"/>
    <xf numFmtId="0" fontId="55" fillId="0" borderId="0"/>
    <xf numFmtId="0" fontId="46" fillId="0" borderId="0">
      <alignment horizontal="left"/>
    </xf>
    <xf numFmtId="0" fontId="46" fillId="0" borderId="18">
      <alignment horizontal="left"/>
    </xf>
    <xf numFmtId="0" fontId="51" fillId="0" borderId="0">
      <alignment horizontal="right"/>
    </xf>
    <xf numFmtId="0" fontId="51" fillId="0" borderId="16">
      <alignment horizontal="center" vertical="center" wrapText="1"/>
    </xf>
    <xf numFmtId="0" fontId="44" fillId="0" borderId="16">
      <alignment horizontal="center"/>
    </xf>
    <xf numFmtId="0" fontId="44" fillId="0" borderId="0"/>
    <xf numFmtId="0" fontId="51" fillId="0" borderId="54">
      <alignment horizontal="center" vertical="center" wrapText="1"/>
    </xf>
    <xf numFmtId="0" fontId="51" fillId="0" borderId="37">
      <alignment horizontal="center" vertical="center" wrapText="1"/>
    </xf>
    <xf numFmtId="0" fontId="51" fillId="0" borderId="55">
      <alignment horizontal="center" vertical="center" wrapText="1"/>
    </xf>
    <xf numFmtId="0" fontId="37" fillId="0" borderId="16">
      <alignment vertical="top" wrapText="1"/>
    </xf>
    <xf numFmtId="49" fontId="37" fillId="0" borderId="16">
      <alignment horizontal="center" vertical="top" shrinkToFit="1"/>
    </xf>
    <xf numFmtId="4" fontId="45" fillId="13" borderId="16">
      <alignment horizontal="right" vertical="top" shrinkToFit="1"/>
    </xf>
    <xf numFmtId="4" fontId="45" fillId="7" borderId="16">
      <alignment horizontal="right" vertical="top" shrinkToFit="1"/>
    </xf>
    <xf numFmtId="0" fontId="52" fillId="0" borderId="29">
      <alignment horizontal="right"/>
    </xf>
    <xf numFmtId="4" fontId="52" fillId="13" borderId="29">
      <alignment horizontal="right" vertical="top" shrinkToFit="1"/>
    </xf>
    <xf numFmtId="4" fontId="52" fillId="7" borderId="29">
      <alignment horizontal="right" vertical="top" shrinkToFit="1"/>
    </xf>
    <xf numFmtId="0" fontId="51" fillId="0" borderId="0">
      <alignment horizontal="left" wrapText="1"/>
    </xf>
    <xf numFmtId="0" fontId="44" fillId="0" borderId="0"/>
    <xf numFmtId="0" fontId="44" fillId="0" borderId="0"/>
    <xf numFmtId="0" fontId="38" fillId="10" borderId="0"/>
    <xf numFmtId="0" fontId="44" fillId="0" borderId="0"/>
    <xf numFmtId="0" fontId="38" fillId="0" borderId="0"/>
    <xf numFmtId="0" fontId="45" fillId="0" borderId="16">
      <alignment vertical="top" wrapText="1"/>
    </xf>
    <xf numFmtId="49" fontId="37" fillId="0" borderId="16">
      <alignment vertical="top" wrapText="1"/>
    </xf>
    <xf numFmtId="4" fontId="45" fillId="0" borderId="16">
      <alignment horizontal="right" vertical="top" shrinkToFit="1"/>
    </xf>
    <xf numFmtId="4" fontId="37" fillId="0" borderId="16">
      <alignment horizontal="right" vertical="top" shrinkToFit="1"/>
    </xf>
    <xf numFmtId="0" fontId="14" fillId="0" borderId="0" applyFont="0" applyFill="0" applyBorder="0" applyAlignment="0" applyProtection="0"/>
    <xf numFmtId="0" fontId="67" fillId="0" borderId="0"/>
    <xf numFmtId="43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8" fillId="0" borderId="0"/>
    <xf numFmtId="0" fontId="14" fillId="0" borderId="0"/>
    <xf numFmtId="44" fontId="67" fillId="0" borderId="0" applyFont="0" applyFill="0" applyBorder="0" applyAlignment="0" applyProtection="0"/>
    <xf numFmtId="0" fontId="8" fillId="0" borderId="0"/>
    <xf numFmtId="0" fontId="68" fillId="0" borderId="0"/>
    <xf numFmtId="176" fontId="68" fillId="0" borderId="0" applyBorder="0" applyProtection="0"/>
    <xf numFmtId="0" fontId="69" fillId="0" borderId="0"/>
    <xf numFmtId="176" fontId="68" fillId="0" borderId="0" applyBorder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16"/>
    <xf numFmtId="0" fontId="6" fillId="0" borderId="0"/>
    <xf numFmtId="43" fontId="6" fillId="0" borderId="0" applyFont="0" applyFill="0" applyBorder="0" applyAlignment="0" applyProtection="0"/>
    <xf numFmtId="0" fontId="53" fillId="0" borderId="16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4" fontId="52" fillId="5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0" fontId="44" fillId="0" borderId="0"/>
    <xf numFmtId="0" fontId="52" fillId="5" borderId="16">
      <alignment horizontal="left" vertical="top" wrapText="1"/>
    </xf>
    <xf numFmtId="0" fontId="6" fillId="0" borderId="0"/>
    <xf numFmtId="164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5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164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6" fillId="0" borderId="0"/>
    <xf numFmtId="0" fontId="6" fillId="0" borderId="0"/>
    <xf numFmtId="0" fontId="53" fillId="0" borderId="16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43" fontId="6" fillId="0" borderId="0" applyFont="0" applyFill="0" applyBorder="0" applyAlignment="0" applyProtection="0"/>
    <xf numFmtId="4" fontId="53" fillId="0" borderId="16">
      <alignment horizontal="right" shrinkToFit="1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1" fillId="0" borderId="0">
      <alignment horizontal="right" vertical="top"/>
    </xf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0" fontId="51" fillId="0" borderId="16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55" fillId="0" borderId="0"/>
    <xf numFmtId="0" fontId="51" fillId="0" borderId="16"/>
    <xf numFmtId="0" fontId="4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49" fontId="52" fillId="0" borderId="16">
      <alignment horizontal="center"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9" fontId="52" fillId="12" borderId="16">
      <alignment horizontal="center" vertical="center" wrapText="1"/>
    </xf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51" fillId="0" borderId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51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5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>
      <alignment horizontal="left" vertical="top" wrapText="1"/>
    </xf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/>
    <xf numFmtId="0" fontId="51" fillId="0" borderId="0">
      <alignment horizontal="left" vertical="top" wrapText="1"/>
    </xf>
    <xf numFmtId="4" fontId="53" fillId="0" borderId="16">
      <alignment horizontal="right" shrinkToFi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6" fillId="0" borderId="0"/>
    <xf numFmtId="0" fontId="6" fillId="0" borderId="0"/>
    <xf numFmtId="0" fontId="6" fillId="0" borderId="0"/>
    <xf numFmtId="4" fontId="52" fillId="11" borderId="16">
      <alignment horizontal="right" vertical="top" shrinkToFit="1"/>
    </xf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0" fontId="6" fillId="0" borderId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4" fillId="0" borderId="0"/>
    <xf numFmtId="4" fontId="52" fillId="12" borderId="16">
      <alignment horizontal="right" vertical="top" shrinkToFi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9" fillId="0" borderId="0">
      <alignment horizontal="center" vertical="top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0" fontId="6" fillId="0" borderId="0"/>
    <xf numFmtId="0" fontId="44" fillId="0" borderId="0"/>
    <xf numFmtId="49" fontId="52" fillId="11" borderId="16">
      <alignment horizontal="center" vertical="center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0" fontId="52" fillId="5" borderId="16">
      <alignment horizontal="lef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1" fillId="0" borderId="0"/>
    <xf numFmtId="0" fontId="51" fillId="0" borderId="0"/>
    <xf numFmtId="0" fontId="6" fillId="0" borderId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10" borderId="0"/>
    <xf numFmtId="43" fontId="6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0" fontId="55" fillId="0" borderId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0" fontId="6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0" fontId="14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4" fillId="0" borderId="0"/>
    <xf numFmtId="0" fontId="53" fillId="0" borderId="16"/>
    <xf numFmtId="0" fontId="6" fillId="0" borderId="0"/>
    <xf numFmtId="4" fontId="53" fillId="0" borderId="16">
      <alignment horizontal="right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0" fontId="44" fillId="0" borderId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6" fillId="0" borderId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0" fontId="6" fillId="0" borderId="0"/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" fontId="52" fillId="12" borderId="16">
      <alignment horizontal="right" vertical="top" shrinkToFit="1"/>
    </xf>
    <xf numFmtId="0" fontId="6" fillId="0" borderId="0"/>
    <xf numFmtId="0" fontId="51" fillId="0" borderId="0"/>
    <xf numFmtId="0" fontId="51" fillId="0" borderId="16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" fontId="52" fillId="5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51" fillId="0" borderId="0">
      <alignment horizontal="right" vertical="top" wrapTex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51" fillId="0" borderId="0">
      <alignment horizontal="right" vertical="top" wrapTex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0" fontId="51" fillId="0" borderId="0">
      <alignment horizontal="left" vertical="top" wrapText="1"/>
    </xf>
    <xf numFmtId="4" fontId="52" fillId="11" borderId="16">
      <alignment horizontal="right" vertical="top" shrinkToFit="1"/>
    </xf>
    <xf numFmtId="0" fontId="38" fillId="1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3" fillId="0" borderId="16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5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4" fontId="53" fillId="0" borderId="16">
      <alignment horizontal="right" shrinkToFit="1"/>
    </xf>
    <xf numFmtId="0" fontId="6" fillId="0" borderId="0"/>
    <xf numFmtId="43" fontId="6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1" fillId="0" borderId="0"/>
    <xf numFmtId="0" fontId="6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9" fontId="52" fillId="0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/>
    </xf>
    <xf numFmtId="0" fontId="51" fillId="0" borderId="0"/>
    <xf numFmtId="43" fontId="6" fillId="0" borderId="0" applyFont="0" applyFill="0" applyBorder="0" applyAlignment="0" applyProtection="0"/>
    <xf numFmtId="0" fontId="14" fillId="0" borderId="0"/>
    <xf numFmtId="4" fontId="52" fillId="12" borderId="16">
      <alignment horizontal="right" vertical="top" shrinkToFit="1"/>
    </xf>
    <xf numFmtId="0" fontId="6" fillId="0" borderId="0"/>
    <xf numFmtId="0" fontId="51" fillId="0" borderId="0">
      <alignment horizontal="right" vertical="top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16"/>
    <xf numFmtId="0" fontId="51" fillId="0" borderId="16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9" fontId="52" fillId="12" borderId="16">
      <alignment horizontal="center" vertical="center" wrapText="1"/>
    </xf>
    <xf numFmtId="0" fontId="51" fillId="0" borderId="0">
      <alignment horizontal="right" vertical="top" wrapText="1"/>
    </xf>
    <xf numFmtId="4" fontId="53" fillId="0" borderId="16">
      <alignment horizontal="right" shrinkToFit="1"/>
    </xf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1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0" fontId="51" fillId="0" borderId="0">
      <alignment horizontal="left" vertical="top" wrapText="1"/>
    </xf>
    <xf numFmtId="0" fontId="6" fillId="0" borderId="0"/>
    <xf numFmtId="4" fontId="52" fillId="12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5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16"/>
    <xf numFmtId="0" fontId="51" fillId="0" borderId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4" fontId="53" fillId="0" borderId="16">
      <alignment horizontal="right" shrinkToFit="1"/>
    </xf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9" fillId="0" borderId="0">
      <alignment horizontal="center" vertical="top"/>
    </xf>
    <xf numFmtId="0" fontId="6" fillId="0" borderId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51" fillId="0" borderId="16"/>
    <xf numFmtId="0" fontId="53" fillId="0" borderId="16"/>
    <xf numFmtId="0" fontId="55" fillId="0" borderId="0"/>
    <xf numFmtId="4" fontId="52" fillId="11" borderId="16">
      <alignment horizontal="right" vertical="top" shrinkToFit="1"/>
    </xf>
    <xf numFmtId="0" fontId="38" fillId="10" borderId="0"/>
    <xf numFmtId="0" fontId="55" fillId="0" borderId="0"/>
    <xf numFmtId="49" fontId="52" fillId="0" borderId="16">
      <alignment horizontal="center" vertical="center" wrapText="1"/>
    </xf>
    <xf numFmtId="4" fontId="52" fillId="5" borderId="16">
      <alignment horizontal="right" vertical="top" shrinkToFit="1"/>
    </xf>
    <xf numFmtId="0" fontId="51" fillId="0" borderId="0">
      <alignment horizontal="right" vertical="top"/>
    </xf>
    <xf numFmtId="0" fontId="51" fillId="0" borderId="16"/>
    <xf numFmtId="0" fontId="52" fillId="5" borderId="16">
      <alignment horizontal="left" vertical="top" wrapText="1"/>
    </xf>
    <xf numFmtId="49" fontId="52" fillId="0" borderId="16">
      <alignment horizontal="center" vertical="center" wrapText="1"/>
    </xf>
    <xf numFmtId="0" fontId="44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51" fillId="0" borderId="0">
      <alignment horizontal="right" vertical="top" wrapText="1"/>
    </xf>
    <xf numFmtId="0" fontId="44" fillId="0" borderId="0"/>
    <xf numFmtId="0" fontId="44" fillId="0" borderId="0"/>
    <xf numFmtId="0" fontId="44" fillId="0" borderId="0"/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0" fontId="44" fillId="0" borderId="0"/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44" fillId="0" borderId="0"/>
    <xf numFmtId="0" fontId="44" fillId="0" borderId="0"/>
    <xf numFmtId="0" fontId="51" fillId="0" borderId="0">
      <alignment horizontal="right" vertical="top" wrapText="1"/>
    </xf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49" fontId="52" fillId="11" borderId="16">
      <alignment horizontal="center" vertical="center" wrapText="1"/>
    </xf>
    <xf numFmtId="0" fontId="6" fillId="0" borderId="0"/>
    <xf numFmtId="0" fontId="51" fillId="0" borderId="0">
      <alignment horizontal="left" vertical="top" wrapText="1"/>
    </xf>
    <xf numFmtId="49" fontId="52" fillId="11" borderId="16">
      <alignment horizontal="center" vertical="center" wrapText="1"/>
    </xf>
    <xf numFmtId="0" fontId="52" fillId="5" borderId="16">
      <alignment horizontal="left" vertical="top" wrapText="1"/>
    </xf>
    <xf numFmtId="0" fontId="51" fillId="0" borderId="16"/>
    <xf numFmtId="0" fontId="51" fillId="0" borderId="0">
      <alignment horizontal="left" vertical="top" wrapText="1"/>
    </xf>
    <xf numFmtId="0" fontId="49" fillId="0" borderId="0">
      <alignment horizontal="center" vertical="top"/>
    </xf>
    <xf numFmtId="0" fontId="38" fillId="10" borderId="0"/>
    <xf numFmtId="0" fontId="44" fillId="0" borderId="0"/>
    <xf numFmtId="0" fontId="44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1" fillId="0" borderId="16"/>
    <xf numFmtId="0" fontId="54" fillId="0" borderId="0">
      <alignment horizontal="left" vertical="top"/>
    </xf>
    <xf numFmtId="0" fontId="53" fillId="0" borderId="16"/>
    <xf numFmtId="0" fontId="54" fillId="0" borderId="0">
      <alignment horizontal="left" vertical="top"/>
    </xf>
    <xf numFmtId="0" fontId="51" fillId="0" borderId="0"/>
    <xf numFmtId="0" fontId="44" fillId="0" borderId="0"/>
    <xf numFmtId="165" fontId="14" fillId="0" borderId="0" applyFont="0" applyFill="0" applyBorder="0" applyAlignment="0" applyProtection="0"/>
    <xf numFmtId="49" fontId="52" fillId="0" borderId="16">
      <alignment horizontal="center" vertical="center" wrapText="1"/>
    </xf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4" fontId="53" fillId="0" borderId="16">
      <alignment horizontal="right" shrinkToFit="1"/>
    </xf>
    <xf numFmtId="0" fontId="6" fillId="0" borderId="0"/>
    <xf numFmtId="4" fontId="52" fillId="5" borderId="16">
      <alignment horizontal="right" vertical="top" shrinkToFit="1"/>
    </xf>
    <xf numFmtId="0" fontId="44" fillId="0" borderId="0"/>
    <xf numFmtId="0" fontId="54" fillId="0" borderId="0">
      <alignment horizontal="left" vertical="top"/>
    </xf>
    <xf numFmtId="49" fontId="52" fillId="11" borderId="16">
      <alignment horizontal="center" vertical="center" wrapText="1"/>
    </xf>
    <xf numFmtId="0" fontId="49" fillId="0" borderId="0">
      <alignment horizontal="center" vertical="top"/>
    </xf>
    <xf numFmtId="0" fontId="51" fillId="0" borderId="0">
      <alignment horizontal="right" vertical="top"/>
    </xf>
    <xf numFmtId="0" fontId="54" fillId="0" borderId="0">
      <alignment horizontal="left" vertical="top"/>
    </xf>
    <xf numFmtId="0" fontId="51" fillId="0" borderId="0"/>
    <xf numFmtId="0" fontId="51" fillId="0" borderId="0">
      <alignment horizontal="right" vertical="top"/>
    </xf>
    <xf numFmtId="165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164" fontId="14" fillId="0" borderId="0" applyFont="0" applyFill="0" applyBorder="0" applyAlignment="0" applyProtection="0"/>
    <xf numFmtId="4" fontId="52" fillId="12" borderId="16">
      <alignment horizontal="right" vertical="top" shrinkToFit="1"/>
    </xf>
    <xf numFmtId="165" fontId="14" fillId="0" borderId="0" applyFont="0" applyFill="0" applyBorder="0" applyAlignment="0" applyProtection="0"/>
    <xf numFmtId="0" fontId="51" fillId="0" borderId="0">
      <alignment horizontal="left" vertical="top" wrapText="1"/>
    </xf>
    <xf numFmtId="0" fontId="6" fillId="0" borderId="0"/>
    <xf numFmtId="0" fontId="55" fillId="0" borderId="0"/>
    <xf numFmtId="165" fontId="14" fillId="0" borderId="0" applyFont="0" applyFill="0" applyBorder="0" applyAlignment="0" applyProtection="0"/>
    <xf numFmtId="0" fontId="55" fillId="0" borderId="0"/>
    <xf numFmtId="0" fontId="51" fillId="0" borderId="0">
      <alignment horizontal="left" vertical="top" wrapText="1"/>
    </xf>
    <xf numFmtId="0" fontId="53" fillId="0" borderId="16"/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51" fillId="0" borderId="0">
      <alignment horizontal="right" vertical="top" wrapText="1"/>
    </xf>
    <xf numFmtId="0" fontId="49" fillId="0" borderId="0">
      <alignment horizontal="center" vertical="top"/>
    </xf>
    <xf numFmtId="0" fontId="54" fillId="0" borderId="0">
      <alignment horizontal="left" vertical="top"/>
    </xf>
    <xf numFmtId="0" fontId="55" fillId="0" borderId="0"/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2" borderId="16">
      <alignment horizontal="right" vertical="top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4" fontId="52" fillId="12" borderId="16">
      <alignment horizontal="right" vertical="top" shrinkToFit="1"/>
    </xf>
    <xf numFmtId="0" fontId="53" fillId="0" borderId="16"/>
    <xf numFmtId="0" fontId="51" fillId="0" borderId="16"/>
    <xf numFmtId="4" fontId="53" fillId="0" borderId="16">
      <alignment horizontal="right" shrinkToFit="1"/>
    </xf>
    <xf numFmtId="0" fontId="52" fillId="5" borderId="16">
      <alignment horizontal="left" vertical="top" wrapText="1"/>
    </xf>
    <xf numFmtId="0" fontId="38" fillId="10" borderId="0"/>
    <xf numFmtId="4" fontId="52" fillId="11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0" fontId="51" fillId="0" borderId="0">
      <alignment horizontal="right" vertical="top"/>
    </xf>
    <xf numFmtId="0" fontId="44" fillId="0" borderId="0"/>
    <xf numFmtId="0" fontId="44" fillId="0" borderId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0" fontId="51" fillId="0" borderId="16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4" fontId="52" fillId="5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164" fontId="14" fillId="0" borderId="0" applyFont="0" applyFill="0" applyBorder="0" applyAlignment="0" applyProtection="0"/>
    <xf numFmtId="0" fontId="51" fillId="0" borderId="0">
      <alignment horizontal="right" vertical="top"/>
    </xf>
    <xf numFmtId="49" fontId="52" fillId="0" borderId="16">
      <alignment horizontal="center" vertical="center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left" vertical="top" wrapText="1"/>
    </xf>
    <xf numFmtId="49" fontId="52" fillId="11" borderId="16">
      <alignment horizontal="center" vertical="center" wrapText="1"/>
    </xf>
    <xf numFmtId="49" fontId="52" fillId="12" borderId="16">
      <alignment horizontal="center" vertical="center" wrapText="1"/>
    </xf>
    <xf numFmtId="165" fontId="14" fillId="0" borderId="0" applyFont="0" applyFill="0" applyBorder="0" applyAlignment="0" applyProtection="0"/>
    <xf numFmtId="0" fontId="53" fillId="0" borderId="16"/>
    <xf numFmtId="0" fontId="6" fillId="0" borderId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4" fontId="52" fillId="11" borderId="16">
      <alignment horizontal="right" vertical="top" shrinkToFit="1"/>
    </xf>
    <xf numFmtId="0" fontId="6" fillId="0" borderId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55" fillId="0" borderId="0"/>
    <xf numFmtId="49" fontId="52" fillId="12" borderId="16">
      <alignment horizontal="center" vertical="center" wrapText="1"/>
    </xf>
    <xf numFmtId="0" fontId="53" fillId="0" borderId="16"/>
    <xf numFmtId="0" fontId="55" fillId="0" borderId="0"/>
    <xf numFmtId="0" fontId="6" fillId="0" borderId="0"/>
    <xf numFmtId="0" fontId="38" fillId="10" borderId="0"/>
    <xf numFmtId="0" fontId="51" fillId="0" borderId="0"/>
    <xf numFmtId="4" fontId="52" fillId="11" borderId="16">
      <alignment horizontal="right" vertical="top" shrinkToFit="1"/>
    </xf>
    <xf numFmtId="0" fontId="55" fillId="0" borderId="0"/>
    <xf numFmtId="0" fontId="14" fillId="0" borderId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49" fontId="52" fillId="11" borderId="16">
      <alignment horizontal="center" vertical="center" wrapText="1"/>
    </xf>
    <xf numFmtId="49" fontId="52" fillId="12" borderId="16">
      <alignment horizontal="center" vertical="center" wrapText="1"/>
    </xf>
    <xf numFmtId="49" fontId="52" fillId="11" borderId="16">
      <alignment horizontal="center" vertical="center" wrapText="1"/>
    </xf>
    <xf numFmtId="0" fontId="38" fillId="10" borderId="0"/>
    <xf numFmtId="0" fontId="38" fillId="10" borderId="0"/>
    <xf numFmtId="4" fontId="53" fillId="0" borderId="16">
      <alignment horizontal="right" shrinkToFit="1"/>
    </xf>
    <xf numFmtId="0" fontId="44" fillId="0" borderId="0"/>
    <xf numFmtId="0" fontId="38" fillId="10" borderId="0"/>
    <xf numFmtId="0" fontId="52" fillId="5" borderId="16">
      <alignment horizontal="left" vertical="top" wrapText="1"/>
    </xf>
    <xf numFmtId="0" fontId="44" fillId="0" borderId="0"/>
    <xf numFmtId="49" fontId="52" fillId="0" borderId="16">
      <alignment horizontal="center" vertical="center" wrapText="1"/>
    </xf>
    <xf numFmtId="0" fontId="38" fillId="10" borderId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left" vertical="top" wrapText="1"/>
    </xf>
    <xf numFmtId="4" fontId="52" fillId="11" borderId="16">
      <alignment horizontal="right" vertical="top" shrinkToFit="1"/>
    </xf>
    <xf numFmtId="0" fontId="51" fillId="0" borderId="0"/>
    <xf numFmtId="49" fontId="52" fillId="11" borderId="16">
      <alignment horizontal="center" vertical="center" wrapText="1"/>
    </xf>
    <xf numFmtId="0" fontId="52" fillId="5" borderId="16">
      <alignment horizontal="left" vertical="top" wrapText="1"/>
    </xf>
    <xf numFmtId="4" fontId="52" fillId="5" borderId="16">
      <alignment horizontal="right" vertical="top" shrinkToFit="1"/>
    </xf>
    <xf numFmtId="0" fontId="44" fillId="0" borderId="0"/>
    <xf numFmtId="164" fontId="14" fillId="0" borderId="0" applyFont="0" applyFill="0" applyBorder="0" applyAlignment="0" applyProtection="0"/>
    <xf numFmtId="0" fontId="49" fillId="0" borderId="0">
      <alignment horizontal="center" vertical="top"/>
    </xf>
    <xf numFmtId="49" fontId="52" fillId="11" borderId="16">
      <alignment horizontal="center" vertical="center" wrapText="1"/>
    </xf>
    <xf numFmtId="0" fontId="52" fillId="5" borderId="16">
      <alignment horizontal="left" vertical="top" wrapText="1"/>
    </xf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16"/>
    <xf numFmtId="0" fontId="55" fillId="0" borderId="0"/>
    <xf numFmtId="0" fontId="49" fillId="0" borderId="0">
      <alignment horizontal="center" vertical="top"/>
    </xf>
    <xf numFmtId="49" fontId="52" fillId="0" borderId="16">
      <alignment horizontal="center" vertical="center" wrapText="1"/>
    </xf>
    <xf numFmtId="0" fontId="51" fillId="0" borderId="16"/>
    <xf numFmtId="0" fontId="54" fillId="0" borderId="0">
      <alignment horizontal="left" vertical="top"/>
    </xf>
    <xf numFmtId="0" fontId="51" fillId="0" borderId="0">
      <alignment horizontal="right" vertical="top" wrapText="1"/>
    </xf>
    <xf numFmtId="0" fontId="51" fillId="0" borderId="0">
      <alignment horizontal="left" vertical="top" wrapText="1"/>
    </xf>
    <xf numFmtId="0" fontId="44" fillId="0" borderId="0"/>
    <xf numFmtId="0" fontId="44" fillId="0" borderId="0"/>
    <xf numFmtId="165" fontId="14" fillId="0" borderId="0" applyFont="0" applyFill="0" applyBorder="0" applyAlignment="0" applyProtection="0"/>
    <xf numFmtId="0" fontId="6" fillId="0" borderId="0"/>
    <xf numFmtId="0" fontId="51" fillId="0" borderId="0"/>
    <xf numFmtId="43" fontId="6" fillId="0" borderId="0" applyFont="0" applyFill="0" applyBorder="0" applyAlignment="0" applyProtection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49" fillId="0" borderId="0">
      <alignment horizontal="center" vertical="top"/>
    </xf>
    <xf numFmtId="16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0" fontId="44" fillId="0" borderId="0"/>
    <xf numFmtId="0" fontId="51" fillId="0" borderId="0">
      <alignment horizontal="right" vertical="top" wrapText="1"/>
    </xf>
    <xf numFmtId="0" fontId="55" fillId="0" borderId="0"/>
    <xf numFmtId="49" fontId="52" fillId="12" borderId="16">
      <alignment horizontal="center" vertical="center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" fontId="53" fillId="0" borderId="16">
      <alignment horizontal="right" shrinkToFi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" fontId="53" fillId="0" borderId="16">
      <alignment horizontal="right" shrinkToFit="1"/>
    </xf>
    <xf numFmtId="0" fontId="51" fillId="0" borderId="0">
      <alignment horizontal="left" vertical="top" wrapText="1"/>
    </xf>
    <xf numFmtId="0" fontId="53" fillId="0" borderId="16"/>
    <xf numFmtId="4" fontId="53" fillId="0" borderId="16">
      <alignment horizontal="right" shrinkToFit="1"/>
    </xf>
    <xf numFmtId="0" fontId="49" fillId="0" borderId="0">
      <alignment horizontal="center" vertical="top"/>
    </xf>
    <xf numFmtId="0" fontId="51" fillId="0" borderId="0">
      <alignment horizontal="right" vertical="top"/>
    </xf>
    <xf numFmtId="0" fontId="55" fillId="0" borderId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53" fillId="0" borderId="16"/>
    <xf numFmtId="0" fontId="44" fillId="0" borderId="0"/>
    <xf numFmtId="0" fontId="53" fillId="0" borderId="16"/>
    <xf numFmtId="0" fontId="49" fillId="0" borderId="0">
      <alignment horizontal="center" vertical="top"/>
    </xf>
    <xf numFmtId="0" fontId="14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>
      <alignment horizontal="right" vertical="top"/>
    </xf>
    <xf numFmtId="0" fontId="44" fillId="0" borderId="0"/>
    <xf numFmtId="4" fontId="52" fillId="5" borderId="16">
      <alignment horizontal="right" vertical="top" shrinkToFit="1"/>
    </xf>
    <xf numFmtId="0" fontId="54" fillId="0" borderId="0">
      <alignment horizontal="left" vertical="top"/>
    </xf>
    <xf numFmtId="164" fontId="14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>
      <alignment horizontal="right" vertical="top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16"/>
    <xf numFmtId="0" fontId="53" fillId="0" borderId="16"/>
    <xf numFmtId="0" fontId="44" fillId="0" borderId="0"/>
    <xf numFmtId="49" fontId="52" fillId="12" borderId="16">
      <alignment horizontal="center" vertical="center" wrapText="1"/>
    </xf>
    <xf numFmtId="165" fontId="14" fillId="0" borderId="0" applyFont="0" applyFill="0" applyBorder="0" applyAlignment="0" applyProtection="0"/>
    <xf numFmtId="0" fontId="6" fillId="0" borderId="0"/>
    <xf numFmtId="4" fontId="52" fillId="11" borderId="16">
      <alignment horizontal="right" vertical="top" shrinkToFit="1"/>
    </xf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0" fontId="44" fillId="0" borderId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49" fontId="52" fillId="0" borderId="16">
      <alignment horizontal="center" vertical="center" wrapText="1"/>
    </xf>
    <xf numFmtId="0" fontId="6" fillId="0" borderId="0"/>
    <xf numFmtId="0" fontId="6" fillId="0" borderId="0"/>
    <xf numFmtId="0" fontId="51" fillId="0" borderId="0">
      <alignment horizontal="left" vertical="top" wrapText="1"/>
    </xf>
    <xf numFmtId="49" fontId="52" fillId="11" borderId="16">
      <alignment horizontal="center" vertical="center" wrapText="1"/>
    </xf>
    <xf numFmtId="0" fontId="52" fillId="5" borderId="16">
      <alignment horizontal="left" vertical="top" wrapText="1"/>
    </xf>
    <xf numFmtId="0" fontId="52" fillId="5" borderId="16">
      <alignment horizontal="left" vertical="top" wrapText="1"/>
    </xf>
    <xf numFmtId="0" fontId="44" fillId="0" borderId="0"/>
    <xf numFmtId="4" fontId="52" fillId="5" borderId="16">
      <alignment horizontal="right" vertical="top" shrinkToFit="1"/>
    </xf>
    <xf numFmtId="4" fontId="52" fillId="12" borderId="16">
      <alignment horizontal="right" vertical="top" shrinkToFit="1"/>
    </xf>
    <xf numFmtId="0" fontId="44" fillId="0" borderId="0"/>
    <xf numFmtId="0" fontId="38" fillId="10" borderId="0"/>
    <xf numFmtId="0" fontId="44" fillId="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0" fontId="51" fillId="0" borderId="0">
      <alignment horizontal="right" vertical="top"/>
    </xf>
    <xf numFmtId="0" fontId="54" fillId="0" borderId="0">
      <alignment horizontal="lef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right" vertical="top"/>
    </xf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0" fontId="55" fillId="0" borderId="0"/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6" fillId="0" borderId="0"/>
    <xf numFmtId="0" fontId="38" fillId="10" borderId="0"/>
    <xf numFmtId="49" fontId="52" fillId="0" borderId="16">
      <alignment horizontal="center" vertical="center" wrapText="1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4" fontId="53" fillId="0" borderId="16">
      <alignment horizontal="right" shrinkToFit="1"/>
    </xf>
    <xf numFmtId="0" fontId="44" fillId="0" borderId="0"/>
    <xf numFmtId="0" fontId="51" fillId="0" borderId="0">
      <alignment horizontal="right" vertical="top"/>
    </xf>
    <xf numFmtId="0" fontId="38" fillId="10" borderId="0"/>
    <xf numFmtId="4" fontId="52" fillId="11" borderId="16">
      <alignment horizontal="right" vertical="top" shrinkToFit="1"/>
    </xf>
    <xf numFmtId="0" fontId="55" fillId="0" borderId="0"/>
    <xf numFmtId="43" fontId="6" fillId="0" borderId="0" applyFont="0" applyFill="0" applyBorder="0" applyAlignment="0" applyProtection="0"/>
    <xf numFmtId="0" fontId="44" fillId="0" borderId="0"/>
    <xf numFmtId="0" fontId="51" fillId="0" borderId="0">
      <alignment horizontal="left" vertical="top" wrapText="1"/>
    </xf>
    <xf numFmtId="0" fontId="6" fillId="0" borderId="0"/>
    <xf numFmtId="4" fontId="52" fillId="12" borderId="16">
      <alignment horizontal="right" vertical="top" shrinkToFi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49" fontId="52" fillId="0" borderId="16">
      <alignment horizontal="center" vertical="center" wrapText="1"/>
    </xf>
    <xf numFmtId="0" fontId="54" fillId="0" borderId="0">
      <alignment horizontal="left" vertical="top"/>
    </xf>
    <xf numFmtId="0" fontId="6" fillId="0" borderId="0"/>
    <xf numFmtId="49" fontId="52" fillId="0" borderId="16">
      <alignment horizontal="center" vertical="center" wrapText="1"/>
    </xf>
    <xf numFmtId="0" fontId="44" fillId="0" borderId="0"/>
    <xf numFmtId="0" fontId="51" fillId="0" borderId="16"/>
    <xf numFmtId="49" fontId="52" fillId="0" borderId="16">
      <alignment horizontal="center" vertical="center" wrapText="1"/>
    </xf>
    <xf numFmtId="4" fontId="52" fillId="12" borderId="16">
      <alignment horizontal="right" vertical="top" shrinkToFit="1"/>
    </xf>
    <xf numFmtId="0" fontId="44" fillId="0" borderId="0"/>
    <xf numFmtId="0" fontId="54" fillId="0" borderId="0">
      <alignment horizontal="left" vertical="top"/>
    </xf>
    <xf numFmtId="0" fontId="44" fillId="0" borderId="0"/>
    <xf numFmtId="0" fontId="55" fillId="0" borderId="0"/>
    <xf numFmtId="0" fontId="51" fillId="0" borderId="0">
      <alignment horizontal="left" vertical="top" wrapText="1"/>
    </xf>
    <xf numFmtId="49" fontId="52" fillId="12" borderId="16">
      <alignment horizontal="center" vertical="center" wrapText="1"/>
    </xf>
    <xf numFmtId="0" fontId="49" fillId="0" borderId="0">
      <alignment horizontal="center" vertical="top"/>
    </xf>
    <xf numFmtId="4" fontId="52" fillId="5" borderId="16">
      <alignment horizontal="right" vertical="top" shrinkToFit="1"/>
    </xf>
    <xf numFmtId="165" fontId="14" fillId="0" borderId="0" applyFont="0" applyFill="0" applyBorder="0" applyAlignment="0" applyProtection="0"/>
    <xf numFmtId="0" fontId="38" fillId="10" borderId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38" fillId="10" borderId="0"/>
    <xf numFmtId="0" fontId="51" fillId="0" borderId="16"/>
    <xf numFmtId="0" fontId="51" fillId="0" borderId="0"/>
    <xf numFmtId="49" fontId="52" fillId="0" borderId="16">
      <alignment horizontal="center" vertical="center" wrapText="1"/>
    </xf>
    <xf numFmtId="0" fontId="52" fillId="5" borderId="16">
      <alignment horizontal="left" vertical="top" wrapText="1"/>
    </xf>
    <xf numFmtId="0" fontId="53" fillId="0" borderId="16"/>
    <xf numFmtId="0" fontId="44" fillId="0" borderId="0"/>
    <xf numFmtId="0" fontId="44" fillId="0" borderId="0"/>
    <xf numFmtId="0" fontId="51" fillId="0" borderId="0">
      <alignment horizontal="right" vertical="top" wrapText="1"/>
    </xf>
    <xf numFmtId="0" fontId="6" fillId="0" borderId="0"/>
    <xf numFmtId="0" fontId="55" fillId="0" borderId="0"/>
    <xf numFmtId="0" fontId="6" fillId="0" borderId="0"/>
    <xf numFmtId="0" fontId="44" fillId="0" borderId="0"/>
    <xf numFmtId="0" fontId="44" fillId="0" borderId="0"/>
    <xf numFmtId="43" fontId="6" fillId="0" borderId="0" applyFont="0" applyFill="0" applyBorder="0" applyAlignment="0" applyProtection="0"/>
    <xf numFmtId="0" fontId="44" fillId="0" borderId="0"/>
    <xf numFmtId="0" fontId="51" fillId="0" borderId="0">
      <alignment horizontal="right" vertical="top" wrapText="1"/>
    </xf>
    <xf numFmtId="0" fontId="4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4" fontId="52" fillId="12" borderId="16">
      <alignment horizontal="right" vertical="top" shrinkToFit="1"/>
    </xf>
    <xf numFmtId="4" fontId="52" fillId="11" borderId="16">
      <alignment horizontal="right" vertical="top" shrinkToFit="1"/>
    </xf>
    <xf numFmtId="0" fontId="52" fillId="5" borderId="16">
      <alignment horizontal="left" vertical="top" wrapText="1"/>
    </xf>
    <xf numFmtId="0" fontId="38" fillId="10" borderId="0"/>
    <xf numFmtId="4" fontId="53" fillId="0" borderId="16">
      <alignment horizontal="right" shrinkToFit="1"/>
    </xf>
    <xf numFmtId="0" fontId="44" fillId="0" borderId="0"/>
    <xf numFmtId="43" fontId="6" fillId="0" borderId="0" applyFont="0" applyFill="0" applyBorder="0" applyAlignment="0" applyProtection="0"/>
    <xf numFmtId="0" fontId="44" fillId="0" borderId="0"/>
    <xf numFmtId="0" fontId="54" fillId="0" borderId="0">
      <alignment horizontal="left" vertical="top"/>
    </xf>
    <xf numFmtId="0" fontId="52" fillId="5" borderId="16">
      <alignment horizontal="left" vertical="top" wrapText="1"/>
    </xf>
    <xf numFmtId="4" fontId="52" fillId="5" borderId="16">
      <alignment horizontal="right" vertical="top" shrinkToFit="1"/>
    </xf>
    <xf numFmtId="0" fontId="44" fillId="0" borderId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0" fontId="49" fillId="0" borderId="0">
      <alignment horizontal="center" vertical="top"/>
    </xf>
    <xf numFmtId="0" fontId="53" fillId="0" borderId="16"/>
    <xf numFmtId="0" fontId="44" fillId="0" borderId="0"/>
    <xf numFmtId="0" fontId="51" fillId="0" borderId="0"/>
    <xf numFmtId="0" fontId="55" fillId="0" borderId="0"/>
    <xf numFmtId="4" fontId="52" fillId="5" borderId="16">
      <alignment horizontal="right" vertical="top" shrinkToFit="1"/>
    </xf>
    <xf numFmtId="0" fontId="51" fillId="0" borderId="0">
      <alignment horizontal="left" vertical="top" wrapText="1"/>
    </xf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51" fillId="0" borderId="0">
      <alignment horizontal="right" vertical="top"/>
    </xf>
    <xf numFmtId="0" fontId="6" fillId="0" borderId="0"/>
    <xf numFmtId="165" fontId="14" fillId="0" borderId="0" applyFont="0" applyFill="0" applyBorder="0" applyAlignment="0" applyProtection="0"/>
    <xf numFmtId="0" fontId="49" fillId="0" borderId="0">
      <alignment horizontal="center" vertical="top"/>
    </xf>
    <xf numFmtId="0" fontId="51" fillId="0" borderId="0"/>
    <xf numFmtId="164" fontId="14" fillId="0" borderId="0" applyFont="0" applyFill="0" applyBorder="0" applyAlignment="0" applyProtection="0"/>
    <xf numFmtId="4" fontId="52" fillId="5" borderId="16">
      <alignment horizontal="right" vertical="top" shrinkToFit="1"/>
    </xf>
    <xf numFmtId="165" fontId="14" fillId="0" borderId="0" applyFont="0" applyFill="0" applyBorder="0" applyAlignment="0" applyProtection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/>
    <xf numFmtId="0" fontId="51" fillId="0" borderId="0"/>
    <xf numFmtId="0" fontId="6" fillId="0" borderId="0"/>
    <xf numFmtId="165" fontId="14" fillId="0" borderId="0" applyFont="0" applyFill="0" applyBorder="0" applyAlignment="0" applyProtection="0"/>
    <xf numFmtId="0" fontId="54" fillId="0" borderId="0">
      <alignment horizontal="left" vertical="top"/>
    </xf>
    <xf numFmtId="0" fontId="51" fillId="0" borderId="16"/>
    <xf numFmtId="164" fontId="14" fillId="0" borderId="0" applyFont="0" applyFill="0" applyBorder="0" applyAlignment="0" applyProtection="0"/>
    <xf numFmtId="0" fontId="55" fillId="0" borderId="0"/>
    <xf numFmtId="0" fontId="6" fillId="0" borderId="0"/>
    <xf numFmtId="0" fontId="54" fillId="0" borderId="0">
      <alignment horizontal="left" vertical="top"/>
    </xf>
    <xf numFmtId="0" fontId="55" fillId="0" borderId="0"/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0" fontId="51" fillId="0" borderId="0"/>
    <xf numFmtId="0" fontId="51" fillId="0" borderId="0"/>
    <xf numFmtId="0" fontId="51" fillId="0" borderId="0">
      <alignment horizontal="right" vertical="top"/>
    </xf>
    <xf numFmtId="0" fontId="51" fillId="0" borderId="0">
      <alignment horizontal="right" vertical="top"/>
    </xf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" fontId="52" fillId="11" borderId="16">
      <alignment horizontal="right" vertical="top" shrinkToFit="1"/>
    </xf>
    <xf numFmtId="0" fontId="53" fillId="0" borderId="16"/>
    <xf numFmtId="0" fontId="49" fillId="0" borderId="0">
      <alignment horizontal="center" vertical="top"/>
    </xf>
    <xf numFmtId="49" fontId="52" fillId="12" borderId="16">
      <alignment horizontal="center" vertical="center" wrapText="1"/>
    </xf>
    <xf numFmtId="4" fontId="53" fillId="0" borderId="16">
      <alignment horizontal="right" shrinkToFit="1"/>
    </xf>
    <xf numFmtId="0" fontId="38" fillId="10" borderId="0"/>
    <xf numFmtId="0" fontId="51" fillId="0" borderId="16"/>
    <xf numFmtId="0" fontId="54" fillId="0" borderId="0">
      <alignment horizontal="left" vertical="top"/>
    </xf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49" fillId="0" borderId="0">
      <alignment horizontal="center" vertical="top"/>
    </xf>
    <xf numFmtId="0" fontId="6" fillId="0" borderId="0"/>
    <xf numFmtId="165" fontId="14" fillId="0" borderId="0" applyFont="0" applyFill="0" applyBorder="0" applyAlignment="0" applyProtection="0"/>
    <xf numFmtId="0" fontId="49" fillId="0" borderId="0">
      <alignment horizontal="center" vertical="top"/>
    </xf>
    <xf numFmtId="0" fontId="53" fillId="0" borderId="16"/>
    <xf numFmtId="165" fontId="14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54" fillId="0" borderId="0">
      <alignment horizontal="left" vertical="top"/>
    </xf>
    <xf numFmtId="0" fontId="51" fillId="0" borderId="16"/>
    <xf numFmtId="4" fontId="52" fillId="5" borderId="16">
      <alignment horizontal="right" vertical="top" shrinkToFit="1"/>
    </xf>
    <xf numFmtId="0" fontId="44" fillId="0" borderId="0"/>
    <xf numFmtId="0" fontId="51" fillId="0" borderId="0">
      <alignment horizontal="left" vertical="top" wrapText="1"/>
    </xf>
    <xf numFmtId="4" fontId="52" fillId="11" borderId="16">
      <alignment horizontal="right" vertical="top" shrinkToFit="1"/>
    </xf>
    <xf numFmtId="4" fontId="52" fillId="11" borderId="16">
      <alignment horizontal="right" vertical="top" shrinkToFit="1"/>
    </xf>
    <xf numFmtId="49" fontId="52" fillId="12" borderId="16">
      <alignment horizontal="center" vertical="center" wrapText="1"/>
    </xf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6" fillId="0" borderId="0"/>
    <xf numFmtId="0" fontId="51" fillId="0" borderId="0"/>
    <xf numFmtId="0" fontId="38" fillId="10" borderId="0"/>
    <xf numFmtId="0" fontId="6" fillId="0" borderId="0"/>
    <xf numFmtId="0" fontId="14" fillId="0" borderId="0"/>
    <xf numFmtId="4" fontId="52" fillId="12" borderId="16">
      <alignment horizontal="right" vertical="top" shrinkToFit="1"/>
    </xf>
    <xf numFmtId="0" fontId="6" fillId="0" borderId="0"/>
    <xf numFmtId="4" fontId="53" fillId="0" borderId="16">
      <alignment horizontal="right" shrinkToFit="1"/>
    </xf>
    <xf numFmtId="0" fontId="55" fillId="0" borderId="0"/>
    <xf numFmtId="4" fontId="53" fillId="0" borderId="16">
      <alignment horizontal="right" shrinkToFit="1"/>
    </xf>
    <xf numFmtId="0" fontId="38" fillId="10" borderId="0"/>
    <xf numFmtId="0" fontId="53" fillId="0" borderId="16"/>
    <xf numFmtId="0" fontId="49" fillId="0" borderId="0">
      <alignment horizontal="center" vertical="top"/>
    </xf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9" fontId="52" fillId="11" borderId="16">
      <alignment horizontal="center" vertical="center" wrapText="1"/>
    </xf>
    <xf numFmtId="0" fontId="51" fillId="0" borderId="16"/>
    <xf numFmtId="0" fontId="51" fillId="0" borderId="0">
      <alignment horizontal="right" vertical="top"/>
    </xf>
    <xf numFmtId="4" fontId="52" fillId="12" borderId="16">
      <alignment horizontal="right" vertical="top" shrinkToFit="1"/>
    </xf>
    <xf numFmtId="4" fontId="52" fillId="5" borderId="16">
      <alignment horizontal="right" vertical="top" shrinkToFit="1"/>
    </xf>
    <xf numFmtId="0" fontId="52" fillId="5" borderId="16">
      <alignment horizontal="left" vertical="top" wrapText="1"/>
    </xf>
    <xf numFmtId="0" fontId="52" fillId="5" borderId="16">
      <alignment horizontal="left" vertical="top" wrapText="1"/>
    </xf>
    <xf numFmtId="4" fontId="52" fillId="5" borderId="16">
      <alignment horizontal="right" vertical="top" shrinkToFit="1"/>
    </xf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3" fillId="0" borderId="16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4" fontId="52" fillId="5" borderId="16">
      <alignment horizontal="right" vertical="top" shrinkToFit="1"/>
    </xf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4" fontId="52" fillId="5" borderId="16">
      <alignment horizontal="right" vertical="top" shrinkToFit="1"/>
    </xf>
    <xf numFmtId="4" fontId="52" fillId="12" borderId="16">
      <alignment horizontal="right" vertical="top" shrinkToFit="1"/>
    </xf>
    <xf numFmtId="49" fontId="52" fillId="11" borderId="16">
      <alignment horizontal="center" vertical="center" wrapText="1"/>
    </xf>
    <xf numFmtId="0" fontId="51" fillId="0" borderId="0">
      <alignment horizontal="right" vertical="top"/>
    </xf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14" fillId="0" borderId="0"/>
    <xf numFmtId="49" fontId="52" fillId="12" borderId="16">
      <alignment horizontal="center" vertical="center" wrapText="1"/>
    </xf>
    <xf numFmtId="0" fontId="6" fillId="0" borderId="0"/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0" fontId="44" fillId="0" borderId="0"/>
    <xf numFmtId="0" fontId="6" fillId="0" borderId="0"/>
    <xf numFmtId="49" fontId="52" fillId="0" borderId="16">
      <alignment horizontal="center" vertical="center" wrapText="1"/>
    </xf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" fontId="53" fillId="0" borderId="16">
      <alignment horizontal="right" shrinkToFit="1"/>
    </xf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1" fillId="0" borderId="16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44" fillId="0" borderId="0"/>
    <xf numFmtId="0" fontId="14" fillId="0" borderId="0"/>
    <xf numFmtId="165" fontId="14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44" fillId="0" borderId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14" fillId="0" borderId="0"/>
    <xf numFmtId="0" fontId="52" fillId="5" borderId="16">
      <alignment horizontal="left" vertical="top" wrapText="1"/>
    </xf>
    <xf numFmtId="0" fontId="44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1" fillId="0" borderId="16"/>
    <xf numFmtId="165" fontId="14" fillId="0" borderId="0" applyFont="0" applyFill="0" applyBorder="0" applyAlignment="0" applyProtection="0"/>
    <xf numFmtId="0" fontId="51" fillId="0" borderId="16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0" fontId="6" fillId="0" borderId="0"/>
    <xf numFmtId="0" fontId="4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0" fontId="44" fillId="0" borderId="0"/>
    <xf numFmtId="0" fontId="4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4" fillId="0" borderId="0"/>
    <xf numFmtId="0" fontId="51" fillId="0" borderId="0">
      <alignment horizontal="right" vertical="top" wrapTex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9" fontId="52" fillId="12" borderId="16">
      <alignment horizontal="center" vertical="center" wrapText="1"/>
    </xf>
    <xf numFmtId="0" fontId="38" fillId="1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" fontId="52" fillId="11" borderId="16">
      <alignment horizontal="right" vertical="top" shrinkToFit="1"/>
    </xf>
    <xf numFmtId="0" fontId="51" fillId="0" borderId="0">
      <alignment horizontal="right" vertical="top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44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0" fontId="44" fillId="0" borderId="0"/>
    <xf numFmtId="0" fontId="14" fillId="0" borderId="0"/>
    <xf numFmtId="165" fontId="14" fillId="0" borderId="0" applyFont="0" applyFill="0" applyBorder="0" applyAlignment="0" applyProtection="0"/>
    <xf numFmtId="0" fontId="44" fillId="0" borderId="0"/>
    <xf numFmtId="0" fontId="51" fillId="0" borderId="0">
      <alignment horizontal="right" vertical="top" wrapTex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4" fontId="52" fillId="12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" fontId="53" fillId="0" borderId="16">
      <alignment horizontal="right" shrinkToFit="1"/>
    </xf>
    <xf numFmtId="0" fontId="49" fillId="0" borderId="0">
      <alignment horizontal="center" vertical="top"/>
    </xf>
    <xf numFmtId="0" fontId="6" fillId="0" borderId="0"/>
    <xf numFmtId="0" fontId="6" fillId="0" borderId="0"/>
    <xf numFmtId="0" fontId="51" fillId="0" borderId="0">
      <alignment horizontal="left" vertical="top" wrapText="1"/>
    </xf>
    <xf numFmtId="0" fontId="44" fillId="0" borderId="0"/>
    <xf numFmtId="0" fontId="6" fillId="0" borderId="0"/>
    <xf numFmtId="43" fontId="6" fillId="0" borderId="0" applyFont="0" applyFill="0" applyBorder="0" applyAlignment="0" applyProtection="0"/>
    <xf numFmtId="0" fontId="14" fillId="0" borderId="0"/>
    <xf numFmtId="0" fontId="6" fillId="0" borderId="0"/>
    <xf numFmtId="4" fontId="53" fillId="0" borderId="16">
      <alignment horizontal="right" shrinkToFit="1"/>
    </xf>
    <xf numFmtId="0" fontId="44" fillId="0" borderId="0"/>
    <xf numFmtId="0" fontId="51" fillId="0" borderId="0">
      <alignment horizontal="right" vertical="top" wrapText="1"/>
    </xf>
    <xf numFmtId="0" fontId="54" fillId="0" borderId="0">
      <alignment horizontal="left" vertical="top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4" fontId="52" fillId="5" borderId="16">
      <alignment horizontal="right" vertical="top" shrinkToFit="1"/>
    </xf>
    <xf numFmtId="43" fontId="6" fillId="0" borderId="0" applyFont="0" applyFill="0" applyBorder="0" applyAlignment="0" applyProtection="0"/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9" fillId="0" borderId="0">
      <alignment horizontal="center" vertical="top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9" fontId="52" fillId="12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/>
    </xf>
    <xf numFmtId="4" fontId="52" fillId="11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/>
    <xf numFmtId="0" fontId="44" fillId="0" borderId="0"/>
    <xf numFmtId="0" fontId="55" fillId="0" borderId="0"/>
    <xf numFmtId="0" fontId="4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3" fillId="0" borderId="16"/>
    <xf numFmtId="0" fontId="38" fillId="10" borderId="0"/>
    <xf numFmtId="0" fontId="5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16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0" fontId="51" fillId="0" borderId="0">
      <alignment horizontal="left" vertical="top" wrapText="1"/>
    </xf>
    <xf numFmtId="0" fontId="44" fillId="0" borderId="0"/>
    <xf numFmtId="0" fontId="52" fillId="5" borderId="16">
      <alignment horizontal="lef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16"/>
    <xf numFmtId="4" fontId="52" fillId="12" borderId="16">
      <alignment horizontal="right" vertical="top" shrinkToFit="1"/>
    </xf>
    <xf numFmtId="0" fontId="51" fillId="0" borderId="0">
      <alignment horizontal="right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44" fillId="0" borderId="0"/>
    <xf numFmtId="0" fontId="44" fillId="0" borderId="0"/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44" fillId="0" borderId="0"/>
    <xf numFmtId="0" fontId="44" fillId="0" borderId="0"/>
    <xf numFmtId="43" fontId="6" fillId="0" borderId="0" applyFont="0" applyFill="0" applyBorder="0" applyAlignment="0" applyProtection="0"/>
    <xf numFmtId="0" fontId="44" fillId="0" borderId="0"/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53" fillId="0" borderId="16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" fontId="52" fillId="11" borderId="16">
      <alignment horizontal="right" vertical="top" shrinkToFit="1"/>
    </xf>
    <xf numFmtId="0" fontId="53" fillId="0" borderId="16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0" fontId="6" fillId="0" borderId="0"/>
    <xf numFmtId="0" fontId="55" fillId="0" borderId="0"/>
    <xf numFmtId="0" fontId="4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53" fillId="0" borderId="16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43" fontId="6" fillId="0" borderId="0" applyFont="0" applyFill="0" applyBorder="0" applyAlignment="0" applyProtection="0"/>
    <xf numFmtId="0" fontId="6" fillId="0" borderId="0"/>
    <xf numFmtId="4" fontId="52" fillId="5" borderId="16">
      <alignment horizontal="right" vertical="top" shrinkToFit="1"/>
    </xf>
    <xf numFmtId="0" fontId="44" fillId="0" borderId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10" borderId="0"/>
    <xf numFmtId="0" fontId="6" fillId="0" borderId="0"/>
    <xf numFmtId="0" fontId="53" fillId="0" borderId="16"/>
    <xf numFmtId="4" fontId="52" fillId="5" borderId="16">
      <alignment horizontal="right" vertical="top" shrinkToFit="1"/>
    </xf>
    <xf numFmtId="0" fontId="51" fillId="0" borderId="0">
      <alignment horizontal="right" vertical="top"/>
    </xf>
    <xf numFmtId="0" fontId="6" fillId="0" borderId="0"/>
    <xf numFmtId="4" fontId="52" fillId="12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5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0" fontId="51" fillId="0" borderId="0"/>
    <xf numFmtId="0" fontId="55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0" fontId="52" fillId="5" borderId="16">
      <alignment horizontal="left" vertical="top" wrapText="1"/>
    </xf>
    <xf numFmtId="0" fontId="38" fillId="10" borderId="0"/>
    <xf numFmtId="0" fontId="51" fillId="0" borderId="0">
      <alignment horizontal="right" vertical="top" wrapText="1"/>
    </xf>
    <xf numFmtId="0" fontId="6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55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3" fillId="0" borderId="16"/>
    <xf numFmtId="0" fontId="38" fillId="10" borderId="0"/>
    <xf numFmtId="0" fontId="49" fillId="0" borderId="0">
      <alignment horizontal="center" vertical="top"/>
    </xf>
    <xf numFmtId="0" fontId="6" fillId="0" borderId="0"/>
    <xf numFmtId="0" fontId="44" fillId="0" borderId="0"/>
    <xf numFmtId="0" fontId="55" fillId="0" borderId="0"/>
    <xf numFmtId="0" fontId="51" fillId="0" borderId="0">
      <alignment horizontal="left" vertical="top" wrapText="1"/>
    </xf>
    <xf numFmtId="4" fontId="52" fillId="11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0" fontId="44" fillId="0" borderId="0"/>
    <xf numFmtId="0" fontId="6" fillId="0" borderId="0"/>
    <xf numFmtId="165" fontId="14" fillId="0" borderId="0" applyFont="0" applyFill="0" applyBorder="0" applyAlignment="0" applyProtection="0"/>
    <xf numFmtId="4" fontId="52" fillId="5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0" fontId="44" fillId="0" borderId="0"/>
    <xf numFmtId="0" fontId="6" fillId="0" borderId="0"/>
    <xf numFmtId="16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3" fillId="0" borderId="16"/>
    <xf numFmtId="0" fontId="51" fillId="0" borderId="0">
      <alignment horizontal="right" vertical="top"/>
    </xf>
    <xf numFmtId="0" fontId="14" fillId="0" borderId="0"/>
    <xf numFmtId="0" fontId="52" fillId="5" borderId="16">
      <alignment horizontal="left" vertical="top" wrapText="1"/>
    </xf>
    <xf numFmtId="0" fontId="6" fillId="0" borderId="0"/>
    <xf numFmtId="43" fontId="6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4" fontId="52" fillId="5" borderId="16">
      <alignment horizontal="right" vertical="top" shrinkToFit="1"/>
    </xf>
    <xf numFmtId="165" fontId="14" fillId="0" borderId="0" applyFont="0" applyFill="0" applyBorder="0" applyAlignment="0" applyProtection="0"/>
    <xf numFmtId="0" fontId="6" fillId="0" borderId="0"/>
    <xf numFmtId="0" fontId="51" fillId="0" borderId="0"/>
    <xf numFmtId="0" fontId="6" fillId="0" borderId="0"/>
    <xf numFmtId="0" fontId="49" fillId="0" borderId="0">
      <alignment horizontal="center" vertical="top"/>
    </xf>
    <xf numFmtId="165" fontId="14" fillId="0" borderId="0" applyFont="0" applyFill="0" applyBorder="0" applyAlignment="0" applyProtection="0"/>
    <xf numFmtId="0" fontId="6" fillId="0" borderId="0"/>
    <xf numFmtId="49" fontId="52" fillId="12" borderId="16">
      <alignment horizontal="center" vertical="center" wrapText="1"/>
    </xf>
    <xf numFmtId="0" fontId="51" fillId="0" borderId="16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0" fontId="44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10" borderId="0"/>
    <xf numFmtId="4" fontId="52" fillId="5" borderId="16">
      <alignment horizontal="right" vertical="top" shrinkToFit="1"/>
    </xf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0" fontId="38" fillId="1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2" fillId="12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0" fontId="5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10" borderId="0"/>
    <xf numFmtId="0" fontId="5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5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4" fontId="52" fillId="12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4" fillId="0" borderId="0">
      <alignment horizontal="left" vertical="top"/>
    </xf>
    <xf numFmtId="0" fontId="6" fillId="0" borderId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" fontId="53" fillId="0" borderId="16">
      <alignment horizontal="right" shrinkToFit="1"/>
    </xf>
    <xf numFmtId="0" fontId="51" fillId="0" borderId="0">
      <alignment horizontal="right" vertical="top"/>
    </xf>
    <xf numFmtId="43" fontId="6" fillId="0" borderId="0" applyFont="0" applyFill="0" applyBorder="0" applyAlignment="0" applyProtection="0"/>
    <xf numFmtId="0" fontId="6" fillId="0" borderId="0"/>
    <xf numFmtId="49" fontId="52" fillId="0" borderId="16">
      <alignment horizontal="center" vertical="center" wrapText="1"/>
    </xf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44" fillId="0" borderId="0"/>
    <xf numFmtId="0" fontId="6" fillId="0" borderId="0"/>
    <xf numFmtId="4" fontId="52" fillId="11" borderId="16">
      <alignment horizontal="right" vertical="top" shrinkToFit="1"/>
    </xf>
    <xf numFmtId="0" fontId="6" fillId="0" borderId="0"/>
    <xf numFmtId="0" fontId="6" fillId="0" borderId="0"/>
    <xf numFmtId="0" fontId="49" fillId="0" borderId="0">
      <alignment horizontal="center" vertical="top"/>
    </xf>
    <xf numFmtId="0" fontId="52" fillId="5" borderId="16">
      <alignment horizontal="left" vertical="top" wrapText="1"/>
    </xf>
    <xf numFmtId="0" fontId="6" fillId="0" borderId="0"/>
    <xf numFmtId="0" fontId="6" fillId="0" borderId="0"/>
    <xf numFmtId="0" fontId="6" fillId="0" borderId="0"/>
    <xf numFmtId="49" fontId="52" fillId="11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2" fillId="12" borderId="16">
      <alignment horizontal="right" vertical="top" shrinkToFit="1"/>
    </xf>
    <xf numFmtId="0" fontId="53" fillId="0" borderId="16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9" fontId="52" fillId="0" borderId="16">
      <alignment horizontal="center" vertical="center" wrapText="1"/>
    </xf>
    <xf numFmtId="0" fontId="54" fillId="0" borderId="0">
      <alignment horizontal="left" vertical="top"/>
    </xf>
    <xf numFmtId="0" fontId="6" fillId="0" borderId="0"/>
    <xf numFmtId="4" fontId="52" fillId="11" borderId="16">
      <alignment horizontal="right" vertical="top" shrinkToFit="1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44" fillId="0" borderId="0"/>
    <xf numFmtId="4" fontId="52" fillId="5" borderId="16">
      <alignment horizontal="right" vertical="top" shrinkToFit="1"/>
    </xf>
    <xf numFmtId="0" fontId="51" fillId="0" borderId="16"/>
    <xf numFmtId="43" fontId="6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3" fillId="0" borderId="16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2" fillId="11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1" fillId="0" borderId="0">
      <alignment horizontal="right" vertical="top" wrapText="1"/>
    </xf>
    <xf numFmtId="49" fontId="52" fillId="0" borderId="16">
      <alignment horizontal="center" vertical="center" wrapText="1"/>
    </xf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0" fontId="53" fillId="0" borderId="16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" fontId="53" fillId="0" borderId="16">
      <alignment horizontal="right" shrinkToFit="1"/>
    </xf>
    <xf numFmtId="0" fontId="6" fillId="0" borderId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5" borderId="16">
      <alignment horizontal="left" vertical="top" wrapText="1"/>
    </xf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4" fillId="0" borderId="0">
      <alignment horizontal="left" vertical="top"/>
    </xf>
    <xf numFmtId="165" fontId="14" fillId="0" borderId="0" applyFont="0" applyFill="0" applyBorder="0" applyAlignment="0" applyProtection="0"/>
    <xf numFmtId="0" fontId="44" fillId="0" borderId="0"/>
    <xf numFmtId="0" fontId="6" fillId="0" borderId="0"/>
    <xf numFmtId="0" fontId="53" fillId="0" borderId="16"/>
    <xf numFmtId="0" fontId="38" fillId="10" borderId="0"/>
    <xf numFmtId="49" fontId="52" fillId="12" borderId="16">
      <alignment horizontal="center" vertical="center" wrapText="1"/>
    </xf>
    <xf numFmtId="0" fontId="49" fillId="0" borderId="0">
      <alignment horizontal="center" vertical="top"/>
    </xf>
    <xf numFmtId="0" fontId="52" fillId="5" borderId="16">
      <alignment horizontal="left" vertical="top" wrapText="1"/>
    </xf>
    <xf numFmtId="0" fontId="6" fillId="0" borderId="0"/>
    <xf numFmtId="4" fontId="52" fillId="5" borderId="16">
      <alignment horizontal="right" vertical="top" shrinkToFi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2" fillId="5" borderId="16">
      <alignment horizontal="left" vertical="top" wrapText="1"/>
    </xf>
    <xf numFmtId="0" fontId="51" fillId="0" borderId="0">
      <alignment horizontal="right" vertical="top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" fontId="53" fillId="0" borderId="16">
      <alignment horizontal="right" shrinkToFit="1"/>
    </xf>
    <xf numFmtId="0" fontId="6" fillId="0" borderId="0"/>
    <xf numFmtId="0" fontId="52" fillId="5" borderId="16">
      <alignment horizontal="left" vertical="top" wrapText="1"/>
    </xf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/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49" fontId="52" fillId="11" borderId="16">
      <alignment horizontal="center" vertical="center" wrapText="1"/>
    </xf>
    <xf numFmtId="4" fontId="53" fillId="0" borderId="16">
      <alignment horizontal="right" shrinkToFit="1"/>
    </xf>
    <xf numFmtId="43" fontId="6" fillId="0" borderId="0" applyFont="0" applyFill="0" applyBorder="0" applyAlignment="0" applyProtection="0"/>
    <xf numFmtId="0" fontId="44" fillId="0" borderId="0"/>
    <xf numFmtId="0" fontId="53" fillId="0" borderId="16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" fontId="52" fillId="11" borderId="16">
      <alignment horizontal="right" vertical="top" shrinkToFit="1"/>
    </xf>
    <xf numFmtId="0" fontId="49" fillId="0" borderId="0">
      <alignment horizontal="center" vertical="top"/>
    </xf>
    <xf numFmtId="0" fontId="14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0" fontId="6" fillId="0" borderId="0"/>
    <xf numFmtId="0" fontId="44" fillId="0" borderId="0"/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10" borderId="0"/>
    <xf numFmtId="0" fontId="6" fillId="0" borderId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0" fontId="6" fillId="0" borderId="0"/>
    <xf numFmtId="0" fontId="52" fillId="5" borderId="16">
      <alignment horizontal="left" vertical="top" wrapText="1"/>
    </xf>
    <xf numFmtId="0" fontId="14" fillId="0" borderId="0"/>
    <xf numFmtId="0" fontId="6" fillId="0" borderId="0"/>
    <xf numFmtId="0" fontId="44" fillId="0" borderId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165" fontId="14" fillId="0" borderId="0" applyFont="0" applyFill="0" applyBorder="0" applyAlignment="0" applyProtection="0"/>
    <xf numFmtId="0" fontId="51" fillId="0" borderId="16"/>
    <xf numFmtId="0" fontId="53" fillId="0" borderId="16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" fontId="52" fillId="11" borderId="16">
      <alignment horizontal="right" vertical="top" shrinkToFit="1"/>
    </xf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6" fillId="0" borderId="0"/>
    <xf numFmtId="0" fontId="14" fillId="0" borderId="0"/>
    <xf numFmtId="0" fontId="51" fillId="0" borderId="0">
      <alignment horizontal="right" vertical="top"/>
    </xf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>
      <alignment horizontal="right" vertical="top" wrapText="1"/>
    </xf>
    <xf numFmtId="0" fontId="55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left" vertical="top" wrapText="1"/>
    </xf>
    <xf numFmtId="0" fontId="6" fillId="0" borderId="0"/>
    <xf numFmtId="43" fontId="6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" fontId="52" fillId="5" borderId="16">
      <alignment horizontal="right" vertical="top" shrinkToFit="1"/>
    </xf>
    <xf numFmtId="0" fontId="6" fillId="0" borderId="0"/>
    <xf numFmtId="4" fontId="52" fillId="11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" fontId="52" fillId="5" borderId="16">
      <alignment horizontal="right" vertical="top" shrinkToFit="1"/>
    </xf>
    <xf numFmtId="0" fontId="14" fillId="0" borderId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53" fillId="0" borderId="16">
      <alignment horizontal="right" shrinkToFit="1"/>
    </xf>
    <xf numFmtId="0" fontId="6" fillId="0" borderId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8" fillId="10" borderId="0"/>
    <xf numFmtId="164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4" fontId="52" fillId="12" borderId="16">
      <alignment horizontal="right" vertical="top" shrinkToFit="1"/>
    </xf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" fontId="52" fillId="5" borderId="16">
      <alignment horizontal="right" vertical="top" shrinkToFi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" fontId="52" fillId="5" borderId="16">
      <alignment horizontal="right" vertical="top" shrinkToFit="1"/>
    </xf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4" fillId="0" borderId="0">
      <alignment horizontal="left" vertical="top"/>
    </xf>
    <xf numFmtId="0" fontId="51" fillId="0" borderId="0">
      <alignment horizontal="left" vertical="top" wrapText="1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" fontId="52" fillId="12" borderId="16">
      <alignment horizontal="right" vertical="top" shrinkToFi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0" fontId="6" fillId="0" borderId="0"/>
    <xf numFmtId="0" fontId="52" fillId="5" borderId="16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51" fillId="0" borderId="16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1" fillId="0" borderId="0">
      <alignment horizontal="right" vertical="top" wrapText="1"/>
    </xf>
    <xf numFmtId="4" fontId="52" fillId="11" borderId="16">
      <alignment horizontal="right" vertical="top" shrinkToFit="1"/>
    </xf>
    <xf numFmtId="0" fontId="51" fillId="0" borderId="0">
      <alignment horizontal="left" vertical="top" wrapText="1"/>
    </xf>
    <xf numFmtId="0" fontId="6" fillId="0" borderId="0"/>
    <xf numFmtId="49" fontId="52" fillId="11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0" fontId="14" fillId="0" borderId="0"/>
    <xf numFmtId="0" fontId="44" fillId="0" borderId="0"/>
    <xf numFmtId="165" fontId="14" fillId="0" borderId="0" applyFont="0" applyFill="0" applyBorder="0" applyAlignment="0" applyProtection="0"/>
    <xf numFmtId="0" fontId="6" fillId="0" borderId="0"/>
    <xf numFmtId="4" fontId="52" fillId="5" borderId="16">
      <alignment horizontal="right" vertical="top" shrinkToFi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9" fillId="0" borderId="0">
      <alignment horizontal="center" vertical="top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165" fontId="14" fillId="0" borderId="0" applyFont="0" applyFill="0" applyBorder="0" applyAlignment="0" applyProtection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44" fillId="0" borderId="0"/>
    <xf numFmtId="0" fontId="6" fillId="0" borderId="0"/>
    <xf numFmtId="165" fontId="14" fillId="0" borderId="0" applyFont="0" applyFill="0" applyBorder="0" applyAlignment="0" applyProtection="0"/>
    <xf numFmtId="0" fontId="52" fillId="5" borderId="16">
      <alignment horizontal="left" vertical="top" wrapText="1"/>
    </xf>
    <xf numFmtId="4" fontId="52" fillId="5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9" fontId="52" fillId="0" borderId="16">
      <alignment horizontal="center" vertical="center" wrapText="1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" fontId="53" fillId="0" borderId="16">
      <alignment horizontal="right" shrinkToFit="1"/>
    </xf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51" fillId="0" borderId="0">
      <alignment horizontal="right" vertical="top" wrapText="1"/>
    </xf>
    <xf numFmtId="0" fontId="51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38" fillId="1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6" fillId="0" borderId="0"/>
    <xf numFmtId="0" fontId="6" fillId="0" borderId="0"/>
    <xf numFmtId="0" fontId="6" fillId="0" borderId="0"/>
    <xf numFmtId="49" fontId="52" fillId="12" borderId="16">
      <alignment horizontal="center" vertical="center" wrapText="1"/>
    </xf>
    <xf numFmtId="43" fontId="6" fillId="0" borderId="0" applyFont="0" applyFill="0" applyBorder="0" applyAlignment="0" applyProtection="0"/>
    <xf numFmtId="0" fontId="14" fillId="0" borderId="0"/>
    <xf numFmtId="0" fontId="6" fillId="0" borderId="0"/>
    <xf numFmtId="0" fontId="55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0" fontId="14" fillId="0" borderId="0"/>
    <xf numFmtId="0" fontId="44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" fontId="52" fillId="12" borderId="16">
      <alignment horizontal="right" vertical="top" shrinkToFit="1"/>
    </xf>
    <xf numFmtId="165" fontId="14" fillId="0" borderId="0" applyFont="0" applyFill="0" applyBorder="0" applyAlignment="0" applyProtection="0"/>
    <xf numFmtId="0" fontId="6" fillId="0" borderId="0"/>
    <xf numFmtId="0" fontId="51" fillId="0" borderId="0"/>
    <xf numFmtId="43" fontId="6" fillId="0" borderId="0" applyFont="0" applyFill="0" applyBorder="0" applyAlignment="0" applyProtection="0"/>
    <xf numFmtId="0" fontId="6" fillId="0" borderId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51" fillId="0" borderId="16"/>
    <xf numFmtId="0" fontId="38" fillId="10" borderId="0"/>
    <xf numFmtId="0" fontId="54" fillId="0" borderId="0">
      <alignment horizontal="left" vertical="top"/>
    </xf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14" fillId="0" borderId="0"/>
    <xf numFmtId="0" fontId="6" fillId="0" borderId="0"/>
    <xf numFmtId="0" fontId="4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4" fillId="0" borderId="0">
      <alignment horizontal="left" vertical="top"/>
    </xf>
    <xf numFmtId="0" fontId="6" fillId="0" borderId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49" fillId="0" borderId="0">
      <alignment horizontal="center" vertical="top"/>
    </xf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6" fillId="0" borderId="0"/>
    <xf numFmtId="0" fontId="51" fillId="0" borderId="16"/>
    <xf numFmtId="0" fontId="52" fillId="5" borderId="16">
      <alignment horizontal="left" vertical="top" wrapText="1"/>
    </xf>
    <xf numFmtId="0" fontId="44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" fontId="52" fillId="5" borderId="16">
      <alignment horizontal="right" vertical="top" shrinkToFit="1"/>
    </xf>
    <xf numFmtId="0" fontId="51" fillId="0" borderId="0">
      <alignment horizontal="right" vertical="top"/>
    </xf>
    <xf numFmtId="0" fontId="55" fillId="0" borderId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4" fontId="52" fillId="5" borderId="16">
      <alignment horizontal="right" vertical="top" shrinkToFit="1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51" fillId="0" borderId="16"/>
    <xf numFmtId="43" fontId="6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0" fontId="14" fillId="0" borderId="0"/>
    <xf numFmtId="4" fontId="52" fillId="12" borderId="16">
      <alignment horizontal="right" vertical="top" shrinkToFit="1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43" fontId="6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5" fontId="1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3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2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6" fillId="0" borderId="0"/>
    <xf numFmtId="0" fontId="6" fillId="0" borderId="0"/>
    <xf numFmtId="0" fontId="30" fillId="0" borderId="0"/>
    <xf numFmtId="0" fontId="70" fillId="0" borderId="56" applyNumberFormat="0" applyFont="0" applyFill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0" borderId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0" fillId="0" borderId="0"/>
    <xf numFmtId="0" fontId="14" fillId="0" borderId="0"/>
    <xf numFmtId="165" fontId="14" fillId="0" borderId="0" applyFont="0" applyFill="0" applyBorder="0" applyAlignment="0" applyProtection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34" fillId="0" borderId="0"/>
    <xf numFmtId="0" fontId="3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0" borderId="0"/>
    <xf numFmtId="0" fontId="30" fillId="0" borderId="0"/>
    <xf numFmtId="165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4" fillId="0" borderId="0" applyFont="0" applyFill="0" applyBorder="0" applyAlignment="0" applyProtection="0"/>
    <xf numFmtId="0" fontId="14" fillId="0" borderId="0"/>
    <xf numFmtId="0" fontId="3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0" fillId="0" borderId="0"/>
    <xf numFmtId="0" fontId="30" fillId="0" borderId="0"/>
    <xf numFmtId="165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3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65" fontId="14" fillId="0" borderId="0" applyFont="0" applyFill="0" applyBorder="0" applyAlignment="0" applyProtection="0"/>
    <xf numFmtId="0" fontId="30" fillId="0" borderId="0"/>
    <xf numFmtId="165" fontId="14" fillId="0" borderId="0" applyFont="0" applyFill="0" applyBorder="0" applyAlignment="0" applyProtection="0"/>
    <xf numFmtId="0" fontId="6" fillId="0" borderId="0"/>
    <xf numFmtId="0" fontId="14" fillId="0" borderId="0"/>
    <xf numFmtId="0" fontId="6" fillId="0" borderId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1" fillId="0" borderId="0">
      <alignment horizontal="right" vertical="top"/>
    </xf>
    <xf numFmtId="0" fontId="6" fillId="0" borderId="0"/>
    <xf numFmtId="0" fontId="4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9" fillId="0" borderId="0">
      <alignment horizontal="center" vertical="top"/>
    </xf>
    <xf numFmtId="0" fontId="51" fillId="0" borderId="0">
      <alignment horizontal="left" vertical="top" wrapText="1"/>
    </xf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4" fillId="0" borderId="0">
      <alignment horizontal="left" vertical="top"/>
    </xf>
    <xf numFmtId="43" fontId="6" fillId="0" borderId="0" applyFont="0" applyFill="0" applyBorder="0" applyAlignment="0" applyProtection="0"/>
    <xf numFmtId="4" fontId="52" fillId="5" borderId="16">
      <alignment horizontal="right" vertical="top" shrinkToFit="1"/>
    </xf>
    <xf numFmtId="49" fontId="52" fillId="11" borderId="16">
      <alignment horizontal="center" vertical="center" wrapText="1"/>
    </xf>
    <xf numFmtId="0" fontId="44" fillId="0" borderId="0"/>
    <xf numFmtId="0" fontId="53" fillId="0" borderId="16"/>
    <xf numFmtId="0" fontId="6" fillId="0" borderId="0"/>
    <xf numFmtId="0" fontId="14" fillId="0" borderId="0"/>
    <xf numFmtId="0" fontId="51" fillId="0" borderId="16"/>
    <xf numFmtId="0" fontId="51" fillId="0" borderId="0"/>
    <xf numFmtId="43" fontId="6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38" fillId="10" borderId="0"/>
    <xf numFmtId="0" fontId="51" fillId="0" borderId="0">
      <alignment horizontal="right" vertical="top"/>
    </xf>
    <xf numFmtId="4" fontId="52" fillId="11" borderId="16">
      <alignment horizontal="right" vertical="top" shrinkToFit="1"/>
    </xf>
    <xf numFmtId="0" fontId="6" fillId="0" borderId="0"/>
    <xf numFmtId="0" fontId="53" fillId="0" borderId="16"/>
    <xf numFmtId="4" fontId="52" fillId="12" borderId="16">
      <alignment horizontal="right" vertical="top" shrinkToFit="1"/>
    </xf>
    <xf numFmtId="4" fontId="52" fillId="11" borderId="16">
      <alignment horizontal="right" vertical="top" shrinkToFit="1"/>
    </xf>
    <xf numFmtId="0" fontId="54" fillId="0" borderId="0">
      <alignment horizontal="left" vertical="top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2" fillId="5" borderId="16">
      <alignment horizontal="left" vertical="top" wrapText="1"/>
    </xf>
    <xf numFmtId="0" fontId="6" fillId="0" borderId="0"/>
    <xf numFmtId="0" fontId="6" fillId="0" borderId="0"/>
    <xf numFmtId="0" fontId="1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" fontId="53" fillId="0" borderId="16">
      <alignment horizontal="right" shrinkToFit="1"/>
    </xf>
    <xf numFmtId="0" fontId="49" fillId="0" borderId="0">
      <alignment horizontal="center" vertical="top"/>
    </xf>
    <xf numFmtId="0" fontId="51" fillId="0" borderId="0">
      <alignment horizontal="right" vertical="top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4" fillId="0" borderId="0"/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5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14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1" fillId="0" borderId="0">
      <alignment horizontal="right" vertical="top" wrapText="1"/>
    </xf>
    <xf numFmtId="43" fontId="5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/>
    <xf numFmtId="0" fontId="55" fillId="0" borderId="0"/>
    <xf numFmtId="0" fontId="53" fillId="0" borderId="16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>
      <alignment horizontal="left" vertical="top"/>
    </xf>
    <xf numFmtId="4" fontId="52" fillId="5" borderId="16">
      <alignment horizontal="right" vertical="top" shrinkToFit="1"/>
    </xf>
    <xf numFmtId="0" fontId="51" fillId="0" borderId="0"/>
    <xf numFmtId="0" fontId="55" fillId="0" borderId="0"/>
    <xf numFmtId="0" fontId="53" fillId="0" borderId="16"/>
    <xf numFmtId="0" fontId="5" fillId="0" borderId="0"/>
    <xf numFmtId="165" fontId="14" fillId="0" borderId="0" applyFont="0" applyFill="0" applyBorder="0" applyAlignment="0" applyProtection="0"/>
    <xf numFmtId="0" fontId="5" fillId="0" borderId="0"/>
    <xf numFmtId="0" fontId="38" fillId="10" borderId="0"/>
    <xf numFmtId="0" fontId="44" fillId="0" borderId="0"/>
    <xf numFmtId="0" fontId="51" fillId="0" borderId="0">
      <alignment horizontal="right" vertical="top" wrapText="1"/>
    </xf>
    <xf numFmtId="0" fontId="51" fillId="0" borderId="0">
      <alignment horizontal="right" vertical="top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9" fontId="52" fillId="12" borderId="16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4" fontId="52" fillId="11" borderId="16">
      <alignment horizontal="right" vertical="top" shrinkToFit="1"/>
    </xf>
    <xf numFmtId="43" fontId="5" fillId="0" borderId="0" applyFont="0" applyFill="0" applyBorder="0" applyAlignment="0" applyProtection="0"/>
    <xf numFmtId="0" fontId="51" fillId="0" borderId="0">
      <alignment horizontal="right" vertical="top" wrapText="1"/>
    </xf>
    <xf numFmtId="0" fontId="5" fillId="0" borderId="0"/>
    <xf numFmtId="0" fontId="49" fillId="0" borderId="0">
      <alignment horizontal="center" vertical="top"/>
    </xf>
    <xf numFmtId="4" fontId="53" fillId="0" borderId="16">
      <alignment horizontal="right" shrinkToFi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9" fontId="52" fillId="11" borderId="16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16"/>
    <xf numFmtId="0" fontId="5" fillId="0" borderId="0"/>
    <xf numFmtId="0" fontId="5" fillId="0" borderId="0"/>
    <xf numFmtId="0" fontId="5" fillId="0" borderId="0"/>
    <xf numFmtId="0" fontId="52" fillId="5" borderId="16">
      <alignment horizontal="left" vertical="top" wrapText="1"/>
    </xf>
    <xf numFmtId="4" fontId="52" fillId="12" borderId="16">
      <alignment horizontal="right" vertical="top" shrinkToFit="1"/>
    </xf>
    <xf numFmtId="49" fontId="52" fillId="0" borderId="16">
      <alignment horizontal="center" vertical="center" wrapText="1"/>
    </xf>
    <xf numFmtId="0" fontId="51" fillId="0" borderId="0">
      <alignment horizontal="left" vertical="top" wrapText="1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16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9" fontId="52" fillId="0" borderId="16">
      <alignment horizontal="center" vertical="center" wrapText="1"/>
    </xf>
    <xf numFmtId="43" fontId="5" fillId="0" borderId="0" applyFont="0" applyFill="0" applyBorder="0" applyAlignment="0" applyProtection="0"/>
    <xf numFmtId="4" fontId="52" fillId="12" borderId="16">
      <alignment horizontal="right" vertical="top" shrinkToFit="1"/>
    </xf>
    <xf numFmtId="0" fontId="52" fillId="5" borderId="16">
      <alignment horizontal="left" vertical="top" wrapText="1"/>
    </xf>
    <xf numFmtId="49" fontId="52" fillId="11" borderId="16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49" fontId="52" fillId="12" borderId="16">
      <alignment horizontal="center" vertical="center" wrapText="1"/>
    </xf>
    <xf numFmtId="0" fontId="38" fillId="10" borderId="0"/>
    <xf numFmtId="4" fontId="52" fillId="11" borderId="16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4" fillId="0" borderId="0"/>
    <xf numFmtId="0" fontId="51" fillId="0" borderId="0">
      <alignment horizontal="right"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51" fillId="0" borderId="0"/>
    <xf numFmtId="0" fontId="55" fillId="0" borderId="0"/>
    <xf numFmtId="43" fontId="4" fillId="0" borderId="0" applyFont="0" applyFill="0" applyBorder="0" applyAlignment="0" applyProtection="0"/>
    <xf numFmtId="0" fontId="4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" fontId="52" fillId="11" borderId="16">
      <alignment horizontal="right" vertical="top" shrinkToFit="1"/>
    </xf>
    <xf numFmtId="0" fontId="51" fillId="0" borderId="0">
      <alignment horizontal="right" vertical="top"/>
    </xf>
    <xf numFmtId="164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4" fillId="0" borderId="0">
      <alignment horizontal="left" vertical="top"/>
    </xf>
    <xf numFmtId="165" fontId="14" fillId="0" borderId="0" applyFont="0" applyFill="0" applyBorder="0" applyAlignment="0" applyProtection="0"/>
    <xf numFmtId="0" fontId="4" fillId="0" borderId="0"/>
    <xf numFmtId="0" fontId="52" fillId="5" borderId="16">
      <alignment horizontal="left" vertical="top" wrapText="1"/>
    </xf>
    <xf numFmtId="0" fontId="4" fillId="0" borderId="0"/>
    <xf numFmtId="4" fontId="53" fillId="0" borderId="16">
      <alignment horizontal="right" shrinkToFit="1"/>
    </xf>
    <xf numFmtId="0" fontId="49" fillId="0" borderId="0">
      <alignment horizontal="center" vertical="top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9" fontId="52" fillId="12" borderId="16">
      <alignment horizontal="center" vertical="center" wrapText="1"/>
    </xf>
    <xf numFmtId="0" fontId="1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38" fillId="1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49" fontId="52" fillId="11" borderId="16">
      <alignment horizontal="center" vertical="center" wrapText="1"/>
    </xf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53" fillId="0" borderId="16">
      <alignment horizontal="right" shrinkToFit="1"/>
    </xf>
    <xf numFmtId="49" fontId="52" fillId="12" borderId="16">
      <alignment horizontal="center" vertical="center" wrapText="1"/>
    </xf>
    <xf numFmtId="0" fontId="51" fillId="0" borderId="0">
      <alignment horizontal="right" vertical="top" wrapText="1"/>
    </xf>
    <xf numFmtId="43" fontId="4" fillId="0" borderId="0" applyFont="0" applyFill="0" applyBorder="0" applyAlignment="0" applyProtection="0"/>
    <xf numFmtId="0" fontId="4" fillId="0" borderId="0"/>
    <xf numFmtId="0" fontId="4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52" fillId="11" borderId="16">
      <alignment horizontal="right" vertical="top" shrinkToFit="1"/>
    </xf>
    <xf numFmtId="0" fontId="4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4" fillId="0" borderId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0" fontId="51" fillId="0" borderId="0">
      <alignment horizontal="right" vertical="top"/>
    </xf>
    <xf numFmtId="0" fontId="4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4" fillId="0" borderId="0"/>
    <xf numFmtId="0" fontId="44" fillId="0" borderId="0"/>
    <xf numFmtId="0" fontId="51" fillId="0" borderId="0">
      <alignment horizontal="left" vertical="top" wrapText="1"/>
    </xf>
    <xf numFmtId="0" fontId="51" fillId="0" borderId="16"/>
    <xf numFmtId="165" fontId="14" fillId="0" borderId="0" applyFont="0" applyFill="0" applyBorder="0" applyAlignment="0" applyProtection="0"/>
    <xf numFmtId="0" fontId="44" fillId="0" borderId="0"/>
    <xf numFmtId="16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4" fillId="0" borderId="0"/>
    <xf numFmtId="0" fontId="4" fillId="0" borderId="0"/>
    <xf numFmtId="0" fontId="44" fillId="0" borderId="0"/>
    <xf numFmtId="0" fontId="49" fillId="0" borderId="0">
      <alignment horizontal="center" vertical="top"/>
    </xf>
    <xf numFmtId="4" fontId="52" fillId="12" borderId="16">
      <alignment horizontal="right" vertical="top" shrinkToFit="1"/>
    </xf>
    <xf numFmtId="0" fontId="44" fillId="0" borderId="0"/>
    <xf numFmtId="0" fontId="51" fillId="0" borderId="0">
      <alignment horizontal="left" vertical="top" wrapText="1"/>
    </xf>
    <xf numFmtId="4" fontId="52" fillId="5" borderId="16">
      <alignment horizontal="right" vertical="top" shrinkToFit="1"/>
    </xf>
    <xf numFmtId="0" fontId="4" fillId="0" borderId="0"/>
    <xf numFmtId="0" fontId="54" fillId="0" borderId="0">
      <alignment horizontal="left" vertical="top"/>
    </xf>
    <xf numFmtId="0" fontId="4" fillId="0" borderId="0"/>
    <xf numFmtId="0" fontId="53" fillId="0" borderId="16"/>
    <xf numFmtId="0" fontId="55" fillId="0" borderId="0"/>
    <xf numFmtId="0" fontId="51" fillId="0" borderId="0"/>
    <xf numFmtId="0" fontId="4" fillId="0" borderId="0"/>
    <xf numFmtId="165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4" fillId="0" borderId="0"/>
    <xf numFmtId="43" fontId="4" fillId="0" borderId="0" applyFont="0" applyFill="0" applyBorder="0" applyAlignment="0" applyProtection="0"/>
    <xf numFmtId="0" fontId="4" fillId="0" borderId="0"/>
    <xf numFmtId="0" fontId="51" fillId="0" borderId="0">
      <alignment horizontal="right" vertical="top" wrapText="1"/>
    </xf>
    <xf numFmtId="0" fontId="4" fillId="0" borderId="0"/>
    <xf numFmtId="0" fontId="49" fillId="0" borderId="0">
      <alignment horizontal="center" vertical="top"/>
    </xf>
    <xf numFmtId="0" fontId="4" fillId="0" borderId="0"/>
    <xf numFmtId="43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51" fillId="0" borderId="0">
      <alignment horizontal="right" vertical="top" wrapText="1"/>
    </xf>
    <xf numFmtId="4" fontId="53" fillId="0" borderId="16">
      <alignment horizontal="right" shrinkToFit="1"/>
    </xf>
    <xf numFmtId="0" fontId="51" fillId="0" borderId="0">
      <alignment horizontal="right" vertical="top"/>
    </xf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4" fontId="53" fillId="0" borderId="16">
      <alignment horizontal="right" shrinkToFit="1"/>
    </xf>
    <xf numFmtId="43" fontId="4" fillId="0" borderId="0" applyFont="0" applyFill="0" applyBorder="0" applyAlignment="0" applyProtection="0"/>
    <xf numFmtId="0" fontId="4" fillId="0" borderId="0"/>
    <xf numFmtId="49" fontId="52" fillId="0" borderId="16">
      <alignment horizontal="center" vertical="center" wrapText="1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" fontId="52" fillId="11" borderId="16">
      <alignment horizontal="right" vertical="top" shrinkToFit="1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9" fontId="52" fillId="0" borderId="16">
      <alignment horizontal="center" vertical="center" wrapText="1"/>
    </xf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1" fillId="0" borderId="0">
      <alignment horizontal="right" vertical="top"/>
    </xf>
    <xf numFmtId="43" fontId="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4" fillId="0" borderId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2" fillId="5" borderId="16">
      <alignment horizontal="left" vertical="top" wrapText="1"/>
    </xf>
    <xf numFmtId="0" fontId="53" fillId="0" borderId="16"/>
    <xf numFmtId="4" fontId="52" fillId="11" borderId="16">
      <alignment horizontal="right" vertical="top" shrinkToFit="1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8" fillId="10" borderId="0"/>
    <xf numFmtId="49" fontId="52" fillId="12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2" borderId="16">
      <alignment horizontal="right" vertical="top" shrinkToFit="1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1" fillId="0" borderId="0"/>
    <xf numFmtId="0" fontId="51" fillId="0" borderId="16"/>
    <xf numFmtId="0" fontId="4" fillId="0" borderId="0"/>
    <xf numFmtId="0" fontId="44" fillId="0" borderId="0"/>
    <xf numFmtId="0" fontId="51" fillId="0" borderId="0">
      <alignment horizontal="right" vertical="top" wrapText="1"/>
    </xf>
    <xf numFmtId="0" fontId="55" fillId="0" borderId="0"/>
    <xf numFmtId="0" fontId="53" fillId="0" borderId="16"/>
    <xf numFmtId="0" fontId="4" fillId="0" borderId="0"/>
    <xf numFmtId="43" fontId="4" fillId="0" borderId="0" applyFont="0" applyFill="0" applyBorder="0" applyAlignment="0" applyProtection="0"/>
    <xf numFmtId="0" fontId="38" fillId="1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16"/>
    <xf numFmtId="49" fontId="52" fillId="0" borderId="16">
      <alignment horizontal="center" vertical="center" wrapText="1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0" fontId="4" fillId="0" borderId="0"/>
    <xf numFmtId="0" fontId="4" fillId="0" borderId="0"/>
    <xf numFmtId="0" fontId="54" fillId="0" borderId="0">
      <alignment horizontal="left" vertical="top"/>
    </xf>
    <xf numFmtId="4" fontId="52" fillId="5" borderId="16">
      <alignment horizontal="right" vertical="top" shrinkToFi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52" fillId="12" borderId="16">
      <alignment horizontal="right" vertical="top" shrinkToFit="1"/>
    </xf>
    <xf numFmtId="0" fontId="52" fillId="5" borderId="16">
      <alignment horizontal="left" vertical="top" wrapText="1"/>
    </xf>
    <xf numFmtId="0" fontId="51" fillId="0" borderId="0">
      <alignment horizontal="right" vertical="top" wrapText="1"/>
    </xf>
    <xf numFmtId="49" fontId="52" fillId="11" borderId="16">
      <alignment horizontal="center" vertical="center" wrapText="1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0" fontId="4" fillId="0" borderId="0"/>
    <xf numFmtId="0" fontId="4" fillId="0" borderId="0"/>
    <xf numFmtId="0" fontId="4" fillId="0" borderId="0"/>
    <xf numFmtId="4" fontId="52" fillId="5" borderId="16">
      <alignment horizontal="right" vertical="top" shrinkToFit="1"/>
    </xf>
    <xf numFmtId="165" fontId="14" fillId="0" borderId="0" applyFont="0" applyFill="0" applyBorder="0" applyAlignment="0" applyProtection="0"/>
    <xf numFmtId="0" fontId="49" fillId="0" borderId="0">
      <alignment horizontal="center" vertical="top"/>
    </xf>
    <xf numFmtId="164" fontId="14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38" fillId="1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4" fillId="0" borderId="0" applyFont="0" applyFill="0" applyBorder="0" applyAlignment="0" applyProtection="0"/>
    <xf numFmtId="0" fontId="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1" fillId="0" borderId="0"/>
    <xf numFmtId="0" fontId="51" fillId="0" borderId="0">
      <alignment horizontal="right" vertical="top" wrapText="1"/>
    </xf>
    <xf numFmtId="0" fontId="55" fillId="0" borderId="0"/>
    <xf numFmtId="0" fontId="53" fillId="0" borderId="16"/>
    <xf numFmtId="43" fontId="4" fillId="0" borderId="0" applyFont="0" applyFill="0" applyBorder="0" applyAlignment="0" applyProtection="0"/>
    <xf numFmtId="0" fontId="4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1" fillId="0" borderId="0">
      <alignment horizontal="left" vertical="top" wrapText="1"/>
    </xf>
    <xf numFmtId="0" fontId="51" fillId="0" borderId="16"/>
    <xf numFmtId="49" fontId="52" fillId="0" borderId="16">
      <alignment horizontal="center" vertical="center" wrapText="1"/>
    </xf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" fontId="52" fillId="12" borderId="16">
      <alignment horizontal="right" vertical="top" shrinkToFit="1"/>
    </xf>
    <xf numFmtId="0" fontId="52" fillId="5" borderId="16">
      <alignment horizontal="left" vertical="top" wrapText="1"/>
    </xf>
    <xf numFmtId="43" fontId="4" fillId="0" borderId="0" applyFont="0" applyFill="0" applyBorder="0" applyAlignment="0" applyProtection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>
      <alignment horizontal="right" vertical="top" wrapText="1"/>
    </xf>
    <xf numFmtId="43" fontId="3" fillId="0" borderId="0" applyFont="0" applyFill="0" applyBorder="0" applyAlignment="0" applyProtection="0"/>
    <xf numFmtId="0" fontId="44" fillId="0" borderId="0"/>
    <xf numFmtId="0" fontId="4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4" fillId="0" borderId="0"/>
    <xf numFmtId="0" fontId="51" fillId="0" borderId="0">
      <alignment horizontal="right" vertical="top" wrapText="1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9" fontId="52" fillId="0" borderId="16">
      <alignment horizontal="center" vertical="center" wrapText="1"/>
    </xf>
    <xf numFmtId="0" fontId="2" fillId="0" borderId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3" fillId="0" borderId="16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2" fillId="0" borderId="0"/>
    <xf numFmtId="43" fontId="2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>
      <alignment horizontal="center"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" fontId="52" fillId="11" borderId="16">
      <alignment horizontal="right" vertical="top" shrinkToFit="1"/>
    </xf>
    <xf numFmtId="0" fontId="2" fillId="0" borderId="0"/>
    <xf numFmtId="0" fontId="51" fillId="0" borderId="0">
      <alignment horizontal="right" vertical="top" wrapText="1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" fontId="53" fillId="0" borderId="16">
      <alignment horizontal="right" shrinkToFit="1"/>
    </xf>
    <xf numFmtId="0" fontId="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2" fillId="5" borderId="16">
      <alignment horizontal="right" vertical="top" shrinkToFit="1"/>
    </xf>
    <xf numFmtId="0" fontId="2" fillId="0" borderId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4" fillId="0" borderId="0">
      <alignment horizontal="left" vertical="top"/>
    </xf>
    <xf numFmtId="0" fontId="2" fillId="0" borderId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>
      <alignment horizontal="righ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9" fontId="52" fillId="12" borderId="16">
      <alignment horizontal="center" vertical="center" wrapText="1"/>
    </xf>
    <xf numFmtId="43" fontId="2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0" fontId="51" fillId="0" borderId="0">
      <alignment horizontal="right" vertical="top" wrapText="1"/>
    </xf>
    <xf numFmtId="43" fontId="2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44" fillId="0" borderId="0"/>
    <xf numFmtId="0" fontId="2" fillId="0" borderId="0"/>
    <xf numFmtId="0" fontId="44" fillId="0" borderId="0"/>
    <xf numFmtId="43" fontId="2" fillId="0" borderId="0" applyFont="0" applyFill="0" applyBorder="0" applyAlignment="0" applyProtection="0"/>
    <xf numFmtId="0" fontId="51" fillId="0" borderId="0">
      <alignment horizontal="left" vertical="top" wrapText="1"/>
    </xf>
    <xf numFmtId="0" fontId="2" fillId="0" borderId="0"/>
    <xf numFmtId="43" fontId="2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>
      <alignment horizontal="left" vertical="top" wrapText="1"/>
    </xf>
    <xf numFmtId="0" fontId="2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44" fillId="0" borderId="0"/>
    <xf numFmtId="4" fontId="52" fillId="12" borderId="16">
      <alignment horizontal="right" vertical="top" shrinkToFit="1"/>
    </xf>
    <xf numFmtId="0" fontId="2" fillId="0" borderId="0"/>
    <xf numFmtId="165" fontId="14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4" fillId="0" borderId="0"/>
    <xf numFmtId="0" fontId="2" fillId="0" borderId="0"/>
    <xf numFmtId="0" fontId="51" fillId="0" borderId="0">
      <alignment horizontal="right" vertical="top"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" fontId="52" fillId="12" borderId="16">
      <alignment horizontal="right" vertical="top" shrinkToFit="1"/>
    </xf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9" fillId="0" borderId="0">
      <alignment horizontal="center" vertical="top"/>
    </xf>
    <xf numFmtId="0" fontId="2" fillId="0" borderId="0"/>
    <xf numFmtId="0" fontId="2" fillId="0" borderId="0"/>
    <xf numFmtId="0" fontId="51" fillId="0" borderId="0">
      <alignment horizontal="right" vertical="top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4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4" fillId="0" borderId="0">
      <alignment horizontal="left" vertical="top"/>
    </xf>
    <xf numFmtId="165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52" fillId="5" borderId="16">
      <alignment horizontal="right" vertical="top" shrinkToFit="1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" fontId="53" fillId="0" borderId="16">
      <alignment horizontal="right" shrinkToFit="1"/>
    </xf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4" fillId="0" borderId="0"/>
    <xf numFmtId="4" fontId="52" fillId="11" borderId="16">
      <alignment horizontal="right" vertical="top" shrinkToFit="1"/>
    </xf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9" fontId="52" fillId="11" borderId="16">
      <alignment horizontal="center" vertical="center" wrapText="1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3" fillId="0" borderId="16"/>
    <xf numFmtId="0" fontId="2" fillId="0" borderId="0"/>
    <xf numFmtId="0" fontId="4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16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5" borderId="16">
      <alignment horizontal="left" vertical="top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8" fillId="10" borderId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8" fillId="10" borderId="0"/>
    <xf numFmtId="43" fontId="2" fillId="0" borderId="0" applyFont="0" applyFill="0" applyBorder="0" applyAlignment="0" applyProtection="0"/>
    <xf numFmtId="0" fontId="51" fillId="0" borderId="0">
      <alignment horizontal="right" vertical="top" wrapTex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5" borderId="16">
      <alignment horizontal="left" vertical="top"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16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>
      <alignment horizontal="right" vertical="top"/>
    </xf>
    <xf numFmtId="0" fontId="44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9" fillId="0" borderId="0">
      <alignment horizontal="center"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16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1" fillId="0" borderId="0"/>
    <xf numFmtId="0" fontId="51" fillId="0" borderId="16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16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" fontId="52" fillId="5" borderId="16">
      <alignment horizontal="right" vertical="top" shrinkToFit="1"/>
    </xf>
    <xf numFmtId="43" fontId="1" fillId="0" borderId="0" applyFont="0" applyFill="0" applyBorder="0" applyAlignment="0" applyProtection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8" fillId="1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9" fontId="52" fillId="12" borderId="16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53" fillId="0" borderId="16">
      <alignment horizontal="right" shrinkToFit="1"/>
    </xf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16"/>
    <xf numFmtId="49" fontId="52" fillId="11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4" fontId="52" fillId="11" borderId="16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5" borderId="16">
      <alignment horizontal="right" vertical="top" shrinkToFi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8" fillId="10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4" fontId="52" fillId="11" borderId="16">
      <alignment horizontal="right" vertical="top" shrinkToFit="1"/>
    </xf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5" borderId="16">
      <alignment horizontal="left" vertical="top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4" fontId="52" fillId="11" borderId="16">
      <alignment horizontal="right" vertical="top" shrinkToFit="1"/>
    </xf>
    <xf numFmtId="0" fontId="1" fillId="0" borderId="0"/>
    <xf numFmtId="4" fontId="52" fillId="5" borderId="16">
      <alignment horizontal="right" vertical="top" shrinkToFi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44" fillId="0" borderId="0"/>
    <xf numFmtId="0" fontId="1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0" fontId="51" fillId="0" borderId="16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5" borderId="16">
      <alignment horizontal="left" vertical="top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44" fillId="0" borderId="0"/>
    <xf numFmtId="0" fontId="38" fillId="10" borderId="0"/>
    <xf numFmtId="43" fontId="1" fillId="0" borderId="0" applyFont="0" applyFill="0" applyBorder="0" applyAlignment="0" applyProtection="0"/>
    <xf numFmtId="0" fontId="1" fillId="0" borderId="0"/>
    <xf numFmtId="0" fontId="38" fillId="10" borderId="0"/>
    <xf numFmtId="0" fontId="52" fillId="5" borderId="16">
      <alignment horizontal="left" vertical="top" wrapText="1"/>
    </xf>
    <xf numFmtId="0" fontId="51" fillId="0" borderId="16"/>
    <xf numFmtId="0" fontId="53" fillId="0" borderId="16"/>
    <xf numFmtId="0" fontId="51" fillId="0" borderId="0"/>
    <xf numFmtId="0" fontId="44" fillId="0" borderId="0"/>
    <xf numFmtId="49" fontId="52" fillId="0" borderId="16">
      <alignment horizontal="center" vertical="center" wrapText="1"/>
    </xf>
    <xf numFmtId="49" fontId="52" fillId="11" borderId="16">
      <alignment horizontal="center" vertical="center" wrapText="1"/>
    </xf>
    <xf numFmtId="4" fontId="52" fillId="11" borderId="16">
      <alignment horizontal="right" vertical="top" shrinkToFit="1"/>
    </xf>
    <xf numFmtId="4" fontId="53" fillId="0" borderId="16">
      <alignment horizontal="right" shrinkToFit="1"/>
    </xf>
    <xf numFmtId="4" fontId="52" fillId="5" borderId="16">
      <alignment horizontal="right" vertical="top" shrinkToFit="1"/>
    </xf>
    <xf numFmtId="0" fontId="54" fillId="0" borderId="0">
      <alignment horizontal="left" vertical="top"/>
    </xf>
    <xf numFmtId="0" fontId="49" fillId="0" borderId="0">
      <alignment horizontal="center" vertical="top"/>
    </xf>
    <xf numFmtId="0" fontId="51" fillId="0" borderId="0">
      <alignment horizontal="right" vertical="top"/>
    </xf>
    <xf numFmtId="49" fontId="52" fillId="12" borderId="16">
      <alignment horizontal="center" vertical="center" wrapText="1"/>
    </xf>
    <xf numFmtId="4" fontId="52" fillId="12" borderId="16">
      <alignment horizontal="right" vertical="top" shrinkToFit="1"/>
    </xf>
    <xf numFmtId="0" fontId="51" fillId="0" borderId="0">
      <alignment horizontal="left" vertical="top" wrapText="1"/>
    </xf>
    <xf numFmtId="0" fontId="55" fillId="0" borderId="0"/>
    <xf numFmtId="0" fontId="55" fillId="0" borderId="0"/>
    <xf numFmtId="0" fontId="51" fillId="0" borderId="0">
      <alignment horizontal="left" vertical="top" wrapText="1"/>
    </xf>
    <xf numFmtId="4" fontId="52" fillId="12" borderId="16">
      <alignment horizontal="right" vertical="top" shrinkToFit="1"/>
    </xf>
    <xf numFmtId="49" fontId="52" fillId="12" borderId="16">
      <alignment horizontal="center" vertical="center" wrapText="1"/>
    </xf>
    <xf numFmtId="0" fontId="51" fillId="0" borderId="0">
      <alignment horizontal="right" vertical="top"/>
    </xf>
    <xf numFmtId="0" fontId="49" fillId="0" borderId="0">
      <alignment horizontal="center" vertical="top"/>
    </xf>
    <xf numFmtId="0" fontId="54" fillId="0" borderId="0">
      <alignment horizontal="left" vertical="top"/>
    </xf>
    <xf numFmtId="4" fontId="52" fillId="5" borderId="16">
      <alignment horizontal="right" vertical="top" shrinkToFit="1"/>
    </xf>
    <xf numFmtId="4" fontId="53" fillId="0" borderId="16">
      <alignment horizontal="right" shrinkToFit="1"/>
    </xf>
    <xf numFmtId="4" fontId="52" fillId="11" borderId="16">
      <alignment horizontal="right" vertical="top" shrinkToFit="1"/>
    </xf>
    <xf numFmtId="49" fontId="52" fillId="11" borderId="16">
      <alignment horizontal="center" vertical="center" wrapText="1"/>
    </xf>
    <xf numFmtId="49" fontId="52" fillId="0" borderId="16">
      <alignment horizontal="center" vertical="center" wrapText="1"/>
    </xf>
    <xf numFmtId="0" fontId="44" fillId="0" borderId="0"/>
    <xf numFmtId="0" fontId="51" fillId="0" borderId="0"/>
    <xf numFmtId="0" fontId="53" fillId="0" borderId="16"/>
    <xf numFmtId="0" fontId="51" fillId="0" borderId="16"/>
    <xf numFmtId="0" fontId="52" fillId="5" borderId="16">
      <alignment horizontal="left" vertical="top" wrapText="1"/>
    </xf>
    <xf numFmtId="0" fontId="38" fillId="1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1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1" fillId="0" borderId="0"/>
    <xf numFmtId="0" fontId="51" fillId="0" borderId="0">
      <alignment horizontal="righ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9" fontId="52" fillId="12" borderId="16">
      <alignment horizontal="center" vertical="center" wrapText="1"/>
    </xf>
    <xf numFmtId="0" fontId="1" fillId="0" borderId="0"/>
    <xf numFmtId="0" fontId="1" fillId="0" borderId="0"/>
    <xf numFmtId="4" fontId="53" fillId="0" borderId="16">
      <alignment horizontal="right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16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5" borderId="16">
      <alignment horizontal="left" vertical="top" wrapText="1"/>
    </xf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9" fontId="52" fillId="11" borderId="16">
      <alignment horizontal="center" vertical="center" wrapText="1"/>
    </xf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52" fillId="11" borderId="16">
      <alignment horizontal="center" vertical="center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4" fillId="0" borderId="0"/>
    <xf numFmtId="164" fontId="14" fillId="0" borderId="0" applyFont="0" applyFill="0" applyBorder="0" applyAlignment="0" applyProtection="0"/>
    <xf numFmtId="0" fontId="51" fillId="0" borderId="0">
      <alignment horizontal="left" vertical="top" wrapText="1"/>
    </xf>
    <xf numFmtId="0" fontId="1" fillId="0" borderId="0"/>
    <xf numFmtId="0" fontId="38" fillId="1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5" borderId="16">
      <alignment horizontal="left" vertical="top" wrapText="1"/>
    </xf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1" fillId="0" borderId="16"/>
    <xf numFmtId="43" fontId="1" fillId="0" borderId="0" applyFont="0" applyFill="0" applyBorder="0" applyAlignment="0" applyProtection="0"/>
    <xf numFmtId="0" fontId="1" fillId="0" borderId="0"/>
    <xf numFmtId="0" fontId="38" fillId="1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8" fillId="1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3" fillId="0" borderId="16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1" fillId="0" borderId="0">
      <alignment horizontal="right" vertical="top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9" fontId="52" fillId="12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2" fillId="12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>
      <alignment horizontal="left" vertical="top"/>
    </xf>
    <xf numFmtId="0" fontId="1" fillId="0" borderId="0"/>
    <xf numFmtId="43" fontId="1" fillId="0" borderId="0" applyFont="0" applyFill="0" applyBorder="0" applyAlignment="0" applyProtection="0"/>
    <xf numFmtId="0" fontId="51" fillId="0" borderId="0"/>
    <xf numFmtId="0" fontId="52" fillId="5" borderId="16">
      <alignment horizontal="left" vertical="top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4" fontId="52" fillId="12" borderId="16">
      <alignment horizontal="right" vertical="top" shrinkToFi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3" fillId="0" borderId="16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16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2" fillId="5" borderId="16">
      <alignment horizontal="left" vertical="top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2" fillId="0" borderId="16">
      <alignment horizontal="center" vertical="center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9" fontId="52" fillId="11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>
      <alignment horizontal="left" vertical="top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4" fontId="52" fillId="12" borderId="16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3" fillId="0" borderId="16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2" fillId="5" borderId="16">
      <alignment horizontal="lef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9" fontId="52" fillId="11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11" borderId="16">
      <alignment horizontal="right" vertical="top" shrinkToFit="1"/>
    </xf>
    <xf numFmtId="165" fontId="14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3" fillId="0" borderId="16">
      <alignment horizontal="right" shrinkToFit="1"/>
    </xf>
    <xf numFmtId="0" fontId="52" fillId="5" borderId="16">
      <alignment horizontal="left" vertical="top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>
      <alignment horizontal="lef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0" fontId="44" fillId="0" borderId="0"/>
    <xf numFmtId="0" fontId="51" fillId="0" borderId="0">
      <alignment horizontal="right"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3" fillId="0" borderId="16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2" fillId="12" borderId="16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12" borderId="16">
      <alignment horizontal="right" vertical="top" shrinkToFit="1"/>
    </xf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>
      <alignment horizontal="left" vertical="top" wrapText="1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0" fontId="4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horizontal="left" vertical="top" wrapText="1"/>
    </xf>
    <xf numFmtId="43" fontId="1" fillId="0" borderId="0" applyFont="0" applyFill="0" applyBorder="0" applyAlignment="0" applyProtection="0"/>
    <xf numFmtId="49" fontId="52" fillId="12" borderId="16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16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3" fillId="0" borderId="16">
      <alignment horizontal="right" shrinkToFi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4" fontId="52" fillId="12" borderId="16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52" fillId="12" borderId="16">
      <alignment horizontal="right" vertical="top" shrinkToFi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8" fillId="10" borderId="0"/>
    <xf numFmtId="0" fontId="1" fillId="0" borderId="0"/>
    <xf numFmtId="49" fontId="52" fillId="11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 vertical="top"/>
    </xf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2" fillId="11" borderId="16">
      <alignment horizontal="right" vertical="top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2" fillId="5" borderId="16">
      <alignment horizontal="right" vertical="top" shrinkToFi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 wrapText="1"/>
    </xf>
    <xf numFmtId="165" fontId="14" fillId="0" borderId="0" applyFont="0" applyFill="0" applyBorder="0" applyAlignment="0" applyProtection="0"/>
    <xf numFmtId="4" fontId="53" fillId="0" borderId="16">
      <alignment horizontal="right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16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2" fillId="12" borderId="16">
      <alignment horizontal="center" vertical="center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3" fillId="0" borderId="16">
      <alignment horizontal="right" shrinkToFit="1"/>
    </xf>
    <xf numFmtId="0" fontId="1" fillId="0" borderId="0"/>
    <xf numFmtId="0" fontId="1" fillId="0" borderId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52" fillId="12" borderId="16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1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52" fillId="12" borderId="16">
      <alignment horizontal="right" vertical="top" shrinkToFi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52" fillId="0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53" fillId="0" borderId="16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 vertical="top"/>
    </xf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2" fillId="11" borderId="16">
      <alignment horizontal="right" vertical="top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52" fillId="5" borderId="16">
      <alignment horizontal="right" vertical="top" shrinkToFit="1"/>
    </xf>
    <xf numFmtId="0" fontId="51" fillId="0" borderId="16"/>
    <xf numFmtId="165" fontId="14" fillId="0" borderId="0" applyFont="0" applyFill="0" applyBorder="0" applyAlignment="0" applyProtection="0"/>
    <xf numFmtId="4" fontId="53" fillId="0" borderId="16">
      <alignment horizontal="right" shrinkToFi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5" borderId="16">
      <alignment horizontal="right" vertical="top" shrinkToFi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/>
    </xf>
    <xf numFmtId="0" fontId="1" fillId="0" borderId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" fontId="52" fillId="12" borderId="16">
      <alignment horizontal="right" vertical="top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11" borderId="16">
      <alignment horizontal="right" vertical="top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>
      <alignment horizontal="left" vertical="top" wrapTex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2" fillId="5" borderId="16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horizontal="lef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" fontId="52" fillId="5" borderId="16">
      <alignment horizontal="right" vertical="top" shrinkToFit="1"/>
    </xf>
    <xf numFmtId="0" fontId="1" fillId="0" borderId="0"/>
    <xf numFmtId="0" fontId="4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1" fillId="0" borderId="0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9" fontId="52" fillId="12" borderId="16">
      <alignment horizontal="center" vertical="center"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4" fillId="0" borderId="0">
      <alignment horizontal="left"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1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>
      <alignment horizontal="center"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53" fillId="0" borderId="16">
      <alignment horizontal="right" shrinkToFi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52" fillId="11" borderId="16">
      <alignment horizontal="right" vertical="top" shrinkToFi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9" fontId="52" fillId="11" borderId="16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52" fillId="0" borderId="16">
      <alignment horizontal="center" vertical="center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6">
    <xf numFmtId="0" fontId="0" fillId="0" borderId="0" xfId="0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2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16" fillId="0" borderId="0" xfId="0" applyFont="1" applyFill="1" applyAlignment="1">
      <alignment horizontal="left" wrapText="1"/>
    </xf>
    <xf numFmtId="0" fontId="16" fillId="0" borderId="0" xfId="0" applyFont="1"/>
    <xf numFmtId="0" fontId="17" fillId="0" borderId="0" xfId="0" applyFont="1"/>
    <xf numFmtId="0" fontId="20" fillId="0" borderId="0" xfId="0" applyFont="1"/>
    <xf numFmtId="0" fontId="23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1" xfId="0" applyFont="1" applyFill="1" applyBorder="1" applyAlignment="1">
      <alignment wrapText="1"/>
    </xf>
    <xf numFmtId="0" fontId="16" fillId="0" borderId="2" xfId="0" applyFont="1" applyBorder="1"/>
    <xf numFmtId="0" fontId="20" fillId="0" borderId="2" xfId="0" applyFont="1" applyBorder="1"/>
    <xf numFmtId="0" fontId="16" fillId="0" borderId="0" xfId="0" applyFont="1" applyFill="1" applyAlignment="1">
      <alignment wrapText="1"/>
    </xf>
    <xf numFmtId="165" fontId="20" fillId="0" borderId="1" xfId="225" applyFont="1" applyBorder="1"/>
    <xf numFmtId="0" fontId="18" fillId="0" borderId="1" xfId="223" applyFont="1" applyFill="1" applyBorder="1" applyAlignment="1">
      <alignment horizontal="center" vertical="center" wrapText="1"/>
    </xf>
    <xf numFmtId="49" fontId="17" fillId="2" borderId="1" xfId="224" applyNumberFormat="1" applyFont="1" applyFill="1" applyBorder="1" applyAlignment="1">
      <alignment horizontal="center" vertical="center"/>
    </xf>
    <xf numFmtId="0" fontId="17" fillId="2" borderId="1" xfId="224" applyFont="1" applyFill="1" applyBorder="1" applyAlignment="1">
      <alignment horizontal="left" wrapText="1" indent="2"/>
    </xf>
    <xf numFmtId="0" fontId="17" fillId="2" borderId="1" xfId="224" applyFont="1" applyFill="1" applyBorder="1" applyAlignment="1">
      <alignment horizontal="left" wrapText="1"/>
    </xf>
    <xf numFmtId="0" fontId="17" fillId="2" borderId="1" xfId="224" applyFont="1" applyFill="1" applyBorder="1" applyAlignment="1">
      <alignment wrapText="1"/>
    </xf>
    <xf numFmtId="0" fontId="17" fillId="2" borderId="1" xfId="224" applyFont="1" applyFill="1" applyBorder="1"/>
    <xf numFmtId="0" fontId="23" fillId="2" borderId="0" xfId="224" applyFont="1" applyFill="1" applyBorder="1" applyAlignment="1">
      <alignment horizontal="left"/>
    </xf>
    <xf numFmtId="49" fontId="23" fillId="2" borderId="0" xfId="224" applyNumberFormat="1" applyFont="1" applyFill="1" applyBorder="1"/>
    <xf numFmtId="0" fontId="25" fillId="2" borderId="0" xfId="224" applyFont="1" applyFill="1"/>
    <xf numFmtId="0" fontId="17" fillId="2" borderId="1" xfId="224" applyFont="1" applyFill="1" applyBorder="1" applyAlignment="1">
      <alignment horizontal="center" vertical="center" shrinkToFit="1"/>
    </xf>
    <xf numFmtId="0" fontId="27" fillId="0" borderId="0" xfId="0" applyFont="1" applyFill="1"/>
    <xf numFmtId="0" fontId="27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9" fontId="16" fillId="8" borderId="1" xfId="0" applyNumberFormat="1" applyFont="1" applyFill="1" applyBorder="1" applyAlignment="1">
      <alignment horizontal="center" vertical="center" shrinkToFit="1"/>
    </xf>
    <xf numFmtId="49" fontId="19" fillId="8" borderId="1" xfId="0" applyNumberFormat="1" applyFont="1" applyFill="1" applyBorder="1" applyAlignment="1">
      <alignment horizontal="center" vertical="center" shrinkToFit="1"/>
    </xf>
    <xf numFmtId="0" fontId="16" fillId="8" borderId="0" xfId="0" applyFont="1" applyFill="1"/>
    <xf numFmtId="49" fontId="28" fillId="8" borderId="1" xfId="0" applyNumberFormat="1" applyFont="1" applyFill="1" applyBorder="1" applyAlignment="1">
      <alignment horizontal="center" vertical="center" shrinkToFit="1"/>
    </xf>
    <xf numFmtId="0" fontId="28" fillId="8" borderId="0" xfId="0" applyFont="1" applyFill="1"/>
    <xf numFmtId="49" fontId="20" fillId="8" borderId="1" xfId="0" applyNumberFormat="1" applyFont="1" applyFill="1" applyBorder="1" applyAlignment="1">
      <alignment horizontal="center" vertical="center" shrinkToFit="1"/>
    </xf>
    <xf numFmtId="0" fontId="20" fillId="8" borderId="0" xfId="0" applyFont="1" applyFill="1"/>
    <xf numFmtId="0" fontId="17" fillId="8" borderId="0" xfId="0" applyFont="1" applyFill="1"/>
    <xf numFmtId="0" fontId="29" fillId="8" borderId="0" xfId="0" applyFont="1" applyFill="1"/>
    <xf numFmtId="165" fontId="20" fillId="0" borderId="0" xfId="225" applyFont="1" applyBorder="1"/>
    <xf numFmtId="165" fontId="17" fillId="0" borderId="1" xfId="225" applyFont="1" applyFill="1" applyBorder="1" applyAlignment="1">
      <alignment wrapText="1"/>
    </xf>
    <xf numFmtId="165" fontId="17" fillId="0" borderId="1" xfId="225" applyFont="1" applyFill="1" applyBorder="1"/>
    <xf numFmtId="166" fontId="17" fillId="2" borderId="1" xfId="224" applyNumberFormat="1" applyFont="1" applyFill="1" applyBorder="1" applyAlignment="1">
      <alignment horizontal="center" vertical="center" shrinkToFit="1"/>
    </xf>
    <xf numFmtId="166" fontId="17" fillId="0" borderId="1" xfId="224" applyNumberFormat="1" applyFont="1" applyFill="1" applyBorder="1" applyAlignment="1">
      <alignment horizontal="center" vertical="center" shrinkToFit="1"/>
    </xf>
    <xf numFmtId="165" fontId="17" fillId="0" borderId="0" xfId="0" applyNumberFormat="1" applyFont="1"/>
    <xf numFmtId="0" fontId="18" fillId="0" borderId="1" xfId="223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left" vertical="center" wrapText="1"/>
    </xf>
    <xf numFmtId="49" fontId="28" fillId="8" borderId="1" xfId="0" applyNumberFormat="1" applyFont="1" applyFill="1" applyBorder="1" applyAlignment="1">
      <alignment vertical="center" shrinkToFit="1"/>
    </xf>
    <xf numFmtId="167" fontId="28" fillId="8" borderId="1" xfId="237" applyNumberFormat="1" applyFont="1" applyFill="1" applyBorder="1"/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wrapText="1"/>
    </xf>
    <xf numFmtId="0" fontId="46" fillId="0" borderId="1" xfId="175" applyNumberFormat="1" applyFont="1" applyBorder="1" applyAlignment="1" applyProtection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 wrapText="1"/>
    </xf>
    <xf numFmtId="49" fontId="20" fillId="8" borderId="1" xfId="0" applyNumberFormat="1" applyFont="1" applyFill="1" applyBorder="1" applyAlignment="1">
      <alignment vertical="center"/>
    </xf>
    <xf numFmtId="49" fontId="16" fillId="8" borderId="1" xfId="0" applyNumberFormat="1" applyFont="1" applyFill="1" applyBorder="1" applyAlignment="1">
      <alignment vertical="center" shrinkToFit="1"/>
    </xf>
    <xf numFmtId="169" fontId="16" fillId="8" borderId="0" xfId="0" applyNumberFormat="1" applyFont="1" applyFill="1"/>
    <xf numFmtId="49" fontId="28" fillId="8" borderId="1" xfId="0" applyNumberFormat="1" applyFont="1" applyFill="1" applyBorder="1" applyAlignment="1">
      <alignment horizontal="center" vertical="center" shrinkToFit="1"/>
    </xf>
    <xf numFmtId="49" fontId="28" fillId="8" borderId="1" xfId="0" applyNumberFormat="1" applyFont="1" applyFill="1" applyBorder="1" applyAlignment="1">
      <alignment vertical="center" shrinkToFit="1"/>
    </xf>
    <xf numFmtId="167" fontId="28" fillId="8" borderId="1" xfId="237" applyNumberFormat="1" applyFont="1" applyFill="1" applyBorder="1"/>
    <xf numFmtId="0" fontId="19" fillId="8" borderId="1" xfId="0" applyFont="1" applyFill="1" applyBorder="1" applyAlignment="1">
      <alignment horizontal="left" vertical="center" wrapText="1"/>
    </xf>
    <xf numFmtId="167" fontId="20" fillId="8" borderId="1" xfId="237" applyNumberFormat="1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168" fontId="16" fillId="9" borderId="2" xfId="0" applyNumberFormat="1" applyFont="1" applyFill="1" applyBorder="1"/>
    <xf numFmtId="0" fontId="16" fillId="9" borderId="0" xfId="0" applyFont="1" applyFill="1" applyBorder="1" applyAlignment="1">
      <alignment horizontal="left" vertical="center"/>
    </xf>
    <xf numFmtId="0" fontId="27" fillId="9" borderId="0" xfId="0" applyFont="1" applyFill="1"/>
    <xf numFmtId="169" fontId="16" fillId="9" borderId="0" xfId="0" applyNumberFormat="1" applyFont="1" applyFill="1"/>
    <xf numFmtId="167" fontId="18" fillId="9" borderId="1" xfId="237" applyNumberFormat="1" applyFont="1" applyFill="1" applyBorder="1"/>
    <xf numFmtId="167" fontId="16" fillId="9" borderId="1" xfId="237" applyNumberFormat="1" applyFont="1" applyFill="1" applyBorder="1"/>
    <xf numFmtId="0" fontId="22" fillId="9" borderId="1" xfId="0" applyFont="1" applyFill="1" applyBorder="1"/>
    <xf numFmtId="165" fontId="18" fillId="0" borderId="1" xfId="226" applyFont="1" applyBorder="1" applyAlignment="1">
      <alignment horizontal="center"/>
    </xf>
    <xf numFmtId="0" fontId="18" fillId="0" borderId="1" xfId="0" applyFont="1" applyBorder="1"/>
    <xf numFmtId="0" fontId="16" fillId="0" borderId="3" xfId="0" applyFont="1" applyBorder="1" applyAlignment="1">
      <alignment horizontal="center" vertical="center"/>
    </xf>
    <xf numFmtId="167" fontId="18" fillId="9" borderId="1" xfId="237" applyNumberFormat="1" applyFont="1" applyFill="1" applyBorder="1"/>
    <xf numFmtId="174" fontId="17" fillId="8" borderId="0" xfId="0" applyNumberFormat="1" applyFont="1" applyFill="1"/>
    <xf numFmtId="167" fontId="20" fillId="8" borderId="1" xfId="237" applyNumberFormat="1" applyFont="1" applyFill="1" applyBorder="1"/>
    <xf numFmtId="174" fontId="18" fillId="0" borderId="0" xfId="0" applyNumberFormat="1" applyFont="1" applyFill="1"/>
    <xf numFmtId="167" fontId="28" fillId="8" borderId="1" xfId="237" applyNumberFormat="1" applyFont="1" applyFill="1" applyBorder="1"/>
    <xf numFmtId="167" fontId="18" fillId="9" borderId="1" xfId="237" applyNumberFormat="1" applyFont="1" applyFill="1" applyBorder="1"/>
    <xf numFmtId="167" fontId="16" fillId="9" borderId="1" xfId="237" applyNumberFormat="1" applyFont="1" applyFill="1" applyBorder="1"/>
    <xf numFmtId="49" fontId="16" fillId="9" borderId="1" xfId="217" applyNumberFormat="1" applyFont="1" applyFill="1" applyBorder="1" applyAlignment="1">
      <alignment vertical="center" shrinkToFit="1"/>
    </xf>
    <xf numFmtId="174" fontId="16" fillId="8" borderId="0" xfId="0" applyNumberFormat="1" applyFont="1" applyFill="1"/>
    <xf numFmtId="174" fontId="28" fillId="8" borderId="0" xfId="0" applyNumberFormat="1" applyFont="1" applyFill="1"/>
    <xf numFmtId="49" fontId="16" fillId="9" borderId="1" xfId="217" applyNumberFormat="1" applyFont="1" applyFill="1" applyBorder="1" applyAlignment="1">
      <alignment horizontal="center" vertical="center" shrinkToFit="1"/>
    </xf>
    <xf numFmtId="0" fontId="16" fillId="9" borderId="1" xfId="217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20" fillId="0" borderId="0" xfId="0" applyFont="1"/>
    <xf numFmtId="0" fontId="23" fillId="0" borderId="0" xfId="0" applyFont="1"/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8" fillId="8" borderId="1" xfId="0" applyNumberFormat="1" applyFont="1" applyFill="1" applyBorder="1" applyAlignment="1">
      <alignment vertical="center" shrinkToFit="1"/>
    </xf>
    <xf numFmtId="0" fontId="19" fillId="8" borderId="1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1" xfId="175" applyNumberFormat="1" applyFont="1" applyFill="1" applyBorder="1" applyAlignment="1" applyProtection="1">
      <alignment horizontal="left" vertical="center" wrapText="1"/>
    </xf>
    <xf numFmtId="49" fontId="18" fillId="9" borderId="1" xfId="0" applyNumberFormat="1" applyFont="1" applyFill="1" applyBorder="1" applyAlignment="1">
      <alignment vertical="center"/>
    </xf>
    <xf numFmtId="49" fontId="18" fillId="9" borderId="1" xfId="0" applyNumberFormat="1" applyFont="1" applyFill="1" applyBorder="1" applyAlignment="1">
      <alignment horizontal="center" vertical="center" shrinkToFit="1"/>
    </xf>
    <xf numFmtId="0" fontId="23" fillId="0" borderId="0" xfId="0" applyFont="1" applyFill="1" applyAlignment="1"/>
    <xf numFmtId="43" fontId="17" fillId="0" borderId="0" xfId="0" applyNumberFormat="1" applyFont="1"/>
    <xf numFmtId="0" fontId="16" fillId="9" borderId="1" xfId="0" applyFont="1" applyFill="1" applyBorder="1"/>
    <xf numFmtId="0" fontId="16" fillId="9" borderId="1" xfId="0" applyFont="1" applyFill="1" applyBorder="1" applyAlignment="1">
      <alignment horizontal="left" vertical="center" wrapText="1"/>
    </xf>
    <xf numFmtId="0" fontId="16" fillId="0" borderId="0" xfId="0" applyFont="1" applyFill="1"/>
    <xf numFmtId="0" fontId="46" fillId="9" borderId="1" xfId="175" applyNumberFormat="1" applyFont="1" applyFill="1" applyBorder="1" applyAlignment="1" applyProtection="1">
      <alignment horizontal="left" vertical="center" wrapText="1"/>
    </xf>
    <xf numFmtId="0" fontId="16" fillId="9" borderId="0" xfId="0" applyFont="1" applyFill="1"/>
    <xf numFmtId="49" fontId="16" fillId="9" borderId="1" xfId="0" applyNumberFormat="1" applyFont="1" applyFill="1" applyBorder="1" applyAlignment="1">
      <alignment horizontal="center" vertical="center" shrinkToFit="1"/>
    </xf>
    <xf numFmtId="49" fontId="16" fillId="9" borderId="1" xfId="0" applyNumberFormat="1" applyFont="1" applyFill="1" applyBorder="1" applyAlignment="1">
      <alignment vertical="center" shrinkToFit="1"/>
    </xf>
    <xf numFmtId="0" fontId="23" fillId="9" borderId="0" xfId="0" applyFont="1" applyFill="1"/>
    <xf numFmtId="168" fontId="16" fillId="8" borderId="0" xfId="0" applyNumberFormat="1" applyFont="1" applyFill="1"/>
    <xf numFmtId="175" fontId="16" fillId="8" borderId="0" xfId="0" applyNumberFormat="1" applyFont="1" applyFill="1"/>
    <xf numFmtId="49" fontId="16" fillId="8" borderId="1" xfId="0" applyNumberFormat="1" applyFont="1" applyFill="1" applyBorder="1" applyAlignment="1">
      <alignment horizontal="center" vertical="center" shrinkToFit="1"/>
    </xf>
    <xf numFmtId="49" fontId="28" fillId="8" borderId="1" xfId="0" applyNumberFormat="1" applyFont="1" applyFill="1" applyBorder="1" applyAlignment="1">
      <alignment horizontal="center" vertical="center" shrinkToFit="1"/>
    </xf>
    <xf numFmtId="49" fontId="20" fillId="8" borderId="1" xfId="0" applyNumberFormat="1" applyFont="1" applyFill="1" applyBorder="1" applyAlignment="1">
      <alignment horizontal="center" vertical="center" shrinkToFit="1"/>
    </xf>
    <xf numFmtId="167" fontId="16" fillId="9" borderId="1" xfId="0" applyNumberFormat="1" applyFont="1" applyFill="1" applyBorder="1"/>
    <xf numFmtId="0" fontId="16" fillId="9" borderId="5" xfId="0" applyFont="1" applyFill="1" applyBorder="1" applyAlignment="1">
      <alignment horizontal="left" vertical="center" wrapText="1"/>
    </xf>
    <xf numFmtId="49" fontId="16" fillId="9" borderId="5" xfId="604" applyNumberFormat="1" applyFont="1" applyFill="1" applyBorder="1" applyAlignment="1">
      <alignment horizontal="center" vertical="center" shrinkToFit="1"/>
    </xf>
    <xf numFmtId="49" fontId="16" fillId="9" borderId="1" xfId="604" applyNumberFormat="1" applyFont="1" applyFill="1" applyBorder="1" applyAlignment="1">
      <alignment vertical="center" shrinkToFit="1"/>
    </xf>
    <xf numFmtId="49" fontId="16" fillId="9" borderId="1" xfId="604" applyNumberFormat="1" applyFont="1" applyFill="1" applyBorder="1" applyAlignment="1">
      <alignment horizontal="center" vertical="center" shrinkToFit="1"/>
    </xf>
    <xf numFmtId="167" fontId="16" fillId="9" borderId="1" xfId="624" applyNumberFormat="1" applyFont="1" applyFill="1" applyBorder="1"/>
    <xf numFmtId="49" fontId="18" fillId="9" borderId="1" xfId="217" applyNumberFormat="1" applyFont="1" applyFill="1" applyBorder="1" applyAlignment="1">
      <alignment horizontal="center" vertical="center" shrinkToFit="1"/>
    </xf>
    <xf numFmtId="49" fontId="18" fillId="9" borderId="1" xfId="217" applyNumberFormat="1" applyFont="1" applyFill="1" applyBorder="1" applyAlignment="1">
      <alignment vertical="center" shrinkToFit="1"/>
    </xf>
    <xf numFmtId="165" fontId="17" fillId="9" borderId="0" xfId="225" applyFont="1" applyFill="1" applyAlignment="1">
      <alignment horizontal="center" vertical="center"/>
    </xf>
    <xf numFmtId="167" fontId="16" fillId="0" borderId="1" xfId="0" applyNumberFormat="1" applyFont="1" applyFill="1" applyBorder="1"/>
    <xf numFmtId="49" fontId="16" fillId="0" borderId="1" xfId="217" applyNumberFormat="1" applyFont="1" applyFill="1" applyBorder="1" applyAlignment="1">
      <alignment horizontal="center" shrinkToFit="1"/>
    </xf>
    <xf numFmtId="49" fontId="16" fillId="0" borderId="1" xfId="217" applyNumberFormat="1" applyFont="1" applyFill="1" applyBorder="1" applyAlignment="1">
      <alignment vertical="center" shrinkToFit="1"/>
    </xf>
    <xf numFmtId="49" fontId="16" fillId="0" borderId="1" xfId="217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167" fontId="16" fillId="0" borderId="1" xfId="237" applyNumberFormat="1" applyFont="1" applyFill="1" applyBorder="1"/>
    <xf numFmtId="0" fontId="18" fillId="0" borderId="1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/>
    </xf>
    <xf numFmtId="0" fontId="0" fillId="0" borderId="0" xfId="0"/>
    <xf numFmtId="0" fontId="16" fillId="0" borderId="0" xfId="0" applyFont="1" applyFill="1"/>
    <xf numFmtId="0" fontId="16" fillId="0" borderId="0" xfId="0" applyFont="1"/>
    <xf numFmtId="165" fontId="17" fillId="0" borderId="1" xfId="225" applyFont="1" applyBorder="1" applyAlignment="1">
      <alignment horizontal="center"/>
    </xf>
    <xf numFmtId="3" fontId="17" fillId="0" borderId="0" xfId="0" applyNumberFormat="1" applyFont="1"/>
    <xf numFmtId="0" fontId="16" fillId="0" borderId="2" xfId="0" applyFont="1" applyFill="1" applyBorder="1" applyAlignment="1">
      <alignment vertical="center" wrapText="1"/>
    </xf>
    <xf numFmtId="170" fontId="16" fillId="0" borderId="1" xfId="0" applyNumberFormat="1" applyFont="1" applyFill="1" applyBorder="1"/>
    <xf numFmtId="167" fontId="16" fillId="0" borderId="1" xfId="672" applyNumberFormat="1" applyFont="1" applyFill="1" applyBorder="1"/>
    <xf numFmtId="172" fontId="16" fillId="0" borderId="1" xfId="215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2" xfId="0" applyFont="1" applyFill="1" applyBorder="1" applyAlignment="1">
      <alignment horizontal="center" vertical="center" wrapText="1"/>
    </xf>
    <xf numFmtId="168" fontId="18" fillId="0" borderId="2" xfId="237" applyNumberFormat="1" applyFont="1" applyFill="1" applyBorder="1"/>
    <xf numFmtId="167" fontId="16" fillId="0" borderId="1" xfId="2852" applyNumberFormat="1" applyFont="1" applyFill="1" applyBorder="1"/>
    <xf numFmtId="167" fontId="16" fillId="0" borderId="1" xfId="723" applyNumberFormat="1" applyFont="1" applyFill="1" applyBorder="1"/>
    <xf numFmtId="0" fontId="16" fillId="0" borderId="1" xfId="0" applyFont="1" applyFill="1" applyBorder="1"/>
    <xf numFmtId="168" fontId="20" fillId="0" borderId="1" xfId="237" applyNumberFormat="1" applyFont="1" applyFill="1" applyBorder="1"/>
    <xf numFmtId="167" fontId="18" fillId="0" borderId="1" xfId="237" applyNumberFormat="1" applyFont="1" applyFill="1" applyBorder="1"/>
    <xf numFmtId="0" fontId="48" fillId="0" borderId="1" xfId="215" applyFont="1" applyFill="1" applyBorder="1" applyAlignment="1">
      <alignment wrapText="1"/>
    </xf>
    <xf numFmtId="167" fontId="16" fillId="0" borderId="0" xfId="0" applyNumberFormat="1" applyFont="1" applyFill="1"/>
    <xf numFmtId="174" fontId="16" fillId="0" borderId="0" xfId="0" applyNumberFormat="1" applyFont="1" applyFill="1"/>
    <xf numFmtId="0" fontId="16" fillId="0" borderId="0" xfId="0" applyFont="1" applyFill="1" applyBorder="1"/>
    <xf numFmtId="167" fontId="19" fillId="0" borderId="1" xfId="0" applyNumberFormat="1" applyFont="1" applyFill="1" applyBorder="1"/>
    <xf numFmtId="0" fontId="47" fillId="0" borderId="0" xfId="0" applyFont="1" applyFill="1"/>
    <xf numFmtId="0" fontId="46" fillId="0" borderId="1" xfId="175" applyNumberFormat="1" applyFont="1" applyFill="1" applyBorder="1" applyAlignment="1" applyProtection="1">
      <alignment horizontal="left" vertical="center" wrapText="1"/>
    </xf>
    <xf numFmtId="0" fontId="57" fillId="0" borderId="2" xfId="175" applyNumberFormat="1" applyFont="1" applyFill="1" applyBorder="1" applyAlignment="1" applyProtection="1">
      <alignment horizontal="left" vertical="center" wrapText="1"/>
    </xf>
    <xf numFmtId="168" fontId="16" fillId="0" borderId="2" xfId="0" applyNumberFormat="1" applyFont="1" applyFill="1" applyBorder="1"/>
    <xf numFmtId="0" fontId="49" fillId="0" borderId="1" xfId="0" applyFont="1" applyFill="1" applyBorder="1" applyAlignment="1">
      <alignment vertical="center" wrapText="1"/>
    </xf>
    <xf numFmtId="167" fontId="16" fillId="0" borderId="1" xfId="1292" applyNumberFormat="1" applyFont="1" applyFill="1" applyBorder="1"/>
    <xf numFmtId="0" fontId="16" fillId="0" borderId="1" xfId="175" applyNumberFormat="1" applyFont="1" applyFill="1" applyBorder="1" applyAlignment="1" applyProtection="1">
      <alignment horizontal="left" vertical="center" wrapText="1"/>
    </xf>
    <xf numFmtId="0" fontId="18" fillId="0" borderId="1" xfId="175" applyNumberFormat="1" applyFont="1" applyFill="1" applyBorder="1" applyAlignment="1" applyProtection="1">
      <alignment horizontal="left" vertical="center" wrapText="1"/>
    </xf>
    <xf numFmtId="0" fontId="31" fillId="0" borderId="1" xfId="175" applyNumberFormat="1" applyFont="1" applyFill="1" applyBorder="1" applyAlignment="1" applyProtection="1">
      <alignment horizontal="left" vertical="center" wrapText="1"/>
    </xf>
    <xf numFmtId="167" fontId="16" fillId="0" borderId="1" xfId="543" applyNumberFormat="1" applyFont="1" applyFill="1" applyBorder="1"/>
    <xf numFmtId="0" fontId="18" fillId="0" borderId="1" xfId="0" applyFont="1" applyFill="1" applyBorder="1"/>
    <xf numFmtId="49" fontId="18" fillId="0" borderId="1" xfId="0" applyNumberFormat="1" applyFont="1" applyFill="1" applyBorder="1" applyAlignment="1">
      <alignment horizontal="center" shrinkToFit="1"/>
    </xf>
    <xf numFmtId="0" fontId="16" fillId="0" borderId="1" xfId="217" applyFont="1" applyFill="1" applyBorder="1" applyAlignment="1">
      <alignment horizontal="left" vertical="center" wrapText="1"/>
    </xf>
    <xf numFmtId="167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167" fontId="16" fillId="0" borderId="1" xfId="814" applyNumberFormat="1" applyFont="1" applyFill="1" applyBorder="1"/>
    <xf numFmtId="167" fontId="22" fillId="0" borderId="1" xfId="0" applyNumberFormat="1" applyFont="1" applyFill="1" applyBorder="1"/>
    <xf numFmtId="0" fontId="49" fillId="0" borderId="1" xfId="175" applyNumberFormat="1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>
      <alignment vertical="center" wrapText="1"/>
    </xf>
    <xf numFmtId="0" fontId="0" fillId="0" borderId="0" xfId="0"/>
    <xf numFmtId="0" fontId="27" fillId="0" borderId="0" xfId="0" applyFont="1" applyFill="1"/>
    <xf numFmtId="0" fontId="16" fillId="0" borderId="0" xfId="4816" applyFont="1" applyFill="1" applyAlignment="1">
      <alignment wrapText="1"/>
    </xf>
    <xf numFmtId="0" fontId="0" fillId="0" borderId="0" xfId="0" applyFill="1"/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center" vertical="center"/>
    </xf>
    <xf numFmtId="0" fontId="23" fillId="0" borderId="0" xfId="322" applyFont="1" applyFill="1" applyBorder="1"/>
    <xf numFmtId="0" fontId="20" fillId="0" borderId="6" xfId="322" applyFont="1" applyFill="1" applyBorder="1" applyAlignment="1">
      <alignment horizontal="center" wrapText="1"/>
    </xf>
    <xf numFmtId="165" fontId="23" fillId="0" borderId="0" xfId="338" applyFont="1" applyFill="1" applyBorder="1" applyAlignment="1">
      <alignment horizontal="center" vertical="center"/>
    </xf>
    <xf numFmtId="0" fontId="20" fillId="0" borderId="1" xfId="322" applyFont="1" applyFill="1" applyBorder="1" applyAlignment="1">
      <alignment horizontal="center" wrapText="1"/>
    </xf>
    <xf numFmtId="0" fontId="20" fillId="0" borderId="1" xfId="32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322" applyFont="1" applyFill="1" applyBorder="1" applyAlignment="1">
      <alignment wrapText="1"/>
    </xf>
    <xf numFmtId="49" fontId="20" fillId="0" borderId="1" xfId="322" applyNumberFormat="1" applyFont="1" applyFill="1" applyBorder="1" applyAlignment="1"/>
    <xf numFmtId="4" fontId="20" fillId="0" borderId="5" xfId="322" applyNumberFormat="1" applyFont="1" applyFill="1" applyBorder="1" applyAlignment="1">
      <alignment horizontal="center" vertical="center"/>
    </xf>
    <xf numFmtId="4" fontId="20" fillId="0" borderId="1" xfId="322" applyNumberFormat="1" applyFont="1" applyFill="1" applyBorder="1" applyAlignment="1">
      <alignment horizontal="center" vertical="center"/>
    </xf>
    <xf numFmtId="0" fontId="17" fillId="0" borderId="1" xfId="322" applyFont="1" applyFill="1" applyBorder="1" applyAlignment="1">
      <alignment wrapText="1"/>
    </xf>
    <xf numFmtId="49" fontId="17" fillId="0" borderId="1" xfId="322" applyNumberFormat="1" applyFont="1" applyFill="1" applyBorder="1" applyAlignment="1"/>
    <xf numFmtId="4" fontId="17" fillId="0" borderId="1" xfId="338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1" xfId="322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16" fillId="0" borderId="0" xfId="0" applyNumberFormat="1" applyFont="1" applyFill="1" applyBorder="1"/>
    <xf numFmtId="0" fontId="17" fillId="0" borderId="1" xfId="322" applyNumberFormat="1" applyFont="1" applyFill="1" applyBorder="1" applyAlignment="1">
      <alignment wrapText="1"/>
    </xf>
    <xf numFmtId="0" fontId="16" fillId="0" borderId="3" xfId="0" applyFont="1" applyFill="1" applyBorder="1" applyAlignment="1">
      <alignment vertical="center" wrapText="1"/>
    </xf>
    <xf numFmtId="49" fontId="46" fillId="0" borderId="16" xfId="24" applyNumberFormat="1" applyFont="1" applyFill="1" applyProtection="1">
      <alignment vertical="top" wrapText="1"/>
    </xf>
    <xf numFmtId="0" fontId="0" fillId="0" borderId="0" xfId="0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2" fillId="0" borderId="0" xfId="0" applyFont="1" applyFill="1" applyBorder="1"/>
    <xf numFmtId="0" fontId="22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19" fillId="0" borderId="0" xfId="0" applyFont="1" applyFill="1" applyBorder="1"/>
    <xf numFmtId="0" fontId="16" fillId="0" borderId="0" xfId="0" applyFont="1" applyAlignment="1">
      <alignment wrapText="1"/>
    </xf>
    <xf numFmtId="0" fontId="17" fillId="0" borderId="0" xfId="0" applyFont="1"/>
    <xf numFmtId="0" fontId="23" fillId="0" borderId="0" xfId="0" applyFont="1"/>
    <xf numFmtId="0" fontId="20" fillId="0" borderId="1" xfId="0" applyFont="1" applyBorder="1"/>
    <xf numFmtId="0" fontId="1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right" vertical="center"/>
    </xf>
    <xf numFmtId="0" fontId="17" fillId="0" borderId="0" xfId="0" applyFont="1" applyFill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/>
    </xf>
    <xf numFmtId="0" fontId="0" fillId="0" borderId="0" xfId="0" applyFill="1"/>
    <xf numFmtId="168" fontId="16" fillId="9" borderId="2" xfId="0" applyNumberFormat="1" applyFont="1" applyFill="1" applyBorder="1"/>
    <xf numFmtId="49" fontId="16" fillId="0" borderId="1" xfId="0" applyNumberFormat="1" applyFont="1" applyFill="1" applyBorder="1" applyAlignment="1">
      <alignment horizontal="center" shrinkToFit="1"/>
    </xf>
    <xf numFmtId="174" fontId="18" fillId="0" borderId="0" xfId="0" applyNumberFormat="1" applyFont="1" applyFill="1"/>
    <xf numFmtId="0" fontId="17" fillId="0" borderId="1" xfId="344" applyFont="1" applyBorder="1" applyAlignment="1">
      <alignment wrapText="1"/>
    </xf>
    <xf numFmtId="49" fontId="17" fillId="0" borderId="1" xfId="344" applyNumberFormat="1" applyFont="1" applyBorder="1" applyAlignment="1"/>
    <xf numFmtId="0" fontId="17" fillId="0" borderId="1" xfId="0" applyFont="1" applyBorder="1" applyAlignment="1">
      <alignment wrapText="1"/>
    </xf>
    <xf numFmtId="0" fontId="20" fillId="0" borderId="1" xfId="344" applyFont="1" applyBorder="1" applyAlignment="1">
      <alignment horizontal="center" vertical="center" wrapText="1"/>
    </xf>
    <xf numFmtId="49" fontId="20" fillId="0" borderId="1" xfId="344" applyNumberFormat="1" applyFont="1" applyBorder="1" applyAlignment="1">
      <alignment horizontal="center" vertical="center" wrapText="1"/>
    </xf>
    <xf numFmtId="0" fontId="20" fillId="0" borderId="1" xfId="344" applyFont="1" applyBorder="1" applyAlignment="1">
      <alignment wrapText="1"/>
    </xf>
    <xf numFmtId="49" fontId="20" fillId="0" borderId="1" xfId="344" applyNumberFormat="1" applyFont="1" applyBorder="1" applyAlignment="1"/>
    <xf numFmtId="4" fontId="20" fillId="0" borderId="1" xfId="344" applyNumberFormat="1" applyFont="1" applyFill="1" applyBorder="1" applyAlignment="1">
      <alignment horizontal="center"/>
    </xf>
    <xf numFmtId="4" fontId="23" fillId="0" borderId="0" xfId="0" applyNumberFormat="1" applyFont="1"/>
    <xf numFmtId="0" fontId="20" fillId="9" borderId="1" xfId="344" applyFont="1" applyFill="1" applyBorder="1" applyAlignment="1">
      <alignment horizontal="center"/>
    </xf>
    <xf numFmtId="4" fontId="20" fillId="9" borderId="1" xfId="344" applyNumberFormat="1" applyFont="1" applyFill="1" applyBorder="1" applyAlignment="1">
      <alignment horizontal="center"/>
    </xf>
    <xf numFmtId="4" fontId="17" fillId="9" borderId="1" xfId="344" applyNumberFormat="1" applyFont="1" applyFill="1" applyBorder="1" applyAlignment="1">
      <alignment horizontal="center"/>
    </xf>
    <xf numFmtId="4" fontId="17" fillId="9" borderId="1" xfId="36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49" fontId="17" fillId="0" borderId="1" xfId="1030" applyNumberFormat="1" applyFont="1" applyBorder="1" applyAlignment="1"/>
    <xf numFmtId="0" fontId="17" fillId="0" borderId="1" xfId="1021" applyFont="1" applyBorder="1" applyAlignment="1">
      <alignment wrapText="1"/>
    </xf>
    <xf numFmtId="49" fontId="17" fillId="0" borderId="1" xfId="1021" applyNumberFormat="1" applyFont="1" applyBorder="1" applyAlignment="1"/>
    <xf numFmtId="4" fontId="17" fillId="0" borderId="1" xfId="1021" applyNumberFormat="1" applyFont="1" applyFill="1" applyBorder="1" applyAlignment="1">
      <alignment horizontal="center"/>
    </xf>
    <xf numFmtId="4" fontId="23" fillId="0" borderId="1" xfId="0" applyNumberFormat="1" applyFont="1" applyBorder="1"/>
    <xf numFmtId="165" fontId="17" fillId="9" borderId="0" xfId="225" applyFont="1" applyFill="1" applyAlignment="1">
      <alignment horizontal="center" vertical="center" wrapText="1"/>
    </xf>
    <xf numFmtId="165" fontId="17" fillId="9" borderId="1" xfId="225" applyFont="1" applyFill="1" applyBorder="1" applyAlignment="1">
      <alignment horizontal="center"/>
    </xf>
    <xf numFmtId="4" fontId="17" fillId="9" borderId="1" xfId="1021" applyNumberFormat="1" applyFont="1" applyFill="1" applyBorder="1" applyAlignment="1">
      <alignment horizontal="center"/>
    </xf>
    <xf numFmtId="165" fontId="17" fillId="9" borderId="1" xfId="225" applyFont="1" applyFill="1" applyBorder="1" applyAlignment="1">
      <alignment horizontal="center" vertical="center"/>
    </xf>
    <xf numFmtId="49" fontId="50" fillId="0" borderId="16" xfId="266" applyNumberFormat="1" applyFont="1" applyAlignment="1" applyProtection="1">
      <alignment horizontal="left" vertical="center" wrapText="1"/>
    </xf>
    <xf numFmtId="0" fontId="17" fillId="0" borderId="1" xfId="476" applyFont="1" applyBorder="1" applyAlignment="1">
      <alignment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0" fillId="0" borderId="0" xfId="0"/>
    <xf numFmtId="0" fontId="23" fillId="0" borderId="0" xfId="0" applyFont="1"/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49" fontId="16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167" fontId="47" fillId="0" borderId="1" xfId="0" applyNumberFormat="1" applyFont="1" applyFill="1" applyBorder="1"/>
    <xf numFmtId="49" fontId="16" fillId="0" borderId="1" xfId="0" applyNumberFormat="1" applyFont="1" applyFill="1" applyBorder="1" applyAlignment="1">
      <alignment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4" fontId="73" fillId="9" borderId="1" xfId="344" applyNumberFormat="1" applyFont="1" applyFill="1" applyBorder="1" applyAlignment="1">
      <alignment horizontal="center"/>
    </xf>
    <xf numFmtId="4" fontId="73" fillId="9" borderId="1" xfId="360" applyNumberFormat="1" applyFont="1" applyFill="1" applyBorder="1" applyAlignment="1">
      <alignment horizontal="center"/>
    </xf>
    <xf numFmtId="165" fontId="73" fillId="9" borderId="1" xfId="225" applyFont="1" applyFill="1" applyBorder="1" applyAlignment="1">
      <alignment horizontal="center"/>
    </xf>
    <xf numFmtId="0" fontId="73" fillId="9" borderId="1" xfId="0" applyFont="1" applyFill="1" applyBorder="1" applyAlignment="1">
      <alignment horizontal="center"/>
    </xf>
    <xf numFmtId="165" fontId="73" fillId="9" borderId="1" xfId="225" applyFont="1" applyFill="1" applyBorder="1" applyAlignment="1">
      <alignment horizontal="center" vertical="center"/>
    </xf>
    <xf numFmtId="4" fontId="73" fillId="9" borderId="1" xfId="1030" applyNumberFormat="1" applyFont="1" applyFill="1" applyBorder="1" applyAlignment="1">
      <alignment horizontal="center"/>
    </xf>
    <xf numFmtId="0" fontId="23" fillId="0" borderId="1" xfId="0" applyFont="1" applyBorder="1"/>
    <xf numFmtId="4" fontId="20" fillId="9" borderId="2" xfId="344" applyNumberFormat="1" applyFont="1" applyFill="1" applyBorder="1" applyAlignment="1">
      <alignment horizontal="center"/>
    </xf>
    <xf numFmtId="4" fontId="17" fillId="9" borderId="2" xfId="344" applyNumberFormat="1" applyFont="1" applyFill="1" applyBorder="1" applyAlignment="1">
      <alignment horizontal="center"/>
    </xf>
    <xf numFmtId="4" fontId="17" fillId="9" borderId="2" xfId="360" applyNumberFormat="1" applyFont="1" applyFill="1" applyBorder="1" applyAlignment="1">
      <alignment horizontal="center"/>
    </xf>
    <xf numFmtId="4" fontId="17" fillId="9" borderId="2" xfId="1030" applyNumberFormat="1" applyFont="1" applyFill="1" applyBorder="1" applyAlignment="1">
      <alignment horizontal="center"/>
    </xf>
    <xf numFmtId="4" fontId="17" fillId="9" borderId="2" xfId="1021" applyNumberFormat="1" applyFont="1" applyFill="1" applyBorder="1" applyAlignment="1">
      <alignment horizontal="center"/>
    </xf>
    <xf numFmtId="2" fontId="17" fillId="9" borderId="2" xfId="344" applyNumberFormat="1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17" fillId="0" borderId="1" xfId="0" applyFont="1" applyBorder="1"/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4" fontId="17" fillId="0" borderId="1" xfId="360" applyNumberFormat="1" applyFont="1" applyFill="1" applyBorder="1" applyAlignment="1">
      <alignment horizontal="center"/>
    </xf>
    <xf numFmtId="165" fontId="17" fillId="0" borderId="1" xfId="225" applyFont="1" applyFill="1" applyBorder="1" applyAlignment="1">
      <alignment horizontal="center"/>
    </xf>
    <xf numFmtId="2" fontId="17" fillId="0" borderId="1" xfId="344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" fontId="17" fillId="0" borderId="1" xfId="344" applyNumberFormat="1" applyFont="1" applyFill="1" applyBorder="1" applyAlignment="1">
      <alignment horizontal="center"/>
    </xf>
    <xf numFmtId="0" fontId="17" fillId="0" borderId="1" xfId="344" applyFont="1" applyBorder="1" applyAlignment="1">
      <alignment wrapText="1"/>
    </xf>
    <xf numFmtId="49" fontId="17" fillId="0" borderId="1" xfId="344" applyNumberFormat="1" applyFont="1" applyBorder="1" applyAlignment="1"/>
    <xf numFmtId="0" fontId="17" fillId="0" borderId="1" xfId="0" applyFont="1" applyBorder="1" applyAlignment="1">
      <alignment wrapText="1"/>
    </xf>
    <xf numFmtId="4" fontId="20" fillId="9" borderId="1" xfId="344" applyNumberFormat="1" applyFont="1" applyFill="1" applyBorder="1" applyAlignment="1">
      <alignment horizontal="center"/>
    </xf>
    <xf numFmtId="4" fontId="17" fillId="9" borderId="1" xfId="344" applyNumberFormat="1" applyFont="1" applyFill="1" applyBorder="1" applyAlignment="1">
      <alignment horizontal="center"/>
    </xf>
    <xf numFmtId="4" fontId="17" fillId="9" borderId="1" xfId="36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 vertical="center" shrinkToFit="1"/>
    </xf>
    <xf numFmtId="167" fontId="16" fillId="0" borderId="1" xfId="7110" applyNumberFormat="1" applyFont="1" applyFill="1" applyBorder="1"/>
    <xf numFmtId="167" fontId="18" fillId="0" borderId="1" xfId="6372" applyNumberFormat="1" applyFont="1" applyFill="1" applyBorder="1"/>
    <xf numFmtId="167" fontId="16" fillId="0" borderId="1" xfId="6372" applyNumberFormat="1" applyFont="1" applyFill="1" applyBorder="1"/>
    <xf numFmtId="167" fontId="18" fillId="0" borderId="1" xfId="7110" applyNumberFormat="1" applyFont="1" applyFill="1" applyBorder="1"/>
    <xf numFmtId="0" fontId="16" fillId="0" borderId="0" xfId="0" applyFont="1" applyFill="1"/>
    <xf numFmtId="0" fontId="18" fillId="0" borderId="0" xfId="0" applyFont="1" applyFill="1"/>
    <xf numFmtId="49" fontId="18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vertical="center" shrinkToFit="1"/>
    </xf>
    <xf numFmtId="0" fontId="16" fillId="9" borderId="0" xfId="0" applyFont="1" applyFill="1"/>
    <xf numFmtId="0" fontId="16" fillId="0" borderId="0" xfId="0" applyFont="1" applyFill="1"/>
    <xf numFmtId="0" fontId="22" fillId="0" borderId="0" xfId="0" applyFont="1" applyFill="1" applyBorder="1"/>
    <xf numFmtId="0" fontId="22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19" fillId="0" borderId="0" xfId="0" applyFont="1" applyFill="1" applyBorder="1"/>
    <xf numFmtId="0" fontId="16" fillId="0" borderId="0" xfId="0" applyFont="1" applyFill="1" applyAlignment="1">
      <alignment horizontal="left" wrapText="1"/>
    </xf>
    <xf numFmtId="0" fontId="16" fillId="0" borderId="1" xfId="0" applyFont="1" applyFill="1" applyBorder="1" applyAlignment="1">
      <alignment wrapText="1"/>
    </xf>
    <xf numFmtId="0" fontId="18" fillId="0" borderId="1" xfId="223" applyFont="1" applyFill="1" applyBorder="1" applyAlignment="1">
      <alignment horizontal="center" vertical="center" wrapText="1"/>
    </xf>
    <xf numFmtId="0" fontId="27" fillId="0" borderId="0" xfId="0" applyFont="1" applyFill="1"/>
    <xf numFmtId="0" fontId="18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27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49" fontId="19" fillId="8" borderId="1" xfId="0" applyNumberFormat="1" applyFont="1" applyFill="1" applyBorder="1" applyAlignment="1">
      <alignment horizontal="center" vertical="center" shrinkToFit="1"/>
    </xf>
    <xf numFmtId="0" fontId="16" fillId="8" borderId="0" xfId="0" applyFont="1" applyFill="1"/>
    <xf numFmtId="49" fontId="28" fillId="8" borderId="1" xfId="0" applyNumberFormat="1" applyFont="1" applyFill="1" applyBorder="1" applyAlignment="1">
      <alignment horizontal="center" vertical="center" shrinkToFit="1"/>
    </xf>
    <xf numFmtId="0" fontId="28" fillId="8" borderId="0" xfId="0" applyFont="1" applyFill="1"/>
    <xf numFmtId="49" fontId="20" fillId="8" borderId="1" xfId="0" applyNumberFormat="1" applyFont="1" applyFill="1" applyBorder="1" applyAlignment="1">
      <alignment horizontal="center" vertical="center" shrinkToFit="1"/>
    </xf>
    <xf numFmtId="0" fontId="20" fillId="8" borderId="0" xfId="0" applyFont="1" applyFill="1"/>
    <xf numFmtId="0" fontId="17" fillId="8" borderId="0" xfId="0" applyFont="1" applyFill="1"/>
    <xf numFmtId="0" fontId="29" fillId="8" borderId="0" xfId="0" applyFont="1" applyFill="1"/>
    <xf numFmtId="49" fontId="17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Fill="1"/>
    <xf numFmtId="0" fontId="18" fillId="0" borderId="1" xfId="223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28" fillId="8" borderId="1" xfId="0" applyFont="1" applyFill="1" applyBorder="1" applyAlignment="1">
      <alignment horizontal="left" vertical="center" wrapText="1"/>
    </xf>
    <xf numFmtId="49" fontId="28" fillId="8" borderId="1" xfId="0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46" fillId="0" borderId="1" xfId="175" applyNumberFormat="1" applyFont="1" applyBorder="1" applyAlignment="1" applyProtection="1">
      <alignment horizontal="left" vertical="center" wrapText="1"/>
    </xf>
    <xf numFmtId="0" fontId="46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/>
    </xf>
    <xf numFmtId="0" fontId="19" fillId="8" borderId="1" xfId="0" applyFont="1" applyFill="1" applyBorder="1" applyAlignment="1">
      <alignment horizontal="left" vertical="center" wrapText="1"/>
    </xf>
    <xf numFmtId="49" fontId="20" fillId="8" borderId="1" xfId="0" applyNumberFormat="1" applyFont="1" applyFill="1" applyBorder="1" applyAlignment="1">
      <alignment vertical="center"/>
    </xf>
    <xf numFmtId="49" fontId="16" fillId="8" borderId="1" xfId="0" applyNumberFormat="1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/>
    </xf>
    <xf numFmtId="169" fontId="16" fillId="8" borderId="0" xfId="0" applyNumberFormat="1" applyFont="1" applyFill="1"/>
    <xf numFmtId="0" fontId="0" fillId="0" borderId="0" xfId="0" applyFill="1"/>
    <xf numFmtId="49" fontId="16" fillId="9" borderId="1" xfId="0" applyNumberFormat="1" applyFont="1" applyFill="1" applyBorder="1" applyAlignment="1">
      <alignment horizontal="center" vertical="center" shrinkToFit="1"/>
    </xf>
    <xf numFmtId="168" fontId="16" fillId="9" borderId="2" xfId="0" applyNumberFormat="1" applyFont="1" applyFill="1" applyBorder="1"/>
    <xf numFmtId="0" fontId="16" fillId="9" borderId="0" xfId="0" applyFont="1" applyFill="1" applyBorder="1" applyAlignment="1">
      <alignment horizontal="left" vertical="center"/>
    </xf>
    <xf numFmtId="169" fontId="16" fillId="9" borderId="0" xfId="0" applyNumberFormat="1" applyFont="1" applyFill="1"/>
    <xf numFmtId="0" fontId="16" fillId="9" borderId="1" xfId="175" applyNumberFormat="1" applyFont="1" applyFill="1" applyBorder="1" applyAlignment="1" applyProtection="1">
      <alignment horizontal="left" vertical="center" wrapText="1"/>
    </xf>
    <xf numFmtId="0" fontId="46" fillId="9" borderId="1" xfId="0" applyFont="1" applyFill="1" applyBorder="1" applyAlignment="1">
      <alignment vertical="center" wrapText="1"/>
    </xf>
    <xf numFmtId="0" fontId="46" fillId="9" borderId="1" xfId="175" applyNumberFormat="1" applyFont="1" applyFill="1" applyBorder="1" applyAlignment="1" applyProtection="1">
      <alignment horizontal="left" vertical="center" wrapText="1"/>
    </xf>
    <xf numFmtId="0" fontId="16" fillId="9" borderId="1" xfId="0" applyFont="1" applyFill="1" applyBorder="1" applyAlignment="1">
      <alignment vertical="center" wrapText="1"/>
    </xf>
    <xf numFmtId="49" fontId="18" fillId="9" borderId="1" xfId="0" applyNumberFormat="1" applyFont="1" applyFill="1" applyBorder="1" applyAlignment="1">
      <alignment vertical="center" shrinkToFit="1"/>
    </xf>
    <xf numFmtId="0" fontId="18" fillId="9" borderId="1" xfId="0" applyFont="1" applyFill="1" applyBorder="1" applyAlignment="1">
      <alignment horizontal="left" vertical="center" wrapText="1"/>
    </xf>
    <xf numFmtId="174" fontId="17" fillId="8" borderId="0" xfId="0" applyNumberFormat="1" applyFont="1" applyFill="1"/>
    <xf numFmtId="0" fontId="16" fillId="9" borderId="0" xfId="0" applyFont="1" applyFill="1"/>
    <xf numFmtId="0" fontId="18" fillId="9" borderId="1" xfId="0" applyFont="1" applyFill="1" applyBorder="1" applyAlignment="1">
      <alignment vertical="center"/>
    </xf>
    <xf numFmtId="49" fontId="16" fillId="9" borderId="1" xfId="0" applyNumberFormat="1" applyFont="1" applyFill="1" applyBorder="1" applyAlignment="1">
      <alignment vertical="center" shrinkToFit="1"/>
    </xf>
    <xf numFmtId="49" fontId="18" fillId="9" borderId="1" xfId="0" applyNumberFormat="1" applyFont="1" applyFill="1" applyBorder="1" applyAlignment="1">
      <alignment horizontal="center" vertical="center" shrinkToFit="1"/>
    </xf>
    <xf numFmtId="167" fontId="16" fillId="9" borderId="0" xfId="0" applyNumberFormat="1" applyFont="1" applyFill="1"/>
    <xf numFmtId="168" fontId="16" fillId="8" borderId="0" xfId="0" applyNumberFormat="1" applyFont="1" applyFill="1"/>
    <xf numFmtId="167" fontId="16" fillId="9" borderId="1" xfId="0" applyNumberFormat="1" applyFont="1" applyFill="1" applyBorder="1"/>
    <xf numFmtId="49" fontId="46" fillId="9" borderId="16" xfId="24" applyNumberFormat="1" applyFont="1" applyFill="1" applyProtection="1">
      <alignment vertical="top" wrapText="1"/>
    </xf>
    <xf numFmtId="167" fontId="18" fillId="0" borderId="0" xfId="0" applyNumberFormat="1" applyFont="1" applyFill="1"/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49" fontId="16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0" fontId="23" fillId="9" borderId="0" xfId="0" applyFont="1" applyFill="1" applyBorder="1" applyAlignment="1">
      <alignment wrapText="1"/>
    </xf>
    <xf numFmtId="0" fontId="0" fillId="0" borderId="0" xfId="0"/>
    <xf numFmtId="0" fontId="16" fillId="0" borderId="0" xfId="0" applyFont="1" applyFill="1"/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/>
    </xf>
    <xf numFmtId="0" fontId="46" fillId="0" borderId="1" xfId="175" applyNumberFormat="1" applyFont="1" applyBorder="1" applyAlignment="1" applyProtection="1">
      <alignment horizontal="left" vertical="center" wrapText="1"/>
    </xf>
    <xf numFmtId="49" fontId="16" fillId="9" borderId="1" xfId="0" applyNumberFormat="1" applyFont="1" applyFill="1" applyBorder="1" applyAlignment="1">
      <alignment horizontal="center" vertical="center" shrinkToFit="1"/>
    </xf>
    <xf numFmtId="167" fontId="16" fillId="9" borderId="1" xfId="8101" applyNumberFormat="1" applyFont="1" applyFill="1" applyBorder="1"/>
    <xf numFmtId="0" fontId="46" fillId="9" borderId="1" xfId="175" applyNumberFormat="1" applyFont="1" applyFill="1" applyBorder="1" applyAlignment="1" applyProtection="1">
      <alignment horizontal="left" vertical="center" wrapText="1"/>
    </xf>
    <xf numFmtId="49" fontId="16" fillId="9" borderId="1" xfId="0" applyNumberFormat="1" applyFont="1" applyFill="1" applyBorder="1" applyAlignment="1">
      <alignment vertical="center" shrinkToFit="1"/>
    </xf>
    <xf numFmtId="49" fontId="18" fillId="9" borderId="1" xfId="0" applyNumberFormat="1" applyFont="1" applyFill="1" applyBorder="1" applyAlignment="1">
      <alignment horizontal="center" vertical="center" shrinkToFit="1"/>
    </xf>
    <xf numFmtId="49" fontId="16" fillId="9" borderId="1" xfId="0" applyNumberFormat="1" applyFont="1" applyFill="1" applyBorder="1" applyAlignment="1">
      <alignment vertical="center"/>
    </xf>
    <xf numFmtId="0" fontId="16" fillId="9" borderId="1" xfId="0" applyFont="1" applyFill="1" applyBorder="1"/>
    <xf numFmtId="0" fontId="16" fillId="9" borderId="2" xfId="0" applyFont="1" applyFill="1" applyBorder="1" applyAlignment="1">
      <alignment vertical="center" wrapText="1"/>
    </xf>
    <xf numFmtId="167" fontId="16" fillId="9" borderId="1" xfId="2310" applyNumberFormat="1" applyFont="1" applyFill="1" applyBorder="1"/>
    <xf numFmtId="167" fontId="16" fillId="9" borderId="1" xfId="2477" applyNumberFormat="1" applyFont="1" applyFill="1" applyBorder="1"/>
    <xf numFmtId="0" fontId="31" fillId="9" borderId="2" xfId="175" applyNumberFormat="1" applyFont="1" applyFill="1" applyBorder="1" applyAlignment="1" applyProtection="1">
      <alignment horizontal="left" vertical="center" wrapText="1"/>
    </xf>
    <xf numFmtId="167" fontId="16" fillId="9" borderId="1" xfId="2736" applyNumberFormat="1" applyFont="1" applyFill="1" applyBorder="1"/>
    <xf numFmtId="167" fontId="16" fillId="14" borderId="1" xfId="2736" applyNumberFormat="1" applyFont="1" applyFill="1" applyBorder="1"/>
    <xf numFmtId="167" fontId="16" fillId="14" borderId="1" xfId="2310" applyNumberFormat="1" applyFont="1" applyFill="1" applyBorder="1"/>
    <xf numFmtId="0" fontId="57" fillId="9" borderId="2" xfId="175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 wrapText="1"/>
    </xf>
    <xf numFmtId="0" fontId="57" fillId="9" borderId="2" xfId="175" applyNumberFormat="1" applyFont="1" applyFill="1" applyBorder="1" applyAlignment="1" applyProtection="1">
      <alignment horizontal="left" vertical="center" wrapText="1"/>
    </xf>
    <xf numFmtId="165" fontId="16" fillId="0" borderId="1" xfId="225" applyFont="1" applyBorder="1" applyAlignment="1">
      <alignment horizontal="center"/>
    </xf>
    <xf numFmtId="0" fontId="0" fillId="0" borderId="0" xfId="0"/>
    <xf numFmtId="0" fontId="16" fillId="0" borderId="0" xfId="0" applyFont="1" applyFill="1"/>
    <xf numFmtId="0" fontId="18" fillId="0" borderId="0" xfId="0" applyFont="1" applyFill="1" applyBorder="1"/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shrinkToFit="1"/>
    </xf>
    <xf numFmtId="0" fontId="0" fillId="0" borderId="0" xfId="0" applyFill="1"/>
    <xf numFmtId="0" fontId="16" fillId="0" borderId="0" xfId="0" applyFont="1"/>
    <xf numFmtId="0" fontId="16" fillId="9" borderId="1" xfId="0" applyFont="1" applyFill="1" applyBorder="1"/>
    <xf numFmtId="0" fontId="16" fillId="9" borderId="2" xfId="0" applyFont="1" applyFill="1" applyBorder="1" applyAlignment="1">
      <alignment vertical="center" wrapText="1"/>
    </xf>
    <xf numFmtId="170" fontId="16" fillId="9" borderId="1" xfId="0" applyNumberFormat="1" applyFont="1" applyFill="1" applyBorder="1"/>
    <xf numFmtId="0" fontId="57" fillId="9" borderId="2" xfId="175" applyNumberFormat="1" applyFont="1" applyFill="1" applyBorder="1" applyAlignment="1" applyProtection="1">
      <alignment horizontal="left" vertical="center" wrapText="1"/>
    </xf>
    <xf numFmtId="167" fontId="16" fillId="9" borderId="1" xfId="2736" applyNumberFormat="1" applyFont="1" applyFill="1" applyBorder="1"/>
    <xf numFmtId="167" fontId="16" fillId="14" borderId="1" xfId="2736" applyNumberFormat="1" applyFont="1" applyFill="1" applyBorder="1"/>
    <xf numFmtId="0" fontId="0" fillId="0" borderId="0" xfId="0"/>
    <xf numFmtId="0" fontId="23" fillId="0" borderId="0" xfId="0" applyFont="1"/>
    <xf numFmtId="0" fontId="17" fillId="0" borderId="0" xfId="0" applyFont="1"/>
    <xf numFmtId="0" fontId="20" fillId="0" borderId="0" xfId="0" applyFont="1"/>
    <xf numFmtId="0" fontId="23" fillId="0" borderId="0" xfId="0" applyFont="1" applyFill="1" applyAlignment="1"/>
    <xf numFmtId="0" fontId="16" fillId="0" borderId="0" xfId="0" applyFont="1" applyFill="1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17" fillId="0" borderId="1" xfId="225" applyFont="1" applyBorder="1" applyAlignment="1">
      <alignment horizontal="center"/>
    </xf>
    <xf numFmtId="0" fontId="16" fillId="0" borderId="2" xfId="0" applyFont="1" applyBorder="1"/>
    <xf numFmtId="0" fontId="20" fillId="0" borderId="2" xfId="0" applyFont="1" applyBorder="1"/>
    <xf numFmtId="0" fontId="23" fillId="0" borderId="0" xfId="0" applyFont="1" applyFill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78" fontId="17" fillId="0" borderId="1" xfId="225" applyNumberFormat="1" applyFont="1" applyFill="1" applyBorder="1" applyAlignment="1">
      <alignment wrapText="1"/>
    </xf>
    <xf numFmtId="178" fontId="20" fillId="0" borderId="1" xfId="225" applyNumberFormat="1" applyFont="1" applyBorder="1"/>
    <xf numFmtId="49" fontId="16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vertical="center" shrinkToFit="1"/>
    </xf>
    <xf numFmtId="4" fontId="74" fillId="9" borderId="1" xfId="1030" applyNumberFormat="1" applyFont="1" applyFill="1" applyBorder="1" applyAlignment="1">
      <alignment horizontal="center"/>
    </xf>
    <xf numFmtId="4" fontId="74" fillId="9" borderId="1" xfId="344" applyNumberFormat="1" applyFont="1" applyFill="1" applyBorder="1" applyAlignment="1">
      <alignment horizontal="center"/>
    </xf>
    <xf numFmtId="4" fontId="74" fillId="9" borderId="1" xfId="1021" applyNumberFormat="1" applyFont="1" applyFill="1" applyBorder="1" applyAlignment="1">
      <alignment horizontal="center"/>
    </xf>
    <xf numFmtId="4" fontId="74" fillId="9" borderId="1" xfId="360" applyNumberFormat="1" applyFont="1" applyFill="1" applyBorder="1" applyAlignment="1">
      <alignment horizontal="center"/>
    </xf>
    <xf numFmtId="4" fontId="74" fillId="0" borderId="1" xfId="360" applyNumberFormat="1" applyFont="1" applyFill="1" applyBorder="1" applyAlignment="1">
      <alignment horizontal="center"/>
    </xf>
    <xf numFmtId="0" fontId="74" fillId="0" borderId="1" xfId="0" applyFont="1" applyFill="1" applyBorder="1" applyAlignment="1">
      <alignment horizontal="center"/>
    </xf>
    <xf numFmtId="2" fontId="74" fillId="0" borderId="1" xfId="344" applyNumberFormat="1" applyFont="1" applyFill="1" applyBorder="1" applyAlignment="1">
      <alignment horizontal="center"/>
    </xf>
    <xf numFmtId="4" fontId="74" fillId="0" borderId="1" xfId="344" applyNumberFormat="1" applyFont="1" applyFill="1" applyBorder="1" applyAlignment="1">
      <alignment horizontal="center"/>
    </xf>
    <xf numFmtId="0" fontId="74" fillId="9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164" fontId="16" fillId="9" borderId="0" xfId="210" applyFont="1" applyFill="1" applyBorder="1" applyAlignment="1">
      <alignment wrapText="1"/>
    </xf>
    <xf numFmtId="0" fontId="18" fillId="9" borderId="0" xfId="0" applyFont="1" applyFill="1" applyBorder="1"/>
    <xf numFmtId="0" fontId="29" fillId="9" borderId="0" xfId="0" applyFont="1" applyFill="1"/>
    <xf numFmtId="174" fontId="18" fillId="9" borderId="0" xfId="0" applyNumberFormat="1" applyFont="1" applyFill="1"/>
    <xf numFmtId="0" fontId="18" fillId="9" borderId="0" xfId="0" applyFont="1" applyFill="1"/>
    <xf numFmtId="174" fontId="16" fillId="9" borderId="0" xfId="0" applyNumberFormat="1" applyFont="1" applyFill="1"/>
    <xf numFmtId="0" fontId="47" fillId="9" borderId="0" xfId="0" applyFont="1" applyFill="1"/>
    <xf numFmtId="0" fontId="22" fillId="9" borderId="0" xfId="0" applyFont="1" applyFill="1" applyBorder="1"/>
    <xf numFmtId="174" fontId="17" fillId="9" borderId="0" xfId="0" applyNumberFormat="1" applyFont="1" applyFill="1"/>
    <xf numFmtId="0" fontId="17" fillId="9" borderId="0" xfId="0" applyFont="1" applyFill="1"/>
    <xf numFmtId="0" fontId="19" fillId="9" borderId="0" xfId="0" applyFont="1" applyFill="1" applyBorder="1"/>
    <xf numFmtId="0" fontId="20" fillId="9" borderId="0" xfId="0" applyFont="1" applyFill="1"/>
    <xf numFmtId="0" fontId="22" fillId="9" borderId="0" xfId="0" applyFont="1" applyFill="1"/>
    <xf numFmtId="174" fontId="28" fillId="9" borderId="0" xfId="0" applyNumberFormat="1" applyFont="1" applyFill="1"/>
    <xf numFmtId="0" fontId="28" fillId="9" borderId="0" xfId="0" applyFont="1" applyFill="1"/>
    <xf numFmtId="169" fontId="16" fillId="0" borderId="0" xfId="0" applyNumberFormat="1" applyFont="1" applyFill="1"/>
    <xf numFmtId="0" fontId="17" fillId="0" borderId="0" xfId="0" applyFont="1" applyAlignment="1">
      <alignment vertical="center" wrapText="1"/>
    </xf>
    <xf numFmtId="3" fontId="17" fillId="0" borderId="1" xfId="1092" applyNumberFormat="1" applyFont="1" applyFill="1" applyBorder="1" applyAlignment="1">
      <alignment horizontal="center" vertical="center" wrapText="1"/>
    </xf>
    <xf numFmtId="0" fontId="20" fillId="0" borderId="7" xfId="344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20" fillId="0" borderId="0" xfId="322" applyFont="1" applyFill="1" applyBorder="1" applyAlignment="1">
      <alignment horizontal="center" wrapText="1"/>
    </xf>
    <xf numFmtId="0" fontId="16" fillId="0" borderId="0" xfId="4816" applyFont="1" applyFill="1" applyAlignment="1">
      <alignment horizontal="left"/>
    </xf>
    <xf numFmtId="0" fontId="16" fillId="0" borderId="0" xfId="4816" applyFont="1" applyFill="1" applyAlignment="1">
      <alignment horizontal="center" wrapText="1"/>
    </xf>
    <xf numFmtId="0" fontId="18" fillId="0" borderId="0" xfId="223" applyFont="1" applyFill="1" applyBorder="1" applyAlignment="1">
      <alignment horizontal="center" wrapText="1"/>
    </xf>
    <xf numFmtId="0" fontId="16" fillId="0" borderId="1" xfId="223" applyFont="1" applyFill="1" applyBorder="1" applyAlignment="1">
      <alignment horizontal="left" vertical="center" wrapText="1"/>
    </xf>
    <xf numFmtId="0" fontId="16" fillId="0" borderId="1" xfId="223" applyFont="1" applyFill="1" applyBorder="1" applyAlignment="1">
      <alignment horizontal="center" vertical="center" wrapText="1"/>
    </xf>
    <xf numFmtId="164" fontId="16" fillId="0" borderId="0" xfId="21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 shrinkToFit="1"/>
    </xf>
    <xf numFmtId="0" fontId="16" fillId="9" borderId="3" xfId="217" applyFont="1" applyFill="1" applyBorder="1" applyAlignment="1">
      <alignment horizontal="center" vertical="center" wrapText="1"/>
    </xf>
    <xf numFmtId="0" fontId="16" fillId="9" borderId="4" xfId="217" applyFont="1" applyFill="1" applyBorder="1" applyAlignment="1">
      <alignment horizontal="center" vertical="center" wrapText="1"/>
    </xf>
    <xf numFmtId="0" fontId="16" fillId="9" borderId="5" xfId="217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3" fillId="9" borderId="0" xfId="0" applyFont="1" applyFill="1" applyBorder="1" applyAlignment="1">
      <alignment horizontal="center" wrapText="1"/>
    </xf>
  </cellXfs>
  <cellStyles count="12538">
    <cellStyle name="br" xfId="1"/>
    <cellStyle name="br 2" xfId="2"/>
    <cellStyle name="br 3" xfId="3"/>
    <cellStyle name="br 3 2" xfId="245"/>
    <cellStyle name="br 3 2 2" xfId="4576"/>
    <cellStyle name="br 3 2 3" xfId="4718"/>
    <cellStyle name="br 3 2 4" xfId="4719"/>
    <cellStyle name="br 3 2 5" xfId="4732"/>
    <cellStyle name="br 3 2 6" xfId="4731"/>
    <cellStyle name="br 3 2 7" xfId="4616"/>
    <cellStyle name="br 3 3" xfId="4577"/>
    <cellStyle name="br 3 4" xfId="4578"/>
    <cellStyle name="br 3 5" xfId="4579"/>
    <cellStyle name="br 3 6" xfId="4580"/>
    <cellStyle name="br 4" xfId="4"/>
    <cellStyle name="br 4 2" xfId="246"/>
    <cellStyle name="col" xfId="5"/>
    <cellStyle name="col 2" xfId="6"/>
    <cellStyle name="col 3" xfId="7"/>
    <cellStyle name="col 3 2" xfId="247"/>
    <cellStyle name="col 3 2 2" xfId="4582"/>
    <cellStyle name="col 3 2 3" xfId="4635"/>
    <cellStyle name="col 3 2 4" xfId="4730"/>
    <cellStyle name="col 3 2 5" xfId="4619"/>
    <cellStyle name="col 3 2 6" xfId="4725"/>
    <cellStyle name="col 3 2 7" xfId="4734"/>
    <cellStyle name="col 3 3" xfId="4583"/>
    <cellStyle name="col 3 4" xfId="4584"/>
    <cellStyle name="col 3 5" xfId="4585"/>
    <cellStyle name="col 3 6" xfId="4586"/>
    <cellStyle name="col 4" xfId="8"/>
    <cellStyle name="col 4 2" xfId="248"/>
    <cellStyle name="Comma0" xfId="4587"/>
    <cellStyle name="Currency0" xfId="4588"/>
    <cellStyle name="Date" xfId="4589"/>
    <cellStyle name="ex58" xfId="9"/>
    <cellStyle name="ex59" xfId="10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69 2" xfId="249"/>
    <cellStyle name="ex70" xfId="21"/>
    <cellStyle name="ex70 2" xfId="250"/>
    <cellStyle name="ex71" xfId="22"/>
    <cellStyle name="ex71 2" xfId="251"/>
    <cellStyle name="Fixed" xfId="4590"/>
    <cellStyle name="Heading 1" xfId="4591"/>
    <cellStyle name="Heading 2" xfId="4592"/>
    <cellStyle name="Normal_002-rev-wod" xfId="4593"/>
    <cellStyle name="Normal_own-reg-rev" xfId="1092"/>
    <cellStyle name="st134" xfId="23"/>
    <cellStyle name="st16" xfId="24"/>
    <cellStyle name="st23" xfId="252"/>
    <cellStyle name="st23 10" xfId="2332"/>
    <cellStyle name="st23 11" xfId="2044"/>
    <cellStyle name="st23 12" xfId="2322"/>
    <cellStyle name="st23 13" xfId="1979"/>
    <cellStyle name="st23 2" xfId="682"/>
    <cellStyle name="st23 2 10" xfId="2414"/>
    <cellStyle name="st23 2 11" xfId="2172"/>
    <cellStyle name="st23 2 12" xfId="2106"/>
    <cellStyle name="st23 2 13" xfId="3023"/>
    <cellStyle name="st23 2 14" xfId="3179"/>
    <cellStyle name="st23 2 15" xfId="3417"/>
    <cellStyle name="st23 2 16" xfId="3589"/>
    <cellStyle name="st23 2 17" xfId="1846"/>
    <cellStyle name="st23 2 18" xfId="1555"/>
    <cellStyle name="st23 2 19" xfId="1602"/>
    <cellStyle name="st23 2 2" xfId="823"/>
    <cellStyle name="st23 2 20" xfId="4134"/>
    <cellStyle name="st23 2 21" xfId="3110"/>
    <cellStyle name="st23 2 22" xfId="3784"/>
    <cellStyle name="st23 2 23" xfId="4359"/>
    <cellStyle name="st23 2 24" xfId="4318"/>
    <cellStyle name="st23 2 25" xfId="3719"/>
    <cellStyle name="st23 2 26" xfId="1315"/>
    <cellStyle name="st23 2 27" xfId="4913"/>
    <cellStyle name="st23 2 28" xfId="4805"/>
    <cellStyle name="st23 2 29" xfId="5292"/>
    <cellStyle name="st23 2 3" xfId="679"/>
    <cellStyle name="st23 2 30" xfId="5482"/>
    <cellStyle name="st23 2 31" xfId="5548"/>
    <cellStyle name="st23 2 32" xfId="5651"/>
    <cellStyle name="st23 2 33" xfId="6459"/>
    <cellStyle name="st23 2 34" xfId="7250"/>
    <cellStyle name="st23 2 35" xfId="8329"/>
    <cellStyle name="st23 2 36" xfId="9215"/>
    <cellStyle name="st23 2 37" xfId="8704"/>
    <cellStyle name="st23 2 38" xfId="8763"/>
    <cellStyle name="st23 2 39" xfId="9985"/>
    <cellStyle name="st23 2 4" xfId="925"/>
    <cellStyle name="st23 2 5" xfId="955"/>
    <cellStyle name="st23 2 6" xfId="1055"/>
    <cellStyle name="st23 2 7" xfId="999"/>
    <cellStyle name="st23 2 8" xfId="1643"/>
    <cellStyle name="st23 2 9" xfId="2134"/>
    <cellStyle name="st23 3" xfId="882"/>
    <cellStyle name="st23 4" xfId="820"/>
    <cellStyle name="st23 5" xfId="897"/>
    <cellStyle name="st23 5 10" xfId="3423"/>
    <cellStyle name="st23 5 11" xfId="1914"/>
    <cellStyle name="st23 5 12" xfId="4004"/>
    <cellStyle name="st23 5 13" xfId="1753"/>
    <cellStyle name="st23 5 14" xfId="4043"/>
    <cellStyle name="st23 5 15" xfId="3716"/>
    <cellStyle name="st23 5 16" xfId="1782"/>
    <cellStyle name="st23 5 17" xfId="4185"/>
    <cellStyle name="st23 5 18" xfId="4098"/>
    <cellStyle name="st23 5 19" xfId="4398"/>
    <cellStyle name="st23 5 2" xfId="1771"/>
    <cellStyle name="st23 5 20" xfId="4146"/>
    <cellStyle name="st23 5 21" xfId="4986"/>
    <cellStyle name="st23 5 22" xfId="5000"/>
    <cellStyle name="st23 5 23" xfId="5392"/>
    <cellStyle name="st23 5 24" xfId="5399"/>
    <cellStyle name="st23 5 25" xfId="5521"/>
    <cellStyle name="st23 5 26" xfId="5699"/>
    <cellStyle name="st23 5 27" xfId="6536"/>
    <cellStyle name="st23 5 28" xfId="6432"/>
    <cellStyle name="st23 5 29" xfId="8460"/>
    <cellStyle name="st23 5 3" xfId="2041"/>
    <cellStyle name="st23 5 30" xfId="9209"/>
    <cellStyle name="st23 5 31" xfId="8326"/>
    <cellStyle name="st23 5 32" xfId="9294"/>
    <cellStyle name="st23 5 33" xfId="11368"/>
    <cellStyle name="st23 5 4" xfId="2126"/>
    <cellStyle name="st23 5 5" xfId="2576"/>
    <cellStyle name="st23 5 6" xfId="2646"/>
    <cellStyle name="st23 5 7" xfId="3081"/>
    <cellStyle name="st23 5 8" xfId="3227"/>
    <cellStyle name="st23 5 9" xfId="3492"/>
    <cellStyle name="st23 6" xfId="1996"/>
    <cellStyle name="st23 6 2" xfId="2281"/>
    <cellStyle name="st23 6 3" xfId="2002"/>
    <cellStyle name="st23 6 4" xfId="2244"/>
    <cellStyle name="st23 6 5" xfId="2535"/>
    <cellStyle name="st23 6 6" xfId="2566"/>
    <cellStyle name="st23 7" xfId="2334"/>
    <cellStyle name="st23 8" xfId="2445"/>
    <cellStyle name="st23 9" xfId="2453"/>
    <cellStyle name="st57" xfId="25"/>
    <cellStyle name="st57 2" xfId="253"/>
    <cellStyle name="style0" xfId="26"/>
    <cellStyle name="style0 2" xfId="27"/>
    <cellStyle name="style0 3" xfId="28"/>
    <cellStyle name="style0 3 2" xfId="29"/>
    <cellStyle name="style0 3 3" xfId="30"/>
    <cellStyle name="style0 4" xfId="31"/>
    <cellStyle name="style0 4 2" xfId="254"/>
    <cellStyle name="style0 5" xfId="255"/>
    <cellStyle name="style0 5 10" xfId="2321"/>
    <cellStyle name="style0 5 11" xfId="2062"/>
    <cellStyle name="style0 5 12" xfId="2210"/>
    <cellStyle name="style0 5 13" xfId="2483"/>
    <cellStyle name="style0 5 2" xfId="690"/>
    <cellStyle name="style0 5 2 10" xfId="2353"/>
    <cellStyle name="style0 5 2 11" xfId="2056"/>
    <cellStyle name="style0 5 2 12" xfId="2424"/>
    <cellStyle name="style0 5 2 13" xfId="3024"/>
    <cellStyle name="style0 5 2 14" xfId="3181"/>
    <cellStyle name="style0 5 2 15" xfId="3419"/>
    <cellStyle name="style0 5 2 16" xfId="3561"/>
    <cellStyle name="style0 5 2 17" xfId="1587"/>
    <cellStyle name="style0 5 2 18" xfId="3671"/>
    <cellStyle name="style0 5 2 19" xfId="3776"/>
    <cellStyle name="style0 5 2 2" xfId="824"/>
    <cellStyle name="style0 5 2 20" xfId="1334"/>
    <cellStyle name="style0 5 2 21" xfId="4156"/>
    <cellStyle name="style0 5 2 22" xfId="2454"/>
    <cellStyle name="style0 5 2 23" xfId="4293"/>
    <cellStyle name="style0 5 2 24" xfId="1457"/>
    <cellStyle name="style0 5 2 25" xfId="4750"/>
    <cellStyle name="style0 5 2 26" xfId="4452"/>
    <cellStyle name="style0 5 2 27" xfId="4915"/>
    <cellStyle name="style0 5 2 28" xfId="5074"/>
    <cellStyle name="style0 5 2 29" xfId="5295"/>
    <cellStyle name="style0 5 2 3" xfId="678"/>
    <cellStyle name="style0 5 2 30" xfId="5526"/>
    <cellStyle name="style0 5 2 31" xfId="5575"/>
    <cellStyle name="style0 5 2 32" xfId="5653"/>
    <cellStyle name="style0 5 2 33" xfId="6463"/>
    <cellStyle name="style0 5 2 34" xfId="6980"/>
    <cellStyle name="style0 5 2 35" xfId="8335"/>
    <cellStyle name="style0 5 2 36" xfId="8360"/>
    <cellStyle name="style0 5 2 37" xfId="8307"/>
    <cellStyle name="style0 5 2 38" xfId="8411"/>
    <cellStyle name="style0 5 2 39" xfId="8358"/>
    <cellStyle name="style0 5 2 4" xfId="800"/>
    <cellStyle name="style0 5 2 5" xfId="962"/>
    <cellStyle name="style0 5 2 6" xfId="1056"/>
    <cellStyle name="style0 5 2 7" xfId="998"/>
    <cellStyle name="style0 5 2 8" xfId="1651"/>
    <cellStyle name="style0 5 2 9" xfId="2133"/>
    <cellStyle name="style0 5 3" xfId="881"/>
    <cellStyle name="style0 5 4" xfId="821"/>
    <cellStyle name="style0 5 5" xfId="927"/>
    <cellStyle name="style0 5 5 10" xfId="3416"/>
    <cellStyle name="style0 5 5 11" xfId="1349"/>
    <cellStyle name="style0 5 5 12" xfId="3998"/>
    <cellStyle name="style0 5 5 13" xfId="3753"/>
    <cellStyle name="style0 5 5 14" xfId="1776"/>
    <cellStyle name="style0 5 5 15" xfId="3842"/>
    <cellStyle name="style0 5 5 16" xfId="3608"/>
    <cellStyle name="style0 5 5 17" xfId="3618"/>
    <cellStyle name="style0 5 5 18" xfId="3994"/>
    <cellStyle name="style0 5 5 19" xfId="4137"/>
    <cellStyle name="style0 5 5 2" xfId="1786"/>
    <cellStyle name="style0 5 5 20" xfId="4558"/>
    <cellStyle name="style0 5 5 21" xfId="4997"/>
    <cellStyle name="style0 5 5 22" xfId="4842"/>
    <cellStyle name="style0 5 5 23" xfId="5407"/>
    <cellStyle name="style0 5 5 24" xfId="5372"/>
    <cellStyle name="style0 5 5 25" xfId="5481"/>
    <cellStyle name="style0 5 5 26" xfId="5706"/>
    <cellStyle name="style0 5 5 27" xfId="6546"/>
    <cellStyle name="style0 5 5 28" xfId="6956"/>
    <cellStyle name="style0 5 5 29" xfId="8477"/>
    <cellStyle name="style0 5 5 3" xfId="2040"/>
    <cellStyle name="style0 5 5 30" xfId="8596"/>
    <cellStyle name="style0 5 5 31" xfId="9271"/>
    <cellStyle name="style0 5 5 32" xfId="7998"/>
    <cellStyle name="style0 5 5 33" xfId="8285"/>
    <cellStyle name="style0 5 5 4" xfId="2420"/>
    <cellStyle name="style0 5 5 5" xfId="2351"/>
    <cellStyle name="style0 5 5 6" xfId="2641"/>
    <cellStyle name="style0 5 5 7" xfId="3090"/>
    <cellStyle name="style0 5 5 8" xfId="3234"/>
    <cellStyle name="style0 5 5 9" xfId="3502"/>
    <cellStyle name="style0 5 6" xfId="2005"/>
    <cellStyle name="style0 5 6 2" xfId="2280"/>
    <cellStyle name="style0 5 6 3" xfId="2003"/>
    <cellStyle name="style0 5 6 4" xfId="2227"/>
    <cellStyle name="style0 5 6 5" xfId="2471"/>
    <cellStyle name="style0 5 6 6" xfId="2607"/>
    <cellStyle name="style0 5 7" xfId="2335"/>
    <cellStyle name="style0 5 8" xfId="2449"/>
    <cellStyle name="style0 5 9" xfId="2450"/>
    <cellStyle name="style0 6" xfId="1119"/>
    <cellStyle name="style0 7" xfId="1165"/>
    <cellStyle name="style0 8" xfId="1209"/>
    <cellStyle name="style0 9" xfId="1250"/>
    <cellStyle name="td" xfId="32"/>
    <cellStyle name="td 2" xfId="33"/>
    <cellStyle name="td 3" xfId="34"/>
    <cellStyle name="td 3 2" xfId="35"/>
    <cellStyle name="td 3 3" xfId="36"/>
    <cellStyle name="td 4" xfId="37"/>
    <cellStyle name="td 4 2" xfId="256"/>
    <cellStyle name="td 5" xfId="257"/>
    <cellStyle name="td 5 10" xfId="2426"/>
    <cellStyle name="td 5 11" xfId="2045"/>
    <cellStyle name="td 5 12" xfId="2246"/>
    <cellStyle name="td 5 13" xfId="2655"/>
    <cellStyle name="td 5 2" xfId="698"/>
    <cellStyle name="td 5 2 10" xfId="2340"/>
    <cellStyle name="td 5 2 11" xfId="1992"/>
    <cellStyle name="td 5 2 12" xfId="2407"/>
    <cellStyle name="td 5 2 13" xfId="3027"/>
    <cellStyle name="td 5 2 14" xfId="3182"/>
    <cellStyle name="td 5 2 15" xfId="3422"/>
    <cellStyle name="td 5 2 16" xfId="3578"/>
    <cellStyle name="td 5 2 17" xfId="1497"/>
    <cellStyle name="td 5 2 18" xfId="1850"/>
    <cellStyle name="td 5 2 19" xfId="1594"/>
    <cellStyle name="td 5 2 2" xfId="825"/>
    <cellStyle name="td 5 2 20" xfId="3821"/>
    <cellStyle name="td 5 2 21" xfId="3796"/>
    <cellStyle name="td 5 2 22" xfId="3785"/>
    <cellStyle name="td 5 2 23" xfId="1962"/>
    <cellStyle name="td 5 2 24" xfId="3964"/>
    <cellStyle name="td 5 2 25" xfId="4573"/>
    <cellStyle name="td 5 2 26" xfId="4526"/>
    <cellStyle name="td 5 2 27" xfId="4918"/>
    <cellStyle name="td 5 2 28" xfId="5089"/>
    <cellStyle name="td 5 2 29" xfId="5300"/>
    <cellStyle name="td 5 2 3" xfId="677"/>
    <cellStyle name="td 5 2 30" xfId="5141"/>
    <cellStyle name="td 5 2 31" xfId="5118"/>
    <cellStyle name="td 5 2 32" xfId="5654"/>
    <cellStyle name="td 5 2 33" xfId="6465"/>
    <cellStyle name="td 5 2 34" xfId="6723"/>
    <cellStyle name="td 5 2 35" xfId="8341"/>
    <cellStyle name="td 5 2 36" xfId="9690"/>
    <cellStyle name="td 5 2 37" xfId="10398"/>
    <cellStyle name="td 5 2 38" xfId="11067"/>
    <cellStyle name="td 5 2 39" xfId="9253"/>
    <cellStyle name="td 5 2 4" xfId="891"/>
    <cellStyle name="td 5 2 5" xfId="949"/>
    <cellStyle name="td 5 2 6" xfId="1057"/>
    <cellStyle name="td 5 2 7" xfId="997"/>
    <cellStyle name="td 5 2 8" xfId="1656"/>
    <cellStyle name="td 5 2 9" xfId="2132"/>
    <cellStyle name="td 5 3" xfId="880"/>
    <cellStyle name="td 5 4" xfId="822"/>
    <cellStyle name="td 5 5" xfId="892"/>
    <cellStyle name="td 5 5 10" xfId="3559"/>
    <cellStyle name="td 5 5 11" xfId="1760"/>
    <cellStyle name="td 5 5 12" xfId="1670"/>
    <cellStyle name="td 5 5 13" xfId="3138"/>
    <cellStyle name="td 5 5 14" xfId="3142"/>
    <cellStyle name="td 5 5 15" xfId="1584"/>
    <cellStyle name="td 5 5 16" xfId="3742"/>
    <cellStyle name="td 5 5 17" xfId="4363"/>
    <cellStyle name="td 5 5 18" xfId="4505"/>
    <cellStyle name="td 5 5 19" xfId="4123"/>
    <cellStyle name="td 5 5 2" xfId="1768"/>
    <cellStyle name="td 5 5 20" xfId="3621"/>
    <cellStyle name="td 5 5 21" xfId="4985"/>
    <cellStyle name="td 5 5 22" xfId="4971"/>
    <cellStyle name="td 5 5 23" xfId="5389"/>
    <cellStyle name="td 5 5 24" xfId="5375"/>
    <cellStyle name="td 5 5 25" xfId="5359"/>
    <cellStyle name="td 5 5 26" xfId="5698"/>
    <cellStyle name="td 5 5 27" xfId="6534"/>
    <cellStyle name="td 5 5 28" xfId="6515"/>
    <cellStyle name="td 5 5 29" xfId="8458"/>
    <cellStyle name="td 5 5 3" xfId="2039"/>
    <cellStyle name="td 5 5 30" xfId="9269"/>
    <cellStyle name="td 5 5 31" xfId="8000"/>
    <cellStyle name="td 5 5 32" xfId="9322"/>
    <cellStyle name="td 5 5 33" xfId="8598"/>
    <cellStyle name="td 5 5 4" xfId="2546"/>
    <cellStyle name="td 5 5 5" xfId="2312"/>
    <cellStyle name="td 5 5 6" xfId="2055"/>
    <cellStyle name="td 5 5 7" xfId="3079"/>
    <cellStyle name="td 5 5 8" xfId="3226"/>
    <cellStyle name="td 5 5 9" xfId="3491"/>
    <cellStyle name="td 5 6" xfId="2013"/>
    <cellStyle name="td 5 6 2" xfId="2279"/>
    <cellStyle name="td 5 6 3" xfId="2004"/>
    <cellStyle name="td 5 6 4" xfId="2207"/>
    <cellStyle name="td 5 6 5" xfId="2465"/>
    <cellStyle name="td 5 6 6" xfId="2247"/>
    <cellStyle name="td 5 7" xfId="2336"/>
    <cellStyle name="td 5 8" xfId="2444"/>
    <cellStyle name="td 5 9" xfId="2452"/>
    <cellStyle name="td 6" xfId="1120"/>
    <cellStyle name="td 7" xfId="1166"/>
    <cellStyle name="td 8" xfId="1210"/>
    <cellStyle name="td 9" xfId="1251"/>
    <cellStyle name="Total" xfId="4596"/>
    <cellStyle name="tr" xfId="38"/>
    <cellStyle name="tr 2" xfId="39"/>
    <cellStyle name="tr 3" xfId="40"/>
    <cellStyle name="tr 3 2" xfId="258"/>
    <cellStyle name="tr 3 2 2" xfId="4597"/>
    <cellStyle name="tr 3 2 3" xfId="4668"/>
    <cellStyle name="tr 3 2 4" xfId="4595"/>
    <cellStyle name="tr 3 2 5" xfId="4634"/>
    <cellStyle name="tr 3 2 6" xfId="4605"/>
    <cellStyle name="tr 3 2 7" xfId="4631"/>
    <cellStyle name="tr 3 3" xfId="4598"/>
    <cellStyle name="tr 3 4" xfId="4599"/>
    <cellStyle name="tr 3 5" xfId="4600"/>
    <cellStyle name="tr 3 6" xfId="4601"/>
    <cellStyle name="tr 4" xfId="41"/>
    <cellStyle name="tr 4 2" xfId="259"/>
    <cellStyle name="xl_bot_header" xfId="42"/>
    <cellStyle name="xl100" xfId="43"/>
    <cellStyle name="xl101" xfId="44"/>
    <cellStyle name="xl102" xfId="45"/>
    <cellStyle name="xl103" xfId="46"/>
    <cellStyle name="xl104" xfId="47"/>
    <cellStyle name="xl105" xfId="48"/>
    <cellStyle name="xl106" xfId="49"/>
    <cellStyle name="xl107" xfId="50"/>
    <cellStyle name="xl108" xfId="51"/>
    <cellStyle name="xl109" xfId="52"/>
    <cellStyle name="xl110" xfId="53"/>
    <cellStyle name="xl111" xfId="54"/>
    <cellStyle name="xl112" xfId="55"/>
    <cellStyle name="xl113" xfId="56"/>
    <cellStyle name="xl114" xfId="57"/>
    <cellStyle name="xl115" xfId="58"/>
    <cellStyle name="xl116" xfId="59"/>
    <cellStyle name="xl117" xfId="60"/>
    <cellStyle name="xl118" xfId="61"/>
    <cellStyle name="xl119" xfId="62"/>
    <cellStyle name="xl120" xfId="63"/>
    <cellStyle name="xl121" xfId="64"/>
    <cellStyle name="xl122" xfId="65"/>
    <cellStyle name="xl123" xfId="66"/>
    <cellStyle name="xl124" xfId="67"/>
    <cellStyle name="xl125" xfId="68"/>
    <cellStyle name="xl126" xfId="69"/>
    <cellStyle name="xl127" xfId="70"/>
    <cellStyle name="xl127 2" xfId="71"/>
    <cellStyle name="xl127 3" xfId="72"/>
    <cellStyle name="xl127 3 2" xfId="73"/>
    <cellStyle name="xl127 3 3" xfId="74"/>
    <cellStyle name="xl128" xfId="75"/>
    <cellStyle name="xl128 2" xfId="76"/>
    <cellStyle name="xl128 3" xfId="77"/>
    <cellStyle name="xl128 3 2" xfId="78"/>
    <cellStyle name="xl128 3 3" xfId="79"/>
    <cellStyle name="xl129" xfId="80"/>
    <cellStyle name="xl130" xfId="81"/>
    <cellStyle name="xl131" xfId="82"/>
    <cellStyle name="xl132" xfId="83"/>
    <cellStyle name="xl133" xfId="84"/>
    <cellStyle name="xl134" xfId="85"/>
    <cellStyle name="xl135" xfId="86"/>
    <cellStyle name="xl136" xfId="87"/>
    <cellStyle name="xl137" xfId="88"/>
    <cellStyle name="xl138" xfId="89"/>
    <cellStyle name="xl139" xfId="90"/>
    <cellStyle name="xl140" xfId="91"/>
    <cellStyle name="xl141" xfId="92"/>
    <cellStyle name="xl142" xfId="93"/>
    <cellStyle name="xl143" xfId="94"/>
    <cellStyle name="xl144" xfId="95"/>
    <cellStyle name="xl145" xfId="96"/>
    <cellStyle name="xl146" xfId="97"/>
    <cellStyle name="xl147" xfId="98"/>
    <cellStyle name="xl148" xfId="99"/>
    <cellStyle name="xl149" xfId="100"/>
    <cellStyle name="xl21" xfId="101"/>
    <cellStyle name="xl21 2" xfId="260"/>
    <cellStyle name="xl21 2 10" xfId="2204"/>
    <cellStyle name="xl21 2 11" xfId="2532"/>
    <cellStyle name="xl21 2 12" xfId="2590"/>
    <cellStyle name="xl21 2 13" xfId="2582"/>
    <cellStyle name="xl21 2 2" xfId="743"/>
    <cellStyle name="xl21 2 2 10" xfId="2433"/>
    <cellStyle name="xl21 2 2 11" xfId="2054"/>
    <cellStyle name="xl21 2 2 12" xfId="2208"/>
    <cellStyle name="xl21 2 2 13" xfId="3033"/>
    <cellStyle name="xl21 2 2 14" xfId="3186"/>
    <cellStyle name="xl21 2 2 15" xfId="3431"/>
    <cellStyle name="xl21 2 2 16" xfId="3317"/>
    <cellStyle name="xl21 2 2 17" xfId="1400"/>
    <cellStyle name="xl21 2 2 18" xfId="1624"/>
    <cellStyle name="xl21 2 2 19" xfId="1794"/>
    <cellStyle name="xl21 2 2 2" xfId="844"/>
    <cellStyle name="xl21 2 2 20" xfId="3667"/>
    <cellStyle name="xl21 2 2 21" xfId="4141"/>
    <cellStyle name="xl21 2 2 22" xfId="3680"/>
    <cellStyle name="xl21 2 2 23" xfId="3752"/>
    <cellStyle name="xl21 2 2 24" xfId="4256"/>
    <cellStyle name="xl21 2 2 25" xfId="4774"/>
    <cellStyle name="xl21 2 2 26" xfId="3718"/>
    <cellStyle name="xl21 2 2 27" xfId="4926"/>
    <cellStyle name="xl21 2 2 28" xfId="5079"/>
    <cellStyle name="xl21 2 2 29" xfId="5310"/>
    <cellStyle name="xl21 2 2 3" xfId="676"/>
    <cellStyle name="xl21 2 2 30" xfId="5535"/>
    <cellStyle name="xl21 2 2 31" xfId="5278"/>
    <cellStyle name="xl21 2 2 32" xfId="5658"/>
    <cellStyle name="xl21 2 2 33" xfId="6475"/>
    <cellStyle name="xl21 2 2 34" xfId="6995"/>
    <cellStyle name="xl21 2 2 35" xfId="8364"/>
    <cellStyle name="xl21 2 2 36" xfId="8603"/>
    <cellStyle name="xl21 2 2 37" xfId="8662"/>
    <cellStyle name="xl21 2 2 38" xfId="8622"/>
    <cellStyle name="xl21 2 2 39" xfId="9751"/>
    <cellStyle name="xl21 2 2 4" xfId="926"/>
    <cellStyle name="xl21 2 2 5" xfId="707"/>
    <cellStyle name="xl21 2 2 6" xfId="1060"/>
    <cellStyle name="xl21 2 2 7" xfId="996"/>
    <cellStyle name="xl21 2 2 8" xfId="1677"/>
    <cellStyle name="xl21 2 2 9" xfId="2123"/>
    <cellStyle name="xl21 2 3" xfId="843"/>
    <cellStyle name="xl21 2 4" xfId="846"/>
    <cellStyle name="xl21 2 5" xfId="778"/>
    <cellStyle name="xl21 2 5 10" xfId="3567"/>
    <cellStyle name="xl21 2 5 11" xfId="1365"/>
    <cellStyle name="xl21 2 5 12" xfId="1613"/>
    <cellStyle name="xl21 2 5 13" xfId="3911"/>
    <cellStyle name="xl21 2 5 14" xfId="4082"/>
    <cellStyle name="xl21 2 5 15" xfId="3836"/>
    <cellStyle name="xl21 2 5 16" xfId="3739"/>
    <cellStyle name="xl21 2 5 17" xfId="1564"/>
    <cellStyle name="xl21 2 5 18" xfId="3841"/>
    <cellStyle name="xl21 2 5 19" xfId="4478"/>
    <cellStyle name="xl21 2 5 2" xfId="1712"/>
    <cellStyle name="xl21 2 5 20" xfId="4406"/>
    <cellStyle name="xl21 2 5 21" xfId="4961"/>
    <cellStyle name="xl21 2 5 22" xfId="4984"/>
    <cellStyle name="xl21 2 5 23" xfId="5345"/>
    <cellStyle name="xl21 2 5 24" xfId="5462"/>
    <cellStyle name="xl21 2 5 25" xfId="5487"/>
    <cellStyle name="xl21 2 5 26" xfId="5693"/>
    <cellStyle name="xl21 2 5 27" xfId="6510"/>
    <cellStyle name="xl21 2 5 28" xfId="7248"/>
    <cellStyle name="xl21 2 5 29" xfId="8399"/>
    <cellStyle name="xl21 2 5 3" xfId="2020"/>
    <cellStyle name="xl21 2 5 30" xfId="8361"/>
    <cellStyle name="xl21 2 5 31" xfId="8242"/>
    <cellStyle name="xl21 2 5 32" xfId="8146"/>
    <cellStyle name="xl21 2 5 33" xfId="10232"/>
    <cellStyle name="xl21 2 5 4" xfId="2205"/>
    <cellStyle name="xl21 2 5 5" xfId="2463"/>
    <cellStyle name="xl21 2 5 6" xfId="2212"/>
    <cellStyle name="xl21 2 5 7" xfId="3068"/>
    <cellStyle name="xl21 2 5 8" xfId="3221"/>
    <cellStyle name="xl21 2 5 9" xfId="3466"/>
    <cellStyle name="xl21 2 6" xfId="2064"/>
    <cellStyle name="xl21 2 6 2" xfId="2269"/>
    <cellStyle name="xl21 2 6 3" xfId="2021"/>
    <cellStyle name="xl21 2 6 4" xfId="2403"/>
    <cellStyle name="xl21 2 6 5" xfId="1984"/>
    <cellStyle name="xl21 2 6 6" xfId="2189"/>
    <cellStyle name="xl21 2 7" xfId="2352"/>
    <cellStyle name="xl21 2 8" xfId="2396"/>
    <cellStyle name="xl21 2 9" xfId="2437"/>
    <cellStyle name="xl21 3" xfId="1121"/>
    <cellStyle name="xl21 4" xfId="1167"/>
    <cellStyle name="xl21 5" xfId="1211"/>
    <cellStyle name="xl21 6" xfId="1252"/>
    <cellStyle name="xl22" xfId="102"/>
    <cellStyle name="xl22 2" xfId="261"/>
    <cellStyle name="xl22 2 10" xfId="2347"/>
    <cellStyle name="xl22 2 11" xfId="2462"/>
    <cellStyle name="xl22 2 12" xfId="2604"/>
    <cellStyle name="xl22 2 13" xfId="2636"/>
    <cellStyle name="xl22 2 2" xfId="744"/>
    <cellStyle name="xl22 2 2 10" xfId="2200"/>
    <cellStyle name="xl22 2 2 11" xfId="1990"/>
    <cellStyle name="xl22 2 2 12" xfId="2231"/>
    <cellStyle name="xl22 2 2 13" xfId="3034"/>
    <cellStyle name="xl22 2 2 14" xfId="3187"/>
    <cellStyle name="xl22 2 2 15" xfId="3432"/>
    <cellStyle name="xl22 2 2 16" xfId="3579"/>
    <cellStyle name="xl22 2 2 17" xfId="1399"/>
    <cellStyle name="xl22 2 2 18" xfId="1614"/>
    <cellStyle name="xl22 2 2 19" xfId="1641"/>
    <cellStyle name="xl22 2 2 2" xfId="845"/>
    <cellStyle name="xl22 2 2 20" xfId="4103"/>
    <cellStyle name="xl22 2 2 21" xfId="3793"/>
    <cellStyle name="xl22 2 2 22" xfId="3717"/>
    <cellStyle name="xl22 2 2 23" xfId="4062"/>
    <cellStyle name="xl22 2 2 24" xfId="4046"/>
    <cellStyle name="xl22 2 2 25" xfId="4785"/>
    <cellStyle name="xl22 2 2 26" xfId="4525"/>
    <cellStyle name="xl22 2 2 27" xfId="4927"/>
    <cellStyle name="xl22 2 2 28" xfId="5070"/>
    <cellStyle name="xl22 2 2 29" xfId="5311"/>
    <cellStyle name="xl22 2 2 3" xfId="675"/>
    <cellStyle name="xl22 2 2 30" xfId="5520"/>
    <cellStyle name="xl22 2 2 31" xfId="5572"/>
    <cellStyle name="xl22 2 2 32" xfId="5659"/>
    <cellStyle name="xl22 2 2 33" xfId="6476"/>
    <cellStyle name="xl22 2 2 34" xfId="6987"/>
    <cellStyle name="xl22 2 2 35" xfId="8365"/>
    <cellStyle name="xl22 2 2 36" xfId="8610"/>
    <cellStyle name="xl22 2 2 37" xfId="8349"/>
    <cellStyle name="xl22 2 2 38" xfId="8794"/>
    <cellStyle name="xl22 2 2 39" xfId="8876"/>
    <cellStyle name="xl22 2 2 4" xfId="894"/>
    <cellStyle name="xl22 2 2 5" xfId="951"/>
    <cellStyle name="xl22 2 2 6" xfId="1061"/>
    <cellStyle name="xl22 2 2 7" xfId="995"/>
    <cellStyle name="xl22 2 2 8" xfId="1678"/>
    <cellStyle name="xl22 2 2 9" xfId="2122"/>
    <cellStyle name="xl22 2 3" xfId="842"/>
    <cellStyle name="xl22 2 4" xfId="849"/>
    <cellStyle name="xl22 2 5" xfId="777"/>
    <cellStyle name="xl22 2 5 10" xfId="3576"/>
    <cellStyle name="xl22 2 5 11" xfId="1366"/>
    <cellStyle name="xl22 2 5 12" xfId="1715"/>
    <cellStyle name="xl22 2 5 13" xfId="3970"/>
    <cellStyle name="xl22 2 5 14" xfId="4112"/>
    <cellStyle name="xl22 2 5 15" xfId="3089"/>
    <cellStyle name="xl22 2 5 16" xfId="4148"/>
    <cellStyle name="xl22 2 5 17" xfId="1335"/>
    <cellStyle name="xl22 2 5 18" xfId="4085"/>
    <cellStyle name="xl22 2 5 19" xfId="4366"/>
    <cellStyle name="xl22 2 5 2" xfId="1711"/>
    <cellStyle name="xl22 2 5 20" xfId="4306"/>
    <cellStyle name="xl22 2 5 21" xfId="4960"/>
    <cellStyle name="xl22 2 5 22" xfId="5039"/>
    <cellStyle name="xl22 2 5 23" xfId="5344"/>
    <cellStyle name="xl22 2 5 24" xfId="5455"/>
    <cellStyle name="xl22 2 5 25" xfId="5196"/>
    <cellStyle name="xl22 2 5 26" xfId="5692"/>
    <cellStyle name="xl22 2 5 27" xfId="6509"/>
    <cellStyle name="xl22 2 5 28" xfId="7302"/>
    <cellStyle name="xl22 2 5 29" xfId="8398"/>
    <cellStyle name="xl22 2 5 3" xfId="2019"/>
    <cellStyle name="xl22 2 5 30" xfId="8545"/>
    <cellStyle name="xl22 2 5 31" xfId="9223"/>
    <cellStyle name="xl22 2 5 32" xfId="9020"/>
    <cellStyle name="xl22 2 5 33" xfId="8267"/>
    <cellStyle name="xl22 2 5 4" xfId="2225"/>
    <cellStyle name="xl22 2 5 5" xfId="2469"/>
    <cellStyle name="xl22 2 5 6" xfId="2605"/>
    <cellStyle name="xl22 2 5 7" xfId="3067"/>
    <cellStyle name="xl22 2 5 8" xfId="3220"/>
    <cellStyle name="xl22 2 5 9" xfId="3465"/>
    <cellStyle name="xl22 2 6" xfId="2065"/>
    <cellStyle name="xl22 2 6 2" xfId="2268"/>
    <cellStyle name="xl22 2 6 3" xfId="2022"/>
    <cellStyle name="xl22 2 6 4" xfId="2346"/>
    <cellStyle name="xl22 2 6 5" xfId="2050"/>
    <cellStyle name="xl22 2 6 6" xfId="2209"/>
    <cellStyle name="xl22 2 7" xfId="2354"/>
    <cellStyle name="xl22 2 8" xfId="2394"/>
    <cellStyle name="xl22 2 9" xfId="2441"/>
    <cellStyle name="xl22 3" xfId="1095"/>
    <cellStyle name="xl22 4" xfId="1118"/>
    <cellStyle name="xl22 5" xfId="1162"/>
    <cellStyle name="xl22 6" xfId="1206"/>
    <cellStyle name="xl23" xfId="103"/>
    <cellStyle name="xl23 2" xfId="262"/>
    <cellStyle name="xl23 2 10" xfId="2325"/>
    <cellStyle name="xl23 2 11" xfId="2051"/>
    <cellStyle name="xl23 2 12" xfId="2136"/>
    <cellStyle name="xl23 2 13" xfId="1980"/>
    <cellStyle name="xl23 2 2" xfId="745"/>
    <cellStyle name="xl23 2 2 10" xfId="2238"/>
    <cellStyle name="xl23 2 2 11" xfId="1989"/>
    <cellStyle name="xl23 2 2 12" xfId="2600"/>
    <cellStyle name="xl23 2 2 13" xfId="3035"/>
    <cellStyle name="xl23 2 2 14" xfId="3188"/>
    <cellStyle name="xl23 2 2 15" xfId="3433"/>
    <cellStyle name="xl23 2 2 16" xfId="3571"/>
    <cellStyle name="xl23 2 2 17" xfId="1398"/>
    <cellStyle name="xl23 2 2 18" xfId="3131"/>
    <cellStyle name="xl23 2 2 19" xfId="4158"/>
    <cellStyle name="xl23 2 2 2" xfId="847"/>
    <cellStyle name="xl23 2 2 20" xfId="3129"/>
    <cellStyle name="xl23 2 2 21" xfId="3996"/>
    <cellStyle name="xl23 2 2 22" xfId="3809"/>
    <cellStyle name="xl23 2 2 23" xfId="1302"/>
    <cellStyle name="xl23 2 2 24" xfId="4314"/>
    <cellStyle name="xl23 2 2 25" xfId="4770"/>
    <cellStyle name="xl23 2 2 26" xfId="4542"/>
    <cellStyle name="xl23 2 2 27" xfId="4928"/>
    <cellStyle name="xl23 2 2 28" xfId="5059"/>
    <cellStyle name="xl23 2 2 29" xfId="5312"/>
    <cellStyle name="xl23 2 2 3" xfId="674"/>
    <cellStyle name="xl23 2 2 30" xfId="5502"/>
    <cellStyle name="xl23 2 2 31" xfId="5562"/>
    <cellStyle name="xl23 2 2 32" xfId="5660"/>
    <cellStyle name="xl23 2 2 33" xfId="6477"/>
    <cellStyle name="xl23 2 2 34" xfId="6983"/>
    <cellStyle name="xl23 2 2 35" xfId="8366"/>
    <cellStyle name="xl23 2 2 36" xfId="8089"/>
    <cellStyle name="xl23 2 2 37" xfId="8323"/>
    <cellStyle name="xl23 2 2 38" xfId="9372"/>
    <cellStyle name="xl23 2 2 39" xfId="8619"/>
    <cellStyle name="xl23 2 2 4" xfId="680"/>
    <cellStyle name="xl23 2 2 5" xfId="964"/>
    <cellStyle name="xl23 2 2 6" xfId="1063"/>
    <cellStyle name="xl23 2 2 7" xfId="994"/>
    <cellStyle name="xl23 2 2 8" xfId="1679"/>
    <cellStyle name="xl23 2 2 9" xfId="2120"/>
    <cellStyle name="xl23 2 3" xfId="841"/>
    <cellStyle name="xl23 2 4" xfId="852"/>
    <cellStyle name="xl23 2 5" xfId="776"/>
    <cellStyle name="xl23 2 5 10" xfId="3587"/>
    <cellStyle name="xl23 2 5 11" xfId="1367"/>
    <cellStyle name="xl23 2 5 12" xfId="1908"/>
    <cellStyle name="xl23 2 5 13" xfId="1456"/>
    <cellStyle name="xl23 2 5 14" xfId="3004"/>
    <cellStyle name="xl23 2 5 15" xfId="1907"/>
    <cellStyle name="xl23 2 5 16" xfId="1727"/>
    <cellStyle name="xl23 2 5 17" xfId="1450"/>
    <cellStyle name="xl23 2 5 18" xfId="1955"/>
    <cellStyle name="xl23 2 5 19" xfId="4477"/>
    <cellStyle name="xl23 2 5 2" xfId="1710"/>
    <cellStyle name="xl23 2 5 20" xfId="4524"/>
    <cellStyle name="xl23 2 5 21" xfId="4959"/>
    <cellStyle name="xl23 2 5 22" xfId="5035"/>
    <cellStyle name="xl23 2 5 23" xfId="5343"/>
    <cellStyle name="xl23 2 5 24" xfId="5363"/>
    <cellStyle name="xl23 2 5 25" xfId="5479"/>
    <cellStyle name="xl23 2 5 26" xfId="5691"/>
    <cellStyle name="xl23 2 5 27" xfId="6508"/>
    <cellStyle name="xl23 2 5 28" xfId="7419"/>
    <cellStyle name="xl23 2 5 29" xfId="8397"/>
    <cellStyle name="xl23 2 5 3" xfId="2018"/>
    <cellStyle name="xl23 2 5 30" xfId="8532"/>
    <cellStyle name="xl23 2 5 31" xfId="8177"/>
    <cellStyle name="xl23 2 5 32" xfId="8843"/>
    <cellStyle name="xl23 2 5 33" xfId="10670"/>
    <cellStyle name="xl23 2 5 4" xfId="2242"/>
    <cellStyle name="xl23 2 5 5" xfId="2533"/>
    <cellStyle name="xl23 2 5 6" xfId="2568"/>
    <cellStyle name="xl23 2 5 7" xfId="3066"/>
    <cellStyle name="xl23 2 5 8" xfId="3219"/>
    <cellStyle name="xl23 2 5 9" xfId="3464"/>
    <cellStyle name="xl23 2 6" xfId="2067"/>
    <cellStyle name="xl23 2 6 2" xfId="2267"/>
    <cellStyle name="xl23 2 6 3" xfId="2023"/>
    <cellStyle name="xl23 2 6 4" xfId="2421"/>
    <cellStyle name="xl23 2 6 5" xfId="2066"/>
    <cellStyle name="xl23 2 6 6" xfId="2511"/>
    <cellStyle name="xl23 2 7" xfId="2355"/>
    <cellStyle name="xl23 2 8" xfId="2393"/>
    <cellStyle name="xl23 2 9" xfId="2438"/>
    <cellStyle name="xl23 3" xfId="1099"/>
    <cellStyle name="xl23 4" xfId="1145"/>
    <cellStyle name="xl23 5" xfId="1189"/>
    <cellStyle name="xl23 6" xfId="1233"/>
    <cellStyle name="xl24" xfId="104"/>
    <cellStyle name="xl24 2" xfId="263"/>
    <cellStyle name="xl24 2 10" xfId="2301"/>
    <cellStyle name="xl24 2 11" xfId="2186"/>
    <cellStyle name="xl24 2 12" xfId="2544"/>
    <cellStyle name="xl24 2 13" xfId="1981"/>
    <cellStyle name="xl24 2 2" xfId="746"/>
    <cellStyle name="xl24 2 2 10" xfId="2294"/>
    <cellStyle name="xl24 2 2 11" xfId="2528"/>
    <cellStyle name="xl24 2 2 12" xfId="2611"/>
    <cellStyle name="xl24 2 2 13" xfId="3036"/>
    <cellStyle name="xl24 2 2 14" xfId="3189"/>
    <cellStyle name="xl24 2 2 15" xfId="3434"/>
    <cellStyle name="xl24 2 2 16" xfId="3566"/>
    <cellStyle name="xl24 2 2 17" xfId="1397"/>
    <cellStyle name="xl24 2 2 18" xfId="1657"/>
    <cellStyle name="xl24 2 2 19" xfId="1305"/>
    <cellStyle name="xl24 2 2 2" xfId="848"/>
    <cellStyle name="xl24 2 2 20" xfId="4047"/>
    <cellStyle name="xl24 2 2 21" xfId="3790"/>
    <cellStyle name="xl24 2 2 22" xfId="3738"/>
    <cellStyle name="xl24 2 2 23" xfId="3979"/>
    <cellStyle name="xl24 2 2 24" xfId="3682"/>
    <cellStyle name="xl24 2 2 25" xfId="4767"/>
    <cellStyle name="xl24 2 2 26" xfId="3625"/>
    <cellStyle name="xl24 2 2 27" xfId="4929"/>
    <cellStyle name="xl24 2 2 28" xfId="4980"/>
    <cellStyle name="xl24 2 2 29" xfId="5313"/>
    <cellStyle name="xl24 2 2 3" xfId="673"/>
    <cellStyle name="xl24 2 2 30" xfId="5484"/>
    <cellStyle name="xl24 2 2 31" xfId="5550"/>
    <cellStyle name="xl24 2 2 32" xfId="5661"/>
    <cellStyle name="xl24 2 2 33" xfId="6478"/>
    <cellStyle name="xl24 2 2 34" xfId="6978"/>
    <cellStyle name="xl24 2 2 35" xfId="8367"/>
    <cellStyle name="xl24 2 2 36" xfId="8127"/>
    <cellStyle name="xl24 2 2 37" xfId="9280"/>
    <cellStyle name="xl24 2 2 38" xfId="8998"/>
    <cellStyle name="xl24 2 2 39" xfId="10455"/>
    <cellStyle name="xl24 2 2 4" xfId="947"/>
    <cellStyle name="xl24 2 2 5" xfId="706"/>
    <cellStyle name="xl24 2 2 6" xfId="1064"/>
    <cellStyle name="xl24 2 2 7" xfId="993"/>
    <cellStyle name="xl24 2 2 8" xfId="1680"/>
    <cellStyle name="xl24 2 2 9" xfId="2119"/>
    <cellStyle name="xl24 2 3" xfId="840"/>
    <cellStyle name="xl24 2 4" xfId="854"/>
    <cellStyle name="xl24 2 5" xfId="775"/>
    <cellStyle name="xl24 2 5 10" xfId="3311"/>
    <cellStyle name="xl24 2 5 11" xfId="1368"/>
    <cellStyle name="xl24 2 5 12" xfId="1358"/>
    <cellStyle name="xl24 2 5 13" xfId="3655"/>
    <cellStyle name="xl24 2 5 14" xfId="4008"/>
    <cellStyle name="xl24 2 5 15" xfId="4081"/>
    <cellStyle name="xl24 2 5 16" xfId="4159"/>
    <cellStyle name="xl24 2 5 17" xfId="1829"/>
    <cellStyle name="xl24 2 5 18" xfId="3631"/>
    <cellStyle name="xl24 2 5 19" xfId="4778"/>
    <cellStyle name="xl24 2 5 2" xfId="1709"/>
    <cellStyle name="xl24 2 5 20" xfId="4124"/>
    <cellStyle name="xl24 2 5 21" xfId="4958"/>
    <cellStyle name="xl24 2 5 22" xfId="4970"/>
    <cellStyle name="xl24 2 5 23" xfId="5342"/>
    <cellStyle name="xl24 2 5 24" xfId="5381"/>
    <cellStyle name="xl24 2 5 25" xfId="5456"/>
    <cellStyle name="xl24 2 5 26" xfId="5690"/>
    <cellStyle name="xl24 2 5 27" xfId="6507"/>
    <cellStyle name="xl24 2 5 28" xfId="6404"/>
    <cellStyle name="xl24 2 5 29" xfId="8396"/>
    <cellStyle name="xl24 2 5 3" xfId="2017"/>
    <cellStyle name="xl24 2 5 30" xfId="8806"/>
    <cellStyle name="xl24 2 5 31" xfId="8033"/>
    <cellStyle name="xl24 2 5 32" xfId="8684"/>
    <cellStyle name="xl24 2 5 33" xfId="10022"/>
    <cellStyle name="xl24 2 5 4" xfId="2303"/>
    <cellStyle name="xl24 2 5 5" xfId="2486"/>
    <cellStyle name="xl24 2 5 6" xfId="2591"/>
    <cellStyle name="xl24 2 5 7" xfId="3065"/>
    <cellStyle name="xl24 2 5 8" xfId="3218"/>
    <cellStyle name="xl24 2 5 9" xfId="3463"/>
    <cellStyle name="xl24 2 6" xfId="2069"/>
    <cellStyle name="xl24 2 6 2" xfId="2266"/>
    <cellStyle name="xl24 2 6 3" xfId="2024"/>
    <cellStyle name="xl24 2 6 4" xfId="2326"/>
    <cellStyle name="xl24 2 6 5" xfId="2169"/>
    <cellStyle name="xl24 2 6 6" xfId="2102"/>
    <cellStyle name="xl24 2 7" xfId="2356"/>
    <cellStyle name="xl24 2 8" xfId="2392"/>
    <cellStyle name="xl24 2 9" xfId="2442"/>
    <cellStyle name="xl24 3" xfId="1102"/>
    <cellStyle name="xl24 4" xfId="1148"/>
    <cellStyle name="xl24 5" xfId="1192"/>
    <cellStyle name="xl24 6" xfId="1236"/>
    <cellStyle name="xl25" xfId="105"/>
    <cellStyle name="xl25 2" xfId="264"/>
    <cellStyle name="xl25 2 10" xfId="2223"/>
    <cellStyle name="xl25 2 11" xfId="2488"/>
    <cellStyle name="xl25 2 12" xfId="2506"/>
    <cellStyle name="xl25 2 13" xfId="2581"/>
    <cellStyle name="xl25 2 2" xfId="747"/>
    <cellStyle name="xl25 2 2 10" xfId="2250"/>
    <cellStyle name="xl25 2 2 11" xfId="2089"/>
    <cellStyle name="xl25 2 2 12" xfId="2507"/>
    <cellStyle name="xl25 2 2 13" xfId="3037"/>
    <cellStyle name="xl25 2 2 14" xfId="3190"/>
    <cellStyle name="xl25 2 2 15" xfId="3435"/>
    <cellStyle name="xl25 2 2 16" xfId="3558"/>
    <cellStyle name="xl25 2 2 17" xfId="1396"/>
    <cellStyle name="xl25 2 2 18" xfId="1857"/>
    <cellStyle name="xl25 2 2 19" xfId="3099"/>
    <cellStyle name="xl25 2 2 2" xfId="850"/>
    <cellStyle name="xl25 2 2 20" xfId="3710"/>
    <cellStyle name="xl25 2 2 21" xfId="1618"/>
    <cellStyle name="xl25 2 2 22" xfId="3912"/>
    <cellStyle name="xl25 2 2 23" xfId="1480"/>
    <cellStyle name="xl25 2 2 24" xfId="1543"/>
    <cellStyle name="xl25 2 2 25" xfId="4771"/>
    <cellStyle name="xl25 2 2 26" xfId="1619"/>
    <cellStyle name="xl25 2 2 27" xfId="4930"/>
    <cellStyle name="xl25 2 2 28" xfId="4968"/>
    <cellStyle name="xl25 2 2 29" xfId="5314"/>
    <cellStyle name="xl25 2 2 3" xfId="933"/>
    <cellStyle name="xl25 2 2 30" xfId="5383"/>
    <cellStyle name="xl25 2 2 31" xfId="5115"/>
    <cellStyle name="xl25 2 2 32" xfId="5662"/>
    <cellStyle name="xl25 2 2 33" xfId="6479"/>
    <cellStyle name="xl25 2 2 34" xfId="6972"/>
    <cellStyle name="xl25 2 2 35" xfId="8368"/>
    <cellStyle name="xl25 2 2 36" xfId="8088"/>
    <cellStyle name="xl25 2 2 37" xfId="8353"/>
    <cellStyle name="xl25 2 2 38" xfId="8454"/>
    <cellStyle name="xl25 2 2 39" xfId="8793"/>
    <cellStyle name="xl25 2 2 4" xfId="913"/>
    <cellStyle name="xl25 2 2 5" xfId="705"/>
    <cellStyle name="xl25 2 2 6" xfId="1066"/>
    <cellStyle name="xl25 2 2 7" xfId="992"/>
    <cellStyle name="xl25 2 2 8" xfId="1681"/>
    <cellStyle name="xl25 2 2 9" xfId="2117"/>
    <cellStyle name="xl25 2 3" xfId="839"/>
    <cellStyle name="xl25 2 4" xfId="857"/>
    <cellStyle name="xl25 2 5" xfId="774"/>
    <cellStyle name="xl25 2 5 10" xfId="3312"/>
    <cellStyle name="xl25 2 5 11" xfId="1369"/>
    <cellStyle name="xl25 2 5 12" xfId="1498"/>
    <cellStyle name="xl25 2 5 13" xfId="1956"/>
    <cellStyle name="xl25 2 5 14" xfId="1897"/>
    <cellStyle name="xl25 2 5 15" xfId="1920"/>
    <cellStyle name="xl25 2 5 16" xfId="1726"/>
    <cellStyle name="xl25 2 5 17" xfId="3803"/>
    <cellStyle name="xl25 2 5 18" xfId="4459"/>
    <cellStyle name="xl25 2 5 19" xfId="4115"/>
    <cellStyle name="xl25 2 5 2" xfId="1708"/>
    <cellStyle name="xl25 2 5 20" xfId="4399"/>
    <cellStyle name="xl25 2 5 21" xfId="4957"/>
    <cellStyle name="xl25 2 5 22" xfId="4978"/>
    <cellStyle name="xl25 2 5 23" xfId="5341"/>
    <cellStyle name="xl25 2 5 24" xfId="5478"/>
    <cellStyle name="xl25 2 5 25" xfId="5547"/>
    <cellStyle name="xl25 2 5 26" xfId="5689"/>
    <cellStyle name="xl25 2 5 27" xfId="6506"/>
    <cellStyle name="xl25 2 5 28" xfId="6408"/>
    <cellStyle name="xl25 2 5 29" xfId="8395"/>
    <cellStyle name="xl25 2 5 3" xfId="2016"/>
    <cellStyle name="xl25 2 5 30" xfId="8798"/>
    <cellStyle name="xl25 2 5 31" xfId="9631"/>
    <cellStyle name="xl25 2 5 32" xfId="10343"/>
    <cellStyle name="xl25 2 5 33" xfId="8170"/>
    <cellStyle name="xl25 2 5 4" xfId="2317"/>
    <cellStyle name="xl25 2 5 5" xfId="2520"/>
    <cellStyle name="xl25 2 5 6" xfId="2190"/>
    <cellStyle name="xl25 2 5 7" xfId="3064"/>
    <cellStyle name="xl25 2 5 8" xfId="3217"/>
    <cellStyle name="xl25 2 5 9" xfId="3462"/>
    <cellStyle name="xl25 2 6" xfId="2071"/>
    <cellStyle name="xl25 2 6 2" xfId="2265"/>
    <cellStyle name="xl25 2 6 3" xfId="2025"/>
    <cellStyle name="xl25 2 6 4" xfId="2316"/>
    <cellStyle name="xl25 2 6 5" xfId="2519"/>
    <cellStyle name="xl25 2 6 6" xfId="2499"/>
    <cellStyle name="xl25 2 7" xfId="2357"/>
    <cellStyle name="xl25 2 8" xfId="2391"/>
    <cellStyle name="xl25 2 9" xfId="2439"/>
    <cellStyle name="xl25 3" xfId="1106"/>
    <cellStyle name="xl25 4" xfId="1152"/>
    <cellStyle name="xl25 5" xfId="1196"/>
    <cellStyle name="xl25 6" xfId="1240"/>
    <cellStyle name="xl26" xfId="106"/>
    <cellStyle name="xl26 2" xfId="265"/>
    <cellStyle name="xl26 2 10" xfId="2401"/>
    <cellStyle name="xl26 2 11" xfId="2467"/>
    <cellStyle name="xl26 2 12" xfId="2570"/>
    <cellStyle name="xl26 2 13" xfId="2652"/>
    <cellStyle name="xl26 2 2" xfId="748"/>
    <cellStyle name="xl26 2 2 10" xfId="2415"/>
    <cellStyle name="xl26 2 2 11" xfId="2179"/>
    <cellStyle name="xl26 2 2 12" xfId="2348"/>
    <cellStyle name="xl26 2 2 13" xfId="3038"/>
    <cellStyle name="xl26 2 2 14" xfId="3191"/>
    <cellStyle name="xl26 2 2 15" xfId="3436"/>
    <cellStyle name="xl26 2 2 16" xfId="3485"/>
    <cellStyle name="xl26 2 2 17" xfId="1395"/>
    <cellStyle name="xl26 2 2 18" xfId="4138"/>
    <cellStyle name="xl26 2 2 19" xfId="4092"/>
    <cellStyle name="xl26 2 2 2" xfId="851"/>
    <cellStyle name="xl26 2 2 20" xfId="1560"/>
    <cellStyle name="xl26 2 2 21" xfId="3831"/>
    <cellStyle name="xl26 2 2 22" xfId="3607"/>
    <cellStyle name="xl26 2 2 23" xfId="1332"/>
    <cellStyle name="xl26 2 2 24" xfId="1799"/>
    <cellStyle name="xl26 2 2 25" xfId="4766"/>
    <cellStyle name="xl26 2 2 26" xfId="4079"/>
    <cellStyle name="xl26 2 2 27" xfId="4931"/>
    <cellStyle name="xl26 2 2 28" xfId="5024"/>
    <cellStyle name="xl26 2 2 29" xfId="5315"/>
    <cellStyle name="xl26 2 2 3" xfId="934"/>
    <cellStyle name="xl26 2 2 30" xfId="5361"/>
    <cellStyle name="xl26 2 2 31" xfId="5365"/>
    <cellStyle name="xl26 2 2 32" xfId="5663"/>
    <cellStyle name="xl26 2 2 33" xfId="6480"/>
    <cellStyle name="xl26 2 2 34" xfId="6968"/>
    <cellStyle name="xl26 2 2 35" xfId="8369"/>
    <cellStyle name="xl26 2 2 36" xfId="8221"/>
    <cellStyle name="xl26 2 2 37" xfId="8357"/>
    <cellStyle name="xl26 2 2 38" xfId="8300"/>
    <cellStyle name="xl26 2 2 39" xfId="11327"/>
    <cellStyle name="xl26 2 2 4" xfId="928"/>
    <cellStyle name="xl26 2 2 5" xfId="704"/>
    <cellStyle name="xl26 2 2 6" xfId="1067"/>
    <cellStyle name="xl26 2 2 7" xfId="991"/>
    <cellStyle name="xl26 2 2 8" xfId="1682"/>
    <cellStyle name="xl26 2 2 9" xfId="2116"/>
    <cellStyle name="xl26 2 3" xfId="838"/>
    <cellStyle name="xl26 2 4" xfId="860"/>
    <cellStyle name="xl26 2 5" xfId="773"/>
    <cellStyle name="xl26 2 5 10" xfId="3313"/>
    <cellStyle name="xl26 2 5 11" xfId="1370"/>
    <cellStyle name="xl26 2 5 12" xfId="1789"/>
    <cellStyle name="xl26 2 5 13" xfId="1669"/>
    <cellStyle name="xl26 2 5 14" xfId="4151"/>
    <cellStyle name="xl26 2 5 15" xfId="1965"/>
    <cellStyle name="xl26 2 5 16" xfId="1963"/>
    <cellStyle name="xl26 2 5 17" xfId="3619"/>
    <cellStyle name="xl26 2 5 18" xfId="4462"/>
    <cellStyle name="xl26 2 5 19" xfId="4326"/>
    <cellStyle name="xl26 2 5 2" xfId="1707"/>
    <cellStyle name="xl26 2 5 20" xfId="3645"/>
    <cellStyle name="xl26 2 5 21" xfId="4956"/>
    <cellStyle name="xl26 2 5 22" xfId="5055"/>
    <cellStyle name="xl26 2 5 23" xfId="5340"/>
    <cellStyle name="xl26 2 5 24" xfId="5497"/>
    <cellStyle name="xl26 2 5 25" xfId="5552"/>
    <cellStyle name="xl26 2 5 26" xfId="5688"/>
    <cellStyle name="xl26 2 5 27" xfId="6505"/>
    <cellStyle name="xl26 2 5 28" xfId="6414"/>
    <cellStyle name="xl26 2 5 29" xfId="8394"/>
    <cellStyle name="xl26 2 5 3" xfId="2015"/>
    <cellStyle name="xl26 2 5 30" xfId="8865"/>
    <cellStyle name="xl26 2 5 31" xfId="8725"/>
    <cellStyle name="xl26 2 5 32" xfId="8959"/>
    <cellStyle name="xl26 2 5 33" xfId="8773"/>
    <cellStyle name="xl26 2 5 4" xfId="2327"/>
    <cellStyle name="xl26 2 5 5" xfId="2083"/>
    <cellStyle name="xl26 2 5 6" xfId="2129"/>
    <cellStyle name="xl26 2 5 7" xfId="3063"/>
    <cellStyle name="xl26 2 5 8" xfId="3216"/>
    <cellStyle name="xl26 2 5 9" xfId="3461"/>
    <cellStyle name="xl26 2 6" xfId="2072"/>
    <cellStyle name="xl26 2 6 2" xfId="2264"/>
    <cellStyle name="xl26 2 6 3" xfId="2026"/>
    <cellStyle name="xl26 2 6 4" xfId="2302"/>
    <cellStyle name="xl26 2 6 5" xfId="2487"/>
    <cellStyle name="xl26 2 6 6" xfId="2173"/>
    <cellStyle name="xl26 2 7" xfId="2358"/>
    <cellStyle name="xl26 2 8" xfId="2390"/>
    <cellStyle name="xl26 2 9" xfId="2443"/>
    <cellStyle name="xl26 3" xfId="1122"/>
    <cellStyle name="xl26 4" xfId="1168"/>
    <cellStyle name="xl26 5" xfId="1212"/>
    <cellStyle name="xl26 6" xfId="1253"/>
    <cellStyle name="xl27" xfId="107"/>
    <cellStyle name="xl27 2" xfId="266"/>
    <cellStyle name="xl27 2 10" xfId="2419"/>
    <cellStyle name="xl27 2 11" xfId="1986"/>
    <cellStyle name="xl27 2 12" xfId="2341"/>
    <cellStyle name="xl27 2 13" xfId="2654"/>
    <cellStyle name="xl27 2 2" xfId="749"/>
    <cellStyle name="xl27 2 2 10" xfId="2397"/>
    <cellStyle name="xl27 2 2 11" xfId="1991"/>
    <cellStyle name="xl27 2 2 12" xfId="2211"/>
    <cellStyle name="xl27 2 2 13" xfId="3039"/>
    <cellStyle name="xl27 2 2 14" xfId="3192"/>
    <cellStyle name="xl27 2 2 15" xfId="3437"/>
    <cellStyle name="xl27 2 2 16" xfId="3475"/>
    <cellStyle name="xl27 2 2 17" xfId="1394"/>
    <cellStyle name="xl27 2 2 18" xfId="1627"/>
    <cellStyle name="xl27 2 2 19" xfId="2157"/>
    <cellStyle name="xl27 2 2 2" xfId="853"/>
    <cellStyle name="xl27 2 2 20" xfId="4032"/>
    <cellStyle name="xl27 2 2 21" xfId="1471"/>
    <cellStyle name="xl27 2 2 22" xfId="4044"/>
    <cellStyle name="xl27 2 2 23" xfId="4374"/>
    <cellStyle name="xl27 2 2 24" xfId="4265"/>
    <cellStyle name="xl27 2 2 25" xfId="4773"/>
    <cellStyle name="xl27 2 2 26" xfId="3636"/>
    <cellStyle name="xl27 2 2 27" xfId="4932"/>
    <cellStyle name="xl27 2 2 28" xfId="5041"/>
    <cellStyle name="xl27 2 2 29" xfId="5316"/>
    <cellStyle name="xl27 2 2 3" xfId="935"/>
    <cellStyle name="xl27 2 2 30" xfId="5436"/>
    <cellStyle name="xl27 2 2 31" xfId="5411"/>
    <cellStyle name="xl27 2 2 32" xfId="5664"/>
    <cellStyle name="xl27 2 2 33" xfId="6481"/>
    <cellStyle name="xl27 2 2 34" xfId="6395"/>
    <cellStyle name="xl27 2 2 35" xfId="8370"/>
    <cellStyle name="xl27 2 2 36" xfId="8209"/>
    <cellStyle name="xl27 2 2 37" xfId="9321"/>
    <cellStyle name="xl27 2 2 38" xfId="8946"/>
    <cellStyle name="xl27 2 2 39" xfId="11921"/>
    <cellStyle name="xl27 2 2 4" xfId="914"/>
    <cellStyle name="xl27 2 2 5" xfId="958"/>
    <cellStyle name="xl27 2 2 6" xfId="1068"/>
    <cellStyle name="xl27 2 2 7" xfId="990"/>
    <cellStyle name="xl27 2 2 8" xfId="1683"/>
    <cellStyle name="xl27 2 2 9" xfId="2115"/>
    <cellStyle name="xl27 2 3" xfId="837"/>
    <cellStyle name="xl27 2 4" xfId="863"/>
    <cellStyle name="xl27 2 5" xfId="772"/>
    <cellStyle name="xl27 2 5 10" xfId="3314"/>
    <cellStyle name="xl27 2 5 11" xfId="1371"/>
    <cellStyle name="xl27 2 5 12" xfId="1407"/>
    <cellStyle name="xl27 2 5 13" xfId="1752"/>
    <cellStyle name="xl27 2 5 14" xfId="3885"/>
    <cellStyle name="xl27 2 5 15" xfId="1878"/>
    <cellStyle name="xl27 2 5 16" xfId="3709"/>
    <cellStyle name="xl27 2 5 17" xfId="3984"/>
    <cellStyle name="xl27 2 5 18" xfId="4486"/>
    <cellStyle name="xl27 2 5 19" xfId="3959"/>
    <cellStyle name="xl27 2 5 2" xfId="1706"/>
    <cellStyle name="xl27 2 5 20" xfId="4518"/>
    <cellStyle name="xl27 2 5 21" xfId="4955"/>
    <cellStyle name="xl27 2 5 22" xfId="5067"/>
    <cellStyle name="xl27 2 5 23" xfId="5339"/>
    <cellStyle name="xl27 2 5 24" xfId="5503"/>
    <cellStyle name="xl27 2 5 25" xfId="5563"/>
    <cellStyle name="xl27 2 5 26" xfId="5687"/>
    <cellStyle name="xl27 2 5 27" xfId="6504"/>
    <cellStyle name="xl27 2 5 28" xfId="6417"/>
    <cellStyle name="xl27 2 5 29" xfId="8393"/>
    <cellStyle name="xl27 2 5 3" xfId="2014"/>
    <cellStyle name="xl27 2 5 30" xfId="9061"/>
    <cellStyle name="xl27 2 5 31" xfId="9717"/>
    <cellStyle name="xl27 2 5 32" xfId="10422"/>
    <cellStyle name="xl27 2 5 33" xfId="8912"/>
    <cellStyle name="xl27 2 5 4" xfId="2422"/>
    <cellStyle name="xl27 2 5 5" xfId="2176"/>
    <cellStyle name="xl27 2 5 6" xfId="2494"/>
    <cellStyle name="xl27 2 5 7" xfId="3062"/>
    <cellStyle name="xl27 2 5 8" xfId="3215"/>
    <cellStyle name="xl27 2 5 9" xfId="3460"/>
    <cellStyle name="xl27 2 6" xfId="2074"/>
    <cellStyle name="xl27 2 6 2" xfId="2263"/>
    <cellStyle name="xl27 2 6 3" xfId="2027"/>
    <cellStyle name="xl27 2 6 4" xfId="2241"/>
    <cellStyle name="xl27 2 6 5" xfId="2416"/>
    <cellStyle name="xl27 2 6 6" xfId="2459"/>
    <cellStyle name="xl27 2 7" xfId="2359"/>
    <cellStyle name="xl27 2 8" xfId="2389"/>
    <cellStyle name="xl27 2 9" xfId="2440"/>
    <cellStyle name="xl27 3" xfId="1100"/>
    <cellStyle name="xl27 4" xfId="1146"/>
    <cellStyle name="xl27 5" xfId="1190"/>
    <cellStyle name="xl27 6" xfId="1234"/>
    <cellStyle name="xl28" xfId="108"/>
    <cellStyle name="xl28 2" xfId="109"/>
    <cellStyle name="xl28 3" xfId="267"/>
    <cellStyle name="xl28 3 10" xfId="2300"/>
    <cellStyle name="xl28 3 11" xfId="2085"/>
    <cellStyle name="xl28 3 12" xfId="2203"/>
    <cellStyle name="xl28 3 13" xfId="2046"/>
    <cellStyle name="xl28 3 2" xfId="750"/>
    <cellStyle name="xl28 3 2 10" xfId="2201"/>
    <cellStyle name="xl28 3 2 11" xfId="2042"/>
    <cellStyle name="xl28 3 2 12" xfId="2599"/>
    <cellStyle name="xl28 3 2 13" xfId="3040"/>
    <cellStyle name="xl28 3 2 14" xfId="3193"/>
    <cellStyle name="xl28 3 2 15" xfId="3438"/>
    <cellStyle name="xl28 3 2 16" xfId="3542"/>
    <cellStyle name="xl28 3 2 17" xfId="1393"/>
    <cellStyle name="xl28 3 2 18" xfId="4120"/>
    <cellStyle name="xl28 3 2 19" xfId="4153"/>
    <cellStyle name="xl28 3 2 2" xfId="855"/>
    <cellStyle name="xl28 3 2 20" xfId="1536"/>
    <cellStyle name="xl28 3 2 21" xfId="4143"/>
    <cellStyle name="xl28 3 2 22" xfId="1447"/>
    <cellStyle name="xl28 3 2 23" xfId="4383"/>
    <cellStyle name="xl28 3 2 24" xfId="3870"/>
    <cellStyle name="xl28 3 2 25" xfId="4765"/>
    <cellStyle name="xl28 3 2 26" xfId="4473"/>
    <cellStyle name="xl28 3 2 27" xfId="4933"/>
    <cellStyle name="xl28 3 2 28" xfId="5010"/>
    <cellStyle name="xl28 3 2 29" xfId="5317"/>
    <cellStyle name="xl28 3 2 3" xfId="936"/>
    <cellStyle name="xl28 3 2 30" xfId="5464"/>
    <cellStyle name="xl28 3 2 31" xfId="5369"/>
    <cellStyle name="xl28 3 2 32" xfId="5665"/>
    <cellStyle name="xl28 3 2 33" xfId="6482"/>
    <cellStyle name="xl28 3 2 34" xfId="6962"/>
    <cellStyle name="xl28 3 2 35" xfId="8371"/>
    <cellStyle name="xl28 3 2 36" xfId="8197"/>
    <cellStyle name="xl28 3 2 37" xfId="8937"/>
    <cellStyle name="xl28 3 2 38" xfId="9753"/>
    <cellStyle name="xl28 3 2 39" xfId="11822"/>
    <cellStyle name="xl28 3 2 4" xfId="896"/>
    <cellStyle name="xl28 3 2 5" xfId="952"/>
    <cellStyle name="xl28 3 2 6" xfId="1069"/>
    <cellStyle name="xl28 3 2 7" xfId="989"/>
    <cellStyle name="xl28 3 2 8" xfId="1684"/>
    <cellStyle name="xl28 3 2 9" xfId="2114"/>
    <cellStyle name="xl28 3 3" xfId="836"/>
    <cellStyle name="xl28 3 4" xfId="864"/>
    <cellStyle name="xl28 3 5" xfId="771"/>
    <cellStyle name="xl28 3 5 10" xfId="3315"/>
    <cellStyle name="xl28 3 5 11" xfId="1372"/>
    <cellStyle name="xl28 3 5 12" xfId="1629"/>
    <cellStyle name="xl28 3 5 13" xfId="3974"/>
    <cellStyle name="xl28 3 5 14" xfId="4173"/>
    <cellStyle name="xl28 3 5 15" xfId="4245"/>
    <cellStyle name="xl28 3 5 16" xfId="4303"/>
    <cellStyle name="xl28 3 5 17" xfId="1588"/>
    <cellStyle name="xl28 3 5 18" xfId="4487"/>
    <cellStyle name="xl28 3 5 19" xfId="1355"/>
    <cellStyle name="xl28 3 5 2" xfId="1705"/>
    <cellStyle name="xl28 3 5 20" xfId="4322"/>
    <cellStyle name="xl28 3 5 21" xfId="4954"/>
    <cellStyle name="xl28 3 5 22" xfId="5071"/>
    <cellStyle name="xl28 3 5 23" xfId="5338"/>
    <cellStyle name="xl28 3 5 24" xfId="5522"/>
    <cellStyle name="xl28 3 5 25" xfId="5283"/>
    <cellStyle name="xl28 3 5 26" xfId="5686"/>
    <cellStyle name="xl28 3 5 27" xfId="6503"/>
    <cellStyle name="xl28 3 5 28" xfId="6420"/>
    <cellStyle name="xl28 3 5 29" xfId="8392"/>
    <cellStyle name="xl28 3 5 3" xfId="2166"/>
    <cellStyle name="xl28 3 5 30" xfId="9128"/>
    <cellStyle name="xl28 3 5 31" xfId="8559"/>
    <cellStyle name="xl28 3 5 32" xfId="8178"/>
    <cellStyle name="xl28 3 5 33" xfId="8590"/>
    <cellStyle name="xl28 3 5 4" xfId="2345"/>
    <cellStyle name="xl28 3 5 5" xfId="2049"/>
    <cellStyle name="xl28 3 5 6" xfId="2230"/>
    <cellStyle name="xl28 3 5 7" xfId="3061"/>
    <cellStyle name="xl28 3 5 8" xfId="3214"/>
    <cellStyle name="xl28 3 5 9" xfId="3459"/>
    <cellStyle name="xl28 3 6" xfId="2077"/>
    <cellStyle name="xl28 3 6 2" xfId="2262"/>
    <cellStyle name="xl28 3 6 3" xfId="2028"/>
    <cellStyle name="xl28 3 6 4" xfId="2224"/>
    <cellStyle name="xl28 3 6 5" xfId="2218"/>
    <cellStyle name="xl28 3 6 6" xfId="2639"/>
    <cellStyle name="xl28 3 7" xfId="2360"/>
    <cellStyle name="xl28 3 8" xfId="2388"/>
    <cellStyle name="xl28 3 9" xfId="2366"/>
    <cellStyle name="xl28 4" xfId="1097"/>
    <cellStyle name="xl28 5" xfId="1143"/>
    <cellStyle name="xl28 6" xfId="1164"/>
    <cellStyle name="xl28 7" xfId="1208"/>
    <cellStyle name="xl29" xfId="110"/>
    <cellStyle name="xl29 2" xfId="268"/>
    <cellStyle name="xl29 2 10" xfId="2222"/>
    <cellStyle name="xl29 2 11" xfId="2518"/>
    <cellStyle name="xl29 2 12" xfId="2503"/>
    <cellStyle name="xl29 2 13" xfId="2461"/>
    <cellStyle name="xl29 2 2" xfId="751"/>
    <cellStyle name="xl29 2 2 10" xfId="2219"/>
    <cellStyle name="xl29 2 2 11" xfId="2527"/>
    <cellStyle name="xl29 2 2 12" xfId="2572"/>
    <cellStyle name="xl29 2 2 13" xfId="3041"/>
    <cellStyle name="xl29 2 2 14" xfId="3194"/>
    <cellStyle name="xl29 2 2 15" xfId="3439"/>
    <cellStyle name="xl29 2 2 16" xfId="3546"/>
    <cellStyle name="xl29 2 2 17" xfId="1392"/>
    <cellStyle name="xl29 2 2 18" xfId="3987"/>
    <cellStyle name="xl29 2 2 19" xfId="2177"/>
    <cellStyle name="xl29 2 2 2" xfId="856"/>
    <cellStyle name="xl29 2 2 20" xfId="3966"/>
    <cellStyle name="xl29 2 2 21" xfId="3630"/>
    <cellStyle name="xl29 2 2 22" xfId="4131"/>
    <cellStyle name="xl29 2 2 23" xfId="4319"/>
    <cellStyle name="xl29 2 2 24" xfId="4207"/>
    <cellStyle name="xl29 2 2 25" xfId="4780"/>
    <cellStyle name="xl29 2 2 26" xfId="4167"/>
    <cellStyle name="xl29 2 2 27" xfId="4934"/>
    <cellStyle name="xl29 2 2 28" xfId="4998"/>
    <cellStyle name="xl29 2 2 29" xfId="5318"/>
    <cellStyle name="xl29 2 2 3" xfId="937"/>
    <cellStyle name="xl29 2 2 30" xfId="5422"/>
    <cellStyle name="xl29 2 2 31" xfId="5457"/>
    <cellStyle name="xl29 2 2 32" xfId="5666"/>
    <cellStyle name="xl29 2 2 33" xfId="6483"/>
    <cellStyle name="xl29 2 2 34" xfId="6957"/>
    <cellStyle name="xl29 2 2 35" xfId="8372"/>
    <cellStyle name="xl29 2 2 36" xfId="8186"/>
    <cellStyle name="xl29 2 2 37" xfId="8286"/>
    <cellStyle name="xl29 2 2 38" xfId="8259"/>
    <cellStyle name="xl29 2 2 39" xfId="11700"/>
    <cellStyle name="xl29 2 2 4" xfId="915"/>
    <cellStyle name="xl29 2 2 5" xfId="957"/>
    <cellStyle name="xl29 2 2 6" xfId="1070"/>
    <cellStyle name="xl29 2 2 7" xfId="988"/>
    <cellStyle name="xl29 2 2 8" xfId="1685"/>
    <cellStyle name="xl29 2 2 9" xfId="2113"/>
    <cellStyle name="xl29 2 3" xfId="835"/>
    <cellStyle name="xl29 2 4" xfId="866"/>
    <cellStyle name="xl29 2 5" xfId="770"/>
    <cellStyle name="xl29 2 5 10" xfId="3354"/>
    <cellStyle name="xl29 2 5 11" xfId="1373"/>
    <cellStyle name="xl29 2 5 12" xfId="1793"/>
    <cellStyle name="xl29 2 5 13" xfId="3880"/>
    <cellStyle name="xl29 2 5 14" xfId="4020"/>
    <cellStyle name="xl29 2 5 15" xfId="3745"/>
    <cellStyle name="xl29 2 5 16" xfId="1566"/>
    <cellStyle name="xl29 2 5 17" xfId="1780"/>
    <cellStyle name="xl29 2 5 18" xfId="1559"/>
    <cellStyle name="xl29 2 5 19" xfId="3764"/>
    <cellStyle name="xl29 2 5 2" xfId="1704"/>
    <cellStyle name="xl29 2 5 20" xfId="4776"/>
    <cellStyle name="xl29 2 5 21" xfId="4953"/>
    <cellStyle name="xl29 2 5 22" xfId="5080"/>
    <cellStyle name="xl29 2 5 23" xfId="5337"/>
    <cellStyle name="xl29 2 5 24" xfId="5136"/>
    <cellStyle name="xl29 2 5 25" xfId="5299"/>
    <cellStyle name="xl29 2 5 26" xfId="5685"/>
    <cellStyle name="xl29 2 5 27" xfId="6502"/>
    <cellStyle name="xl29 2 5 28" xfId="6430"/>
    <cellStyle name="xl29 2 5 29" xfId="8391"/>
    <cellStyle name="xl29 2 5 3" xfId="2191"/>
    <cellStyle name="xl29 2 5 30" xfId="9212"/>
    <cellStyle name="xl29 2 5 31" xfId="9899"/>
    <cellStyle name="xl29 2 5 32" xfId="10593"/>
    <cellStyle name="xl29 2 5 33" xfId="11017"/>
    <cellStyle name="xl29 2 5 4" xfId="2404"/>
    <cellStyle name="xl29 2 5 5" xfId="1983"/>
    <cellStyle name="xl29 2 5 6" xfId="2331"/>
    <cellStyle name="xl29 2 5 7" xfId="3060"/>
    <cellStyle name="xl29 2 5 8" xfId="3213"/>
    <cellStyle name="xl29 2 5 9" xfId="3458"/>
    <cellStyle name="xl29 2 6" xfId="2078"/>
    <cellStyle name="xl29 2 6 2" xfId="2261"/>
    <cellStyle name="xl29 2 6 3" xfId="2029"/>
    <cellStyle name="xl29 2 6 4" xfId="2124"/>
    <cellStyle name="xl29 2 6 5" xfId="2573"/>
    <cellStyle name="xl29 2 6 6" xfId="2650"/>
    <cellStyle name="xl29 2 7" xfId="2361"/>
    <cellStyle name="xl29 2 8" xfId="2387"/>
    <cellStyle name="xl29 2 9" xfId="2367"/>
    <cellStyle name="xl29 3" xfId="1105"/>
    <cellStyle name="xl29 4" xfId="1151"/>
    <cellStyle name="xl29 5" xfId="1195"/>
    <cellStyle name="xl29 6" xfId="1239"/>
    <cellStyle name="xl30" xfId="111"/>
    <cellStyle name="xl30 2" xfId="269"/>
    <cellStyle name="xl30 2 10" xfId="2400"/>
    <cellStyle name="xl30 2 11" xfId="2531"/>
    <cellStyle name="xl30 2 12" xfId="2589"/>
    <cellStyle name="xl30 2 13" xfId="2651"/>
    <cellStyle name="xl30 2 2" xfId="752"/>
    <cellStyle name="xl30 2 2 10" xfId="2295"/>
    <cellStyle name="xl30 2 2 11" xfId="2517"/>
    <cellStyle name="xl30 2 2 12" xfId="2289"/>
    <cellStyle name="xl30 2 2 13" xfId="3042"/>
    <cellStyle name="xl30 2 2 14" xfId="3195"/>
    <cellStyle name="xl30 2 2 15" xfId="3440"/>
    <cellStyle name="xl30 2 2 16" xfId="3490"/>
    <cellStyle name="xl30 2 2 17" xfId="1391"/>
    <cellStyle name="xl30 2 2 18" xfId="4055"/>
    <cellStyle name="xl30 2 2 19" xfId="1966"/>
    <cellStyle name="xl30 2 2 2" xfId="858"/>
    <cellStyle name="xl30 2 2 20" xfId="3955"/>
    <cellStyle name="xl30 2 2 21" xfId="3622"/>
    <cellStyle name="xl30 2 2 22" xfId="3876"/>
    <cellStyle name="xl30 2 2 23" xfId="1545"/>
    <cellStyle name="xl30 2 2 24" xfId="3829"/>
    <cellStyle name="xl30 2 2 25" xfId="4110"/>
    <cellStyle name="xl30 2 2 26" xfId="4121"/>
    <cellStyle name="xl30 2 2 27" xfId="4935"/>
    <cellStyle name="xl30 2 2 28" xfId="5003"/>
    <cellStyle name="xl30 2 2 29" xfId="5319"/>
    <cellStyle name="xl30 2 2 3" xfId="938"/>
    <cellStyle name="xl30 2 2 30" xfId="5408"/>
    <cellStyle name="xl30 2 2 31" xfId="5290"/>
    <cellStyle name="xl30 2 2 32" xfId="5667"/>
    <cellStyle name="xl30 2 2 33" xfId="6484"/>
    <cellStyle name="xl30 2 2 34" xfId="6882"/>
    <cellStyle name="xl30 2 2 35" xfId="8373"/>
    <cellStyle name="xl30 2 2 36" xfId="8163"/>
    <cellStyle name="xl30 2 2 37" xfId="9987"/>
    <cellStyle name="xl30 2 2 38" xfId="10672"/>
    <cellStyle name="xl30 2 2 39" xfId="11652"/>
    <cellStyle name="xl30 2 2 4" xfId="681"/>
    <cellStyle name="xl30 2 2 5" xfId="902"/>
    <cellStyle name="xl30 2 2 6" xfId="1071"/>
    <cellStyle name="xl30 2 2 7" xfId="1080"/>
    <cellStyle name="xl30 2 2 8" xfId="1686"/>
    <cellStyle name="xl30 2 2 9" xfId="2111"/>
    <cellStyle name="xl30 2 3" xfId="834"/>
    <cellStyle name="xl30 2 4" xfId="869"/>
    <cellStyle name="xl30 2 5" xfId="769"/>
    <cellStyle name="xl30 2 5 10" xfId="3480"/>
    <cellStyle name="xl30 2 5 11" xfId="1374"/>
    <cellStyle name="xl30 2 5 12" xfId="1915"/>
    <cellStyle name="xl30 2 5 13" xfId="1847"/>
    <cellStyle name="xl30 2 5 14" xfId="1533"/>
    <cellStyle name="xl30 2 5 15" xfId="2292"/>
    <cellStyle name="xl30 2 5 16" xfId="1659"/>
    <cellStyle name="xl30 2 5 17" xfId="1409"/>
    <cellStyle name="xl30 2 5 18" xfId="4393"/>
    <cellStyle name="xl30 2 5 19" xfId="4238"/>
    <cellStyle name="xl30 2 5 2" xfId="1703"/>
    <cellStyle name="xl30 2 5 20" xfId="1717"/>
    <cellStyle name="xl30 2 5 21" xfId="4952"/>
    <cellStyle name="xl30 2 5 22" xfId="4803"/>
    <cellStyle name="xl30 2 5 23" xfId="5336"/>
    <cellStyle name="xl30 2 5 24" xfId="5198"/>
    <cellStyle name="xl30 2 5 25" xfId="5400"/>
    <cellStyle name="xl30 2 5 26" xfId="5684"/>
    <cellStyle name="xl30 2 5 27" xfId="6501"/>
    <cellStyle name="xl30 2 5 28" xfId="6437"/>
    <cellStyle name="xl30 2 5 29" xfId="8390"/>
    <cellStyle name="xl30 2 5 3" xfId="2012"/>
    <cellStyle name="xl30 2 5 30" xfId="9222"/>
    <cellStyle name="xl30 2 5 31" xfId="9406"/>
    <cellStyle name="xl30 2 5 32" xfId="10126"/>
    <cellStyle name="xl30 2 5 33" xfId="8513"/>
    <cellStyle name="xl30 2 5 4" xfId="2206"/>
    <cellStyle name="xl30 2 5 5" xfId="2464"/>
    <cellStyle name="xl30 2 5 6" xfId="2232"/>
    <cellStyle name="xl30 2 5 7" xfId="3059"/>
    <cellStyle name="xl30 2 5 8" xfId="3212"/>
    <cellStyle name="xl30 2 5 9" xfId="3457"/>
    <cellStyle name="xl30 2 6" xfId="2080"/>
    <cellStyle name="xl30 2 6 2" xfId="2260"/>
    <cellStyle name="xl30 2 6 3" xfId="2030"/>
    <cellStyle name="xl30 2 6 4" xfId="2121"/>
    <cellStyle name="xl30 2 6 5" xfId="2587"/>
    <cellStyle name="xl30 2 6 6" xfId="2659"/>
    <cellStyle name="xl30 2 7" xfId="2362"/>
    <cellStyle name="xl30 2 8" xfId="2386"/>
    <cellStyle name="xl30 2 9" xfId="2368"/>
    <cellStyle name="xl30 3" xfId="1123"/>
    <cellStyle name="xl30 4" xfId="1169"/>
    <cellStyle name="xl30 5" xfId="1213"/>
    <cellStyle name="xl30 6" xfId="1254"/>
    <cellStyle name="xl31" xfId="112"/>
    <cellStyle name="xl31 2" xfId="270"/>
    <cellStyle name="xl31 2 10" xfId="2349"/>
    <cellStyle name="xl31 2 11" xfId="1987"/>
    <cellStyle name="xl31 2 12" xfId="2603"/>
    <cellStyle name="xl31 2 13" xfId="2637"/>
    <cellStyle name="xl31 2 2" xfId="753"/>
    <cellStyle name="xl31 2 2 10" xfId="2313"/>
    <cellStyle name="xl31 2 2 11" xfId="2149"/>
    <cellStyle name="xl31 2 2 12" xfId="2501"/>
    <cellStyle name="xl31 2 2 13" xfId="3043"/>
    <cellStyle name="xl31 2 2 14" xfId="3196"/>
    <cellStyle name="xl31 2 2 15" xfId="3441"/>
    <cellStyle name="xl31 2 2 16" xfId="3503"/>
    <cellStyle name="xl31 2 2 17" xfId="1390"/>
    <cellStyle name="xl31 2 2 18" xfId="3995"/>
    <cellStyle name="xl31 2 2 19" xfId="1317"/>
    <cellStyle name="xl31 2 2 2" xfId="859"/>
    <cellStyle name="xl31 2 2 20" xfId="4205"/>
    <cellStyle name="xl31 2 2 21" xfId="4272"/>
    <cellStyle name="xl31 2 2 22" xfId="4329"/>
    <cellStyle name="xl31 2 2 23" xfId="1744"/>
    <cellStyle name="xl31 2 2 24" xfId="4367"/>
    <cellStyle name="xl31 2 2 25" xfId="4764"/>
    <cellStyle name="xl31 2 2 26" xfId="4530"/>
    <cellStyle name="xl31 2 2 27" xfId="4936"/>
    <cellStyle name="xl31 2 2 28" xfId="4977"/>
    <cellStyle name="xl31 2 2 29" xfId="5320"/>
    <cellStyle name="xl31 2 2 3" xfId="939"/>
    <cellStyle name="xl31 2 2 30" xfId="5413"/>
    <cellStyle name="xl31 2 2 31" xfId="5514"/>
    <cellStyle name="xl31 2 2 32" xfId="5668"/>
    <cellStyle name="xl31 2 2 33" xfId="6485"/>
    <cellStyle name="xl31 2 2 34" xfId="6841"/>
    <cellStyle name="xl31 2 2 35" xfId="8374"/>
    <cellStyle name="xl31 2 2 36" xfId="9981"/>
    <cellStyle name="xl31 2 2 37" xfId="10669"/>
    <cellStyle name="xl31 2 2 38" xfId="11325"/>
    <cellStyle name="xl31 2 2 39" xfId="10722"/>
    <cellStyle name="xl31 2 2 4" xfId="948"/>
    <cellStyle name="xl31 2 2 5" xfId="965"/>
    <cellStyle name="xl31 2 2 6" xfId="1072"/>
    <cellStyle name="xl31 2 2 7" xfId="987"/>
    <cellStyle name="xl31 2 2 8" xfId="1687"/>
    <cellStyle name="xl31 2 2 9" xfId="2110"/>
    <cellStyle name="xl31 2 3" xfId="833"/>
    <cellStyle name="xl31 2 4" xfId="872"/>
    <cellStyle name="xl31 2 5" xfId="768"/>
    <cellStyle name="xl31 2 5 10" xfId="3505"/>
    <cellStyle name="xl31 2 5 11" xfId="1375"/>
    <cellStyle name="xl31 2 5 12" xfId="3670"/>
    <cellStyle name="xl31 2 5 13" xfId="3837"/>
    <cellStyle name="xl31 2 5 14" xfId="3683"/>
    <cellStyle name="xl31 2 5 15" xfId="4213"/>
    <cellStyle name="xl31 2 5 16" xfId="4278"/>
    <cellStyle name="xl31 2 5 17" xfId="3800"/>
    <cellStyle name="xl31 2 5 18" xfId="4536"/>
    <cellStyle name="xl31 2 5 19" xfId="4087"/>
    <cellStyle name="xl31 2 5 2" xfId="1702"/>
    <cellStyle name="xl31 2 5 20" xfId="3756"/>
    <cellStyle name="xl31 2 5 21" xfId="4951"/>
    <cellStyle name="xl31 2 5 22" xfId="4843"/>
    <cellStyle name="xl31 2 5 23" xfId="5335"/>
    <cellStyle name="xl31 2 5 24" xfId="5377"/>
    <cellStyle name="xl31 2 5 25" xfId="5530"/>
    <cellStyle name="xl31 2 5 26" xfId="5683"/>
    <cellStyle name="xl31 2 5 27" xfId="6500"/>
    <cellStyle name="xl31 2 5 28" xfId="6442"/>
    <cellStyle name="xl31 2 5 29" xfId="8389"/>
    <cellStyle name="xl31 2 5 3" xfId="2011"/>
    <cellStyle name="xl31 2 5 30" xfId="8140"/>
    <cellStyle name="xl31 2 5 31" xfId="8288"/>
    <cellStyle name="xl31 2 5 32" xfId="8212"/>
    <cellStyle name="xl31 2 5 33" xfId="11089"/>
    <cellStyle name="xl31 2 5 4" xfId="2226"/>
    <cellStyle name="xl31 2 5 5" xfId="2470"/>
    <cellStyle name="xl31 2 5 6" xfId="2606"/>
    <cellStyle name="xl31 2 5 7" xfId="3058"/>
    <cellStyle name="xl31 2 5 8" xfId="3211"/>
    <cellStyle name="xl31 2 5 9" xfId="3456"/>
    <cellStyle name="xl31 2 6" xfId="2082"/>
    <cellStyle name="xl31 2 6 2" xfId="2259"/>
    <cellStyle name="xl31 2 6 3" xfId="2031"/>
    <cellStyle name="xl31 2 6 4" xfId="2490"/>
    <cellStyle name="xl31 2 6 5" xfId="2615"/>
    <cellStyle name="xl31 2 6 6" xfId="2569"/>
    <cellStyle name="xl31 2 7" xfId="2363"/>
    <cellStyle name="xl31 2 8" xfId="2385"/>
    <cellStyle name="xl31 2 9" xfId="2431"/>
    <cellStyle name="xl31 3" xfId="1098"/>
    <cellStyle name="xl31 4" xfId="1144"/>
    <cellStyle name="xl31 5" xfId="1188"/>
    <cellStyle name="xl31 6" xfId="1232"/>
    <cellStyle name="xl32" xfId="113"/>
    <cellStyle name="xl32 2" xfId="271"/>
    <cellStyle name="xl32 2 10" xfId="2314"/>
    <cellStyle name="xl32 2 11" xfId="2068"/>
    <cellStyle name="xl32 2 12" xfId="2425"/>
    <cellStyle name="xl32 2 13" xfId="2183"/>
    <cellStyle name="xl32 2 2" xfId="754"/>
    <cellStyle name="xl32 2 2 10" xfId="2417"/>
    <cellStyle name="xl32 2 2 11" xfId="2070"/>
    <cellStyle name="xl32 2 2 12" xfId="2510"/>
    <cellStyle name="xl32 2 2 13" xfId="3044"/>
    <cellStyle name="xl32 2 2 14" xfId="3197"/>
    <cellStyle name="xl32 2 2 15" xfId="3442"/>
    <cellStyle name="xl32 2 2 16" xfId="3506"/>
    <cellStyle name="xl32 2 2 17" xfId="1389"/>
    <cellStyle name="xl32 2 2 18" xfId="3985"/>
    <cellStyle name="xl32 2 2 19" xfId="3610"/>
    <cellStyle name="xl32 2 2 2" xfId="861"/>
    <cellStyle name="xl32 2 2 20" xfId="4220"/>
    <cellStyle name="xl32 2 2 21" xfId="4283"/>
    <cellStyle name="xl32 2 2 22" xfId="4341"/>
    <cellStyle name="xl32 2 2 23" xfId="4288"/>
    <cellStyle name="xl32 2 2 24" xfId="3727"/>
    <cellStyle name="xl32 2 2 25" xfId="4762"/>
    <cellStyle name="xl32 2 2 26" xfId="4479"/>
    <cellStyle name="xl32 2 2 27" xfId="4937"/>
    <cellStyle name="xl32 2 2 28" xfId="4844"/>
    <cellStyle name="xl32 2 2 29" xfId="5321"/>
    <cellStyle name="xl32 2 2 3" xfId="940"/>
    <cellStyle name="xl32 2 2 30" xfId="5379"/>
    <cellStyle name="xl32 2 2 31" xfId="5513"/>
    <cellStyle name="xl32 2 2 32" xfId="5669"/>
    <cellStyle name="xl32 2 2 33" xfId="6486"/>
    <cellStyle name="xl32 2 2 34" xfId="6731"/>
    <cellStyle name="xl32 2 2 35" xfId="8375"/>
    <cellStyle name="xl32 2 2 36" xfId="9854"/>
    <cellStyle name="xl32 2 2 37" xfId="10551"/>
    <cellStyle name="xl32 2 2 38" xfId="11212"/>
    <cellStyle name="xl32 2 2 39" xfId="11457"/>
    <cellStyle name="xl32 2 2 4" xfId="929"/>
    <cellStyle name="xl32 2 2 5" xfId="959"/>
    <cellStyle name="xl32 2 2 6" xfId="1073"/>
    <cellStyle name="xl32 2 2 7" xfId="986"/>
    <cellStyle name="xl32 2 2 8" xfId="1688"/>
    <cellStyle name="xl32 2 2 9" xfId="2108"/>
    <cellStyle name="xl32 2 3" xfId="832"/>
    <cellStyle name="xl32 2 4" xfId="873"/>
    <cellStyle name="xl32 2 5" xfId="767"/>
    <cellStyle name="xl32 2 5 10" xfId="3493"/>
    <cellStyle name="xl32 2 5 11" xfId="1376"/>
    <cellStyle name="xl32 2 5 12" xfId="3654"/>
    <cellStyle name="xl32 2 5 13" xfId="4077"/>
    <cellStyle name="xl32 2 5 14" xfId="1945"/>
    <cellStyle name="xl32 2 5 15" xfId="3948"/>
    <cellStyle name="xl32 2 5 16" xfId="3817"/>
    <cellStyle name="xl32 2 5 17" xfId="4355"/>
    <cellStyle name="xl32 2 5 18" xfId="4515"/>
    <cellStyle name="xl32 2 5 19" xfId="4423"/>
    <cellStyle name="xl32 2 5 2" xfId="1701"/>
    <cellStyle name="xl32 2 5 20" xfId="4781"/>
    <cellStyle name="xl32 2 5 21" xfId="4950"/>
    <cellStyle name="xl32 2 5 22" xfId="4976"/>
    <cellStyle name="xl32 2 5 23" xfId="5334"/>
    <cellStyle name="xl32 2 5 24" xfId="5412"/>
    <cellStyle name="xl32 2 5 25" xfId="5193"/>
    <cellStyle name="xl32 2 5 26" xfId="5682"/>
    <cellStyle name="xl32 2 5 27" xfId="6499"/>
    <cellStyle name="xl32 2 5 28" xfId="6447"/>
    <cellStyle name="xl32 2 5 29" xfId="8388"/>
    <cellStyle name="xl32 2 5 3" xfId="2010"/>
    <cellStyle name="xl32 2 5 30" xfId="9239"/>
    <cellStyle name="xl32 2 5 31" xfId="9110"/>
    <cellStyle name="xl32 2 5 32" xfId="8949"/>
    <cellStyle name="xl32 2 5 33" xfId="8790"/>
    <cellStyle name="xl32 2 5 4" xfId="2243"/>
    <cellStyle name="xl32 2 5 5" xfId="2534"/>
    <cellStyle name="xl32 2 5 6" xfId="2567"/>
    <cellStyle name="xl32 2 5 7" xfId="3057"/>
    <cellStyle name="xl32 2 5 8" xfId="3210"/>
    <cellStyle name="xl32 2 5 9" xfId="3455"/>
    <cellStyle name="xl32 2 6" xfId="2084"/>
    <cellStyle name="xl32 2 6 2" xfId="2258"/>
    <cellStyle name="xl32 2 6 3" xfId="2032"/>
    <cellStyle name="xl32 2 6 4" xfId="2515"/>
    <cellStyle name="xl32 2 6 5" xfId="2468"/>
    <cellStyle name="xl32 2 6 6" xfId="2088"/>
    <cellStyle name="xl32 2 7" xfId="2364"/>
    <cellStyle name="xl32 2 8" xfId="2384"/>
    <cellStyle name="xl32 2 9" xfId="2370"/>
    <cellStyle name="xl32 3" xfId="1112"/>
    <cellStyle name="xl32 4" xfId="1158"/>
    <cellStyle name="xl32 5" xfId="1202"/>
    <cellStyle name="xl32 6" xfId="1246"/>
    <cellStyle name="xl33" xfId="114"/>
    <cellStyle name="xl33 2" xfId="272"/>
    <cellStyle name="xl33 2 10" xfId="2240"/>
    <cellStyle name="xl33 2 11" xfId="2529"/>
    <cellStyle name="xl33 2 12" xfId="2498"/>
    <cellStyle name="xl33 2 13" xfId="2577"/>
    <cellStyle name="xl33 2 2" xfId="755"/>
    <cellStyle name="xl33 2 2 10" xfId="2154"/>
    <cellStyle name="xl33 2 2 11" xfId="2053"/>
    <cellStyle name="xl33 2 2 12" xfId="2229"/>
    <cellStyle name="xl33 2 2 13" xfId="3045"/>
    <cellStyle name="xl33 2 2 14" xfId="3198"/>
    <cellStyle name="xl33 2 2 15" xfId="3443"/>
    <cellStyle name="xl33 2 2 16" xfId="3481"/>
    <cellStyle name="xl33 2 2 17" xfId="1388"/>
    <cellStyle name="xl33 2 2 18" xfId="3969"/>
    <cellStyle name="xl33 2 2 19" xfId="3781"/>
    <cellStyle name="xl33 2 2 2" xfId="862"/>
    <cellStyle name="xl33 2 2 20" xfId="1974"/>
    <cellStyle name="xl33 2 2 21" xfId="4192"/>
    <cellStyle name="xl33 2 2 22" xfId="4263"/>
    <cellStyle name="xl33 2 2 23" xfId="1523"/>
    <cellStyle name="xl33 2 2 24" xfId="4349"/>
    <cellStyle name="xl33 2 2 25" xfId="4755"/>
    <cellStyle name="xl33 2 2 26" xfId="4449"/>
    <cellStyle name="xl33 2 2 27" xfId="4938"/>
    <cellStyle name="xl33 2 2 28" xfId="4804"/>
    <cellStyle name="xl33 2 2 29" xfId="5322"/>
    <cellStyle name="xl33 2 2 3" xfId="941"/>
    <cellStyle name="xl33 2 2 30" xfId="5199"/>
    <cellStyle name="xl33 2 2 31" xfId="5373"/>
    <cellStyle name="xl33 2 2 32" xfId="5670"/>
    <cellStyle name="xl33 2 2 33" xfId="6487"/>
    <cellStyle name="xl33 2 2 34" xfId="6691"/>
    <cellStyle name="xl33 2 2 35" xfId="8376"/>
    <cellStyle name="xl33 2 2 36" xfId="9702"/>
    <cellStyle name="xl33 2 2 37" xfId="10409"/>
    <cellStyle name="xl33 2 2 38" xfId="11078"/>
    <cellStyle name="xl33 2 2 39" xfId="11502"/>
    <cellStyle name="xl33 2 2 4" xfId="898"/>
    <cellStyle name="xl33 2 2 5" xfId="966"/>
    <cellStyle name="xl33 2 2 6" xfId="1074"/>
    <cellStyle name="xl33 2 2 7" xfId="985"/>
    <cellStyle name="xl33 2 2 8" xfId="1689"/>
    <cellStyle name="xl33 2 2 9" xfId="2107"/>
    <cellStyle name="xl33 2 3" xfId="831"/>
    <cellStyle name="xl33 2 4" xfId="874"/>
    <cellStyle name="xl33 2 5" xfId="766"/>
    <cellStyle name="xl33 2 5 10" xfId="3514"/>
    <cellStyle name="xl33 2 5 11" xfId="1377"/>
    <cellStyle name="xl33 2 5 12" xfId="3740"/>
    <cellStyle name="xl33 2 5 13" xfId="1607"/>
    <cellStyle name="xl33 2 5 14" xfId="3900"/>
    <cellStyle name="xl33 2 5 15" xfId="3805"/>
    <cellStyle name="xl33 2 5 16" xfId="4084"/>
    <cellStyle name="xl33 2 5 17" xfId="4132"/>
    <cellStyle name="xl33 2 5 18" xfId="4519"/>
    <cellStyle name="xl33 2 5 19" xfId="2275"/>
    <cellStyle name="xl33 2 5 2" xfId="1700"/>
    <cellStyle name="xl33 2 5 20" xfId="1579"/>
    <cellStyle name="xl33 2 5 21" xfId="4949"/>
    <cellStyle name="xl33 2 5 22" xfId="5002"/>
    <cellStyle name="xl33 2 5 23" xfId="5333"/>
    <cellStyle name="xl33 2 5 24" xfId="5394"/>
    <cellStyle name="xl33 2 5 25" xfId="5532"/>
    <cellStyle name="xl33 2 5 26" xfId="5681"/>
    <cellStyle name="xl33 2 5 27" xfId="6498"/>
    <cellStyle name="xl33 2 5 28" xfId="6426"/>
    <cellStyle name="xl33 2 5 29" xfId="8387"/>
    <cellStyle name="xl33 2 5 3" xfId="2009"/>
    <cellStyle name="xl33 2 5 30" xfId="9259"/>
    <cellStyle name="xl33 2 5 31" xfId="8008"/>
    <cellStyle name="xl33 2 5 32" xfId="8321"/>
    <cellStyle name="xl33 2 5 33" xfId="11251"/>
    <cellStyle name="xl33 2 5 4" xfId="2304"/>
    <cellStyle name="xl33 2 5 5" xfId="2485"/>
    <cellStyle name="xl33 2 5 6" xfId="2592"/>
    <cellStyle name="xl33 2 5 7" xfId="3056"/>
    <cellStyle name="xl33 2 5 8" xfId="3209"/>
    <cellStyle name="xl33 2 5 9" xfId="3454"/>
    <cellStyle name="xl33 2 6" xfId="2086"/>
    <cellStyle name="xl33 2 6 2" xfId="2257"/>
    <cellStyle name="xl33 2 6 3" xfId="2033"/>
    <cellStyle name="xl33 2 6 4" xfId="2543"/>
    <cellStyle name="xl33 2 6 5" xfId="2296"/>
    <cellStyle name="xl33 2 6 6" xfId="2540"/>
    <cellStyle name="xl33 2 7" xfId="2365"/>
    <cellStyle name="xl33 2 8" xfId="2383"/>
    <cellStyle name="xl33 2 9" xfId="2430"/>
    <cellStyle name="xl33 3" xfId="1103"/>
    <cellStyle name="xl33 4" xfId="1149"/>
    <cellStyle name="xl33 5" xfId="1193"/>
    <cellStyle name="xl33 6" xfId="1237"/>
    <cellStyle name="xl34" xfId="115"/>
    <cellStyle name="xl34 2" xfId="116"/>
    <cellStyle name="xl34 3" xfId="117"/>
    <cellStyle name="xl34 3 2" xfId="118"/>
    <cellStyle name="xl34 3 3" xfId="119"/>
    <cellStyle name="xl34 4" xfId="273"/>
    <cellStyle name="xl34 4 10" xfId="2297"/>
    <cellStyle name="xl34 4 11" xfId="2087"/>
    <cellStyle name="xl34 4 12" xfId="2495"/>
    <cellStyle name="xl34 4 13" xfId="2522"/>
    <cellStyle name="xl34 4 2" xfId="756"/>
    <cellStyle name="xl34 4 2 10" xfId="2156"/>
    <cellStyle name="xl34 4 2 11" xfId="1988"/>
    <cellStyle name="xl34 4 2 12" xfId="2601"/>
    <cellStyle name="xl34 4 2 13" xfId="3046"/>
    <cellStyle name="xl34 4 2 14" xfId="3199"/>
    <cellStyle name="xl34 4 2 15" xfId="3444"/>
    <cellStyle name="xl34 4 2 16" xfId="3355"/>
    <cellStyle name="xl34 4 2 17" xfId="1387"/>
    <cellStyle name="xl34 4 2 18" xfId="3956"/>
    <cellStyle name="xl34 4 2 19" xfId="1353"/>
    <cellStyle name="xl34 4 2 2" xfId="865"/>
    <cellStyle name="xl34 4 2 20" xfId="3940"/>
    <cellStyle name="xl34 4 2 21" xfId="1902"/>
    <cellStyle name="xl34 4 2 22" xfId="1896"/>
    <cellStyle name="xl34 4 2 23" xfId="1520"/>
    <cellStyle name="xl34 4 2 24" xfId="1494"/>
    <cellStyle name="xl34 4 2 25" xfId="4748"/>
    <cellStyle name="xl34 4 2 26" xfId="4775"/>
    <cellStyle name="xl34 4 2 27" xfId="4939"/>
    <cellStyle name="xl34 4 2 28" xfId="5090"/>
    <cellStyle name="xl34 4 2 29" xfId="5323"/>
    <cellStyle name="xl34 4 2 3" xfId="942"/>
    <cellStyle name="xl34 4 2 30" xfId="5137"/>
    <cellStyle name="xl34 4 2 31" xfId="5351"/>
    <cellStyle name="xl34 4 2 32" xfId="5671"/>
    <cellStyle name="xl34 4 2 33" xfId="6488"/>
    <cellStyle name="xl34 4 2 34" xfId="6694"/>
    <cellStyle name="xl34 4 2 35" xfId="8377"/>
    <cellStyle name="xl34 4 2 36" xfId="9643"/>
    <cellStyle name="xl34 4 2 37" xfId="10352"/>
    <cellStyle name="xl34 4 2 38" xfId="11025"/>
    <cellStyle name="xl34 4 2 39" xfId="11482"/>
    <cellStyle name="xl34 4 2 4" xfId="899"/>
    <cellStyle name="xl34 4 2 5" xfId="967"/>
    <cellStyle name="xl34 4 2 6" xfId="1075"/>
    <cellStyle name="xl34 4 2 7" xfId="984"/>
    <cellStyle name="xl34 4 2 8" xfId="1690"/>
    <cellStyle name="xl34 4 2 9" xfId="2105"/>
    <cellStyle name="xl34 4 3" xfId="830"/>
    <cellStyle name="xl34 4 4" xfId="875"/>
    <cellStyle name="xl34 4 5" xfId="765"/>
    <cellStyle name="xl34 4 5 10" xfId="3545"/>
    <cellStyle name="xl34 4 5 11" xfId="1378"/>
    <cellStyle name="xl34 4 5 12" xfId="3684"/>
    <cellStyle name="xl34 4 5 13" xfId="4104"/>
    <cellStyle name="xl34 4 5 14" xfId="3791"/>
    <cellStyle name="xl34 4 5 15" xfId="3696"/>
    <cellStyle name="xl34 4 5 16" xfId="1443"/>
    <cellStyle name="xl34 4 5 17" xfId="3673"/>
    <cellStyle name="xl34 4 5 18" xfId="4531"/>
    <cellStyle name="xl34 4 5 19" xfId="4176"/>
    <cellStyle name="xl34 4 5 2" xfId="1699"/>
    <cellStyle name="xl34 4 5 20" xfId="3640"/>
    <cellStyle name="xl34 4 5 21" xfId="4948"/>
    <cellStyle name="xl34 4 5 22" xfId="4987"/>
    <cellStyle name="xl34 4 5 23" xfId="5332"/>
    <cellStyle name="xl34 4 5 24" xfId="5401"/>
    <cellStyle name="xl34 4 5 25" xfId="5441"/>
    <cellStyle name="xl34 4 5 26" xfId="5680"/>
    <cellStyle name="xl34 4 5 27" xfId="6497"/>
    <cellStyle name="xl34 4 5 28" xfId="6452"/>
    <cellStyle name="xl34 4 5 29" xfId="8386"/>
    <cellStyle name="xl34 4 5 3" xfId="2008"/>
    <cellStyle name="xl34 4 5 30" xfId="9272"/>
    <cellStyle name="xl34 4 5 31" xfId="7997"/>
    <cellStyle name="xl34 4 5 32" xfId="9863"/>
    <cellStyle name="xl34 4 5 33" xfId="10805"/>
    <cellStyle name="xl34 4 5 4" xfId="2318"/>
    <cellStyle name="xl34 4 5 5" xfId="2521"/>
    <cellStyle name="xl34 4 5 6" xfId="2131"/>
    <cellStyle name="xl34 4 5 7" xfId="3055"/>
    <cellStyle name="xl34 4 5 8" xfId="3208"/>
    <cellStyle name="xl34 4 5 9" xfId="3453"/>
    <cellStyle name="xl34 4 6" xfId="2090"/>
    <cellStyle name="xl34 4 6 2" xfId="2256"/>
    <cellStyle name="xl34 4 6 3" xfId="2034"/>
    <cellStyle name="xl34 4 6 4" xfId="2402"/>
    <cellStyle name="xl34 4 6 5" xfId="2311"/>
    <cellStyle name="xl34 4 6 6" xfId="2640"/>
    <cellStyle name="xl34 4 7" xfId="2369"/>
    <cellStyle name="xl34 4 8" xfId="2382"/>
    <cellStyle name="xl34 4 9" xfId="2373"/>
    <cellStyle name="xl34 5" xfId="1107"/>
    <cellStyle name="xl34 6" xfId="1153"/>
    <cellStyle name="xl34 7" xfId="1197"/>
    <cellStyle name="xl34 8" xfId="1241"/>
    <cellStyle name="xl35" xfId="120"/>
    <cellStyle name="xl35 2" xfId="274"/>
    <cellStyle name="xl35 2 10" xfId="2220"/>
    <cellStyle name="xl35 2 11" xfId="2530"/>
    <cellStyle name="xl35 2 12" xfId="2167"/>
    <cellStyle name="xl35 2 13" xfId="2579"/>
    <cellStyle name="xl35 2 2" xfId="757"/>
    <cellStyle name="xl35 2 2 10" xfId="2398"/>
    <cellStyle name="xl35 2 2 11" xfId="2148"/>
    <cellStyle name="xl35 2 2 12" xfId="2283"/>
    <cellStyle name="xl35 2 2 13" xfId="3047"/>
    <cellStyle name="xl35 2 2 14" xfId="3200"/>
    <cellStyle name="xl35 2 2 15" xfId="3445"/>
    <cellStyle name="xl35 2 2 16" xfId="3316"/>
    <cellStyle name="xl35 2 2 17" xfId="1386"/>
    <cellStyle name="xl35 2 2 18" xfId="3950"/>
    <cellStyle name="xl35 2 2 19" xfId="1338"/>
    <cellStyle name="xl35 2 2 2" xfId="867"/>
    <cellStyle name="xl35 2 2 20" xfId="1487"/>
    <cellStyle name="xl35 2 2 21" xfId="1913"/>
    <cellStyle name="xl35 2 2 22" xfId="3895"/>
    <cellStyle name="xl35 2 2 23" xfId="3652"/>
    <cellStyle name="xl35 2 2 24" xfId="4083"/>
    <cellStyle name="xl35 2 2 25" xfId="4535"/>
    <cellStyle name="xl35 2 2 26" xfId="4468"/>
    <cellStyle name="xl35 2 2 27" xfId="4940"/>
    <cellStyle name="xl35 2 2 28" xfId="5078"/>
    <cellStyle name="xl35 2 2 29" xfId="5324"/>
    <cellStyle name="xl35 2 2 3" xfId="943"/>
    <cellStyle name="xl35 2 2 30" xfId="5534"/>
    <cellStyle name="xl35 2 2 31" xfId="5248"/>
    <cellStyle name="xl35 2 2 32" xfId="5672"/>
    <cellStyle name="xl35 2 2 33" xfId="6489"/>
    <cellStyle name="xl35 2 2 34" xfId="6580"/>
    <cellStyle name="xl35 2 2 35" xfId="8378"/>
    <cellStyle name="xl35 2 2 36" xfId="8152"/>
    <cellStyle name="xl35 2 2 37" xfId="8708"/>
    <cellStyle name="xl35 2 2 38" xfId="10039"/>
    <cellStyle name="xl35 2 2 39" xfId="11448"/>
    <cellStyle name="xl35 2 2 4" xfId="930"/>
    <cellStyle name="xl35 2 2 5" xfId="890"/>
    <cellStyle name="xl35 2 2 6" xfId="1076"/>
    <cellStyle name="xl35 2 2 7" xfId="1054"/>
    <cellStyle name="xl35 2 2 8" xfId="1691"/>
    <cellStyle name="xl35 2 2 9" xfId="2104"/>
    <cellStyle name="xl35 2 3" xfId="829"/>
    <cellStyle name="xl35 2 4" xfId="876"/>
    <cellStyle name="xl35 2 5" xfId="764"/>
    <cellStyle name="xl35 2 5 10" xfId="3528"/>
    <cellStyle name="xl35 2 5 11" xfId="1379"/>
    <cellStyle name="xl35 2 5 12" xfId="3808"/>
    <cellStyle name="xl35 2 5 13" xfId="3624"/>
    <cellStyle name="xl35 2 5 14" xfId="3825"/>
    <cellStyle name="xl35 2 5 15" xfId="3773"/>
    <cellStyle name="xl35 2 5 16" xfId="1621"/>
    <cellStyle name="xl35 2 5 17" xfId="4336"/>
    <cellStyle name="xl35 2 5 18" xfId="4522"/>
    <cellStyle name="xl35 2 5 19" xfId="4575"/>
    <cellStyle name="xl35 2 5 2" xfId="1698"/>
    <cellStyle name="xl35 2 5 20" xfId="4434"/>
    <cellStyle name="xl35 2 5 21" xfId="4947"/>
    <cellStyle name="xl35 2 5 22" xfId="4992"/>
    <cellStyle name="xl35 2 5 23" xfId="5331"/>
    <cellStyle name="xl35 2 5 24" xfId="5463"/>
    <cellStyle name="xl35 2 5 25" xfId="5291"/>
    <cellStyle name="xl35 2 5 26" xfId="5679"/>
    <cellStyle name="xl35 2 5 27" xfId="6496"/>
    <cellStyle name="xl35 2 5 28" xfId="6455"/>
    <cellStyle name="xl35 2 5 29" xfId="8385"/>
    <cellStyle name="xl35 2 5 3" xfId="2007"/>
    <cellStyle name="xl35 2 5 30" xfId="9287"/>
    <cellStyle name="xl35 2 5 31" xfId="8738"/>
    <cellStyle name="xl35 2 5 32" xfId="8510"/>
    <cellStyle name="xl35 2 5 33" xfId="9333"/>
    <cellStyle name="xl35 2 5 4" xfId="2328"/>
    <cellStyle name="xl35 2 5 5" xfId="2185"/>
    <cellStyle name="xl35 2 5 6" xfId="2202"/>
    <cellStyle name="xl35 2 5 7" xfId="3054"/>
    <cellStyle name="xl35 2 5 8" xfId="3207"/>
    <cellStyle name="xl35 2 5 9" xfId="3452"/>
    <cellStyle name="xl35 2 6" xfId="2092"/>
    <cellStyle name="xl35 2 6 2" xfId="2255"/>
    <cellStyle name="xl35 2 6 3" xfId="2035"/>
    <cellStyle name="xl35 2 6 4" xfId="2125"/>
    <cellStyle name="xl35 2 6 5" xfId="2574"/>
    <cellStyle name="xl35 2 6 6" xfId="2648"/>
    <cellStyle name="xl35 2 7" xfId="2371"/>
    <cellStyle name="xl35 2 8" xfId="2381"/>
    <cellStyle name="xl35 2 9" xfId="2429"/>
    <cellStyle name="xl35 3" xfId="1096"/>
    <cellStyle name="xl35 4" xfId="1142"/>
    <cellStyle name="xl35 5" xfId="1163"/>
    <cellStyle name="xl35 6" xfId="1207"/>
    <cellStyle name="xl36" xfId="121"/>
    <cellStyle name="xl36 2" xfId="275"/>
    <cellStyle name="xl36 2 10" xfId="2350"/>
    <cellStyle name="xl36 2 11" xfId="2460"/>
    <cellStyle name="xl36 2 12" xfId="2602"/>
    <cellStyle name="xl36 2 13" xfId="2638"/>
    <cellStyle name="xl36 2 2" xfId="758"/>
    <cellStyle name="xl36 2 2 10" xfId="2399"/>
    <cellStyle name="xl36 2 2 11" xfId="2147"/>
    <cellStyle name="xl36 2 2 12" xfId="2410"/>
    <cellStyle name="xl36 2 2 13" xfId="3048"/>
    <cellStyle name="xl36 2 2 14" xfId="3201"/>
    <cellStyle name="xl36 2 2 15" xfId="3446"/>
    <cellStyle name="xl36 2 2 16" xfId="3588"/>
    <cellStyle name="xl36 2 2 17" xfId="1385"/>
    <cellStyle name="xl36 2 2 18" xfId="3941"/>
    <cellStyle name="xl36 2 2 19" xfId="3641"/>
    <cellStyle name="xl36 2 2 2" xfId="868"/>
    <cellStyle name="xl36 2 2 20" xfId="3978"/>
    <cellStyle name="xl36 2 2 21" xfId="1762"/>
    <cellStyle name="xl36 2 2 22" xfId="4225"/>
    <cellStyle name="xl36 2 2 23" xfId="4266"/>
    <cellStyle name="xl36 2 2 24" xfId="3762"/>
    <cellStyle name="xl36 2 2 25" xfId="4456"/>
    <cellStyle name="xl36 2 2 26" xfId="4561"/>
    <cellStyle name="xl36 2 2 27" xfId="4941"/>
    <cellStyle name="xl36 2 2 28" xfId="5069"/>
    <cellStyle name="xl36 2 2 29" xfId="5325"/>
    <cellStyle name="xl36 2 2 3" xfId="944"/>
    <cellStyle name="xl36 2 2 30" xfId="5519"/>
    <cellStyle name="xl36 2 2 31" xfId="5571"/>
    <cellStyle name="xl36 2 2 32" xfId="5673"/>
    <cellStyle name="xl36 2 2 33" xfId="6490"/>
    <cellStyle name="xl36 2 2 34" xfId="6585"/>
    <cellStyle name="xl36 2 2 35" xfId="8379"/>
    <cellStyle name="xl36 2 2 36" xfId="9426"/>
    <cellStyle name="xl36 2 2 37" xfId="10141"/>
    <cellStyle name="xl36 2 2 38" xfId="10819"/>
    <cellStyle name="xl36 2 2 39" xfId="8799"/>
    <cellStyle name="xl36 2 2 4" xfId="900"/>
    <cellStyle name="xl36 2 2 5" xfId="916"/>
    <cellStyle name="xl36 2 2 6" xfId="1077"/>
    <cellStyle name="xl36 2 2 7" xfId="1081"/>
    <cellStyle name="xl36 2 2 8" xfId="1692"/>
    <cellStyle name="xl36 2 2 9" xfId="2103"/>
    <cellStyle name="xl36 2 3" xfId="828"/>
    <cellStyle name="xl36 2 4" xfId="877"/>
    <cellStyle name="xl36 2 5" xfId="763"/>
    <cellStyle name="xl36 2 5 10" xfId="3476"/>
    <cellStyle name="xl36 2 5 11" xfId="1380"/>
    <cellStyle name="xl36 2 5 12" xfId="3892"/>
    <cellStyle name="xl36 2 5 13" xfId="1574"/>
    <cellStyle name="xl36 2 5 14" xfId="1724"/>
    <cellStyle name="xl36 2 5 15" xfId="1900"/>
    <cellStyle name="xl36 2 5 16" xfId="1931"/>
    <cellStyle name="xl36 2 5 17" xfId="3686"/>
    <cellStyle name="xl36 2 5 18" xfId="4300"/>
    <cellStyle name="xl36 2 5 19" xfId="4779"/>
    <cellStyle name="xl36 2 5 2" xfId="1697"/>
    <cellStyle name="xl36 2 5 20" xfId="1790"/>
    <cellStyle name="xl36 2 5 21" xfId="4946"/>
    <cellStyle name="xl36 2 5 22" xfId="5040"/>
    <cellStyle name="xl36 2 5 23" xfId="5330"/>
    <cellStyle name="xl36 2 5 24" xfId="5465"/>
    <cellStyle name="xl36 2 5 25" xfId="5374"/>
    <cellStyle name="xl36 2 5 26" xfId="5678"/>
    <cellStyle name="xl36 2 5 27" xfId="6495"/>
    <cellStyle name="xl36 2 5 28" xfId="6516"/>
    <cellStyle name="xl36 2 5 29" xfId="8384"/>
    <cellStyle name="xl36 2 5 3" xfId="2006"/>
    <cellStyle name="xl36 2 5 30" xfId="9293"/>
    <cellStyle name="xl36 2 5 31" xfId="9707"/>
    <cellStyle name="xl36 2 5 32" xfId="10413"/>
    <cellStyle name="xl36 2 5 33" xfId="8963"/>
    <cellStyle name="xl36 2 5 4" xfId="2423"/>
    <cellStyle name="xl36 2 5 5" xfId="2174"/>
    <cellStyle name="xl36 2 5 6" xfId="2112"/>
    <cellStyle name="xl36 2 5 7" xfId="3053"/>
    <cellStyle name="xl36 2 5 8" xfId="3206"/>
    <cellStyle name="xl36 2 5 9" xfId="3451"/>
    <cellStyle name="xl36 2 6" xfId="2094"/>
    <cellStyle name="xl36 2 6 2" xfId="2254"/>
    <cellStyle name="xl36 2 6 3" xfId="2036"/>
    <cellStyle name="xl36 2 6 4" xfId="2118"/>
    <cellStyle name="xl36 2 6 5" xfId="2585"/>
    <cellStyle name="xl36 2 6 6" xfId="2660"/>
    <cellStyle name="xl36 2 7" xfId="2372"/>
    <cellStyle name="xl36 2 8" xfId="2380"/>
    <cellStyle name="xl36 2 9" xfId="2375"/>
    <cellStyle name="xl36 3" xfId="1113"/>
    <cellStyle name="xl36 4" xfId="1159"/>
    <cellStyle name="xl36 5" xfId="1203"/>
    <cellStyle name="xl36 6" xfId="1247"/>
    <cellStyle name="xl37" xfId="122"/>
    <cellStyle name="xl37 2" xfId="276"/>
    <cellStyle name="xl37 2 10" xfId="2324"/>
    <cellStyle name="xl37 2 11" xfId="2052"/>
    <cellStyle name="xl37 2 12" xfId="2557"/>
    <cellStyle name="xl37 2 13" xfId="2293"/>
    <cellStyle name="xl37 2 2" xfId="759"/>
    <cellStyle name="xl37 2 2 10" xfId="2221"/>
    <cellStyle name="xl37 2 2 11" xfId="2146"/>
    <cellStyle name="xl37 2 2 12" xfId="2571"/>
    <cellStyle name="xl37 2 2 13" xfId="3049"/>
    <cellStyle name="xl37 2 2 14" xfId="3202"/>
    <cellStyle name="xl37 2 2 15" xfId="3447"/>
    <cellStyle name="xl37 2 2 16" xfId="3577"/>
    <cellStyle name="xl37 2 2 17" xfId="1384"/>
    <cellStyle name="xl37 2 2 18" xfId="3931"/>
    <cellStyle name="xl37 2 2 19" xfId="3838"/>
    <cellStyle name="xl37 2 2 2" xfId="870"/>
    <cellStyle name="xl37 2 2 20" xfId="1517"/>
    <cellStyle name="xl37 2 2 21" xfId="1507"/>
    <cellStyle name="xl37 2 2 22" xfId="1544"/>
    <cellStyle name="xl37 2 2 23" xfId="1928"/>
    <cellStyle name="xl37 2 2 24" xfId="4320"/>
    <cellStyle name="xl37 2 2 25" xfId="3744"/>
    <cellStyle name="xl37 2 2 26" xfId="4756"/>
    <cellStyle name="xl37 2 2 27" xfId="4942"/>
    <cellStyle name="xl37 2 2 28" xfId="5058"/>
    <cellStyle name="xl37 2 2 29" xfId="5326"/>
    <cellStyle name="xl37 2 2 3" xfId="945"/>
    <cellStyle name="xl37 2 2 30" xfId="5501"/>
    <cellStyle name="xl37 2 2 31" xfId="5561"/>
    <cellStyle name="xl37 2 2 32" xfId="5674"/>
    <cellStyle name="xl37 2 2 33" xfId="6491"/>
    <cellStyle name="xl37 2 2 34" xfId="6473"/>
    <cellStyle name="xl37 2 2 35" xfId="8380"/>
    <cellStyle name="xl37 2 2 36" xfId="9474"/>
    <cellStyle name="xl37 2 2 37" xfId="10190"/>
    <cellStyle name="xl37 2 2 38" xfId="10865"/>
    <cellStyle name="xl37 2 2 39" xfId="11081"/>
    <cellStyle name="xl37 2 2 4" xfId="931"/>
    <cellStyle name="xl37 2 2 5" xfId="968"/>
    <cellStyle name="xl37 2 2 6" xfId="1078"/>
    <cellStyle name="xl37 2 2 7" xfId="983"/>
    <cellStyle name="xl37 2 2 8" xfId="1693"/>
    <cellStyle name="xl37 2 2 9" xfId="2101"/>
    <cellStyle name="xl37 2 3" xfId="827"/>
    <cellStyle name="xl37 2 4" xfId="878"/>
    <cellStyle name="xl37 2 5" xfId="762"/>
    <cellStyle name="xl37 2 5 10" xfId="3484"/>
    <cellStyle name="xl37 2 5 11" xfId="1381"/>
    <cellStyle name="xl37 2 5 12" xfId="3906"/>
    <cellStyle name="xl37 2 5 13" xfId="1792"/>
    <cellStyle name="xl37 2 5 14" xfId="1859"/>
    <cellStyle name="xl37 2 5 15" xfId="3677"/>
    <cellStyle name="xl37 2 5 16" xfId="4196"/>
    <cellStyle name="xl37 2 5 17" xfId="1929"/>
    <cellStyle name="xl37 2 5 18" xfId="4289"/>
    <cellStyle name="xl37 2 5 19" xfId="3000"/>
    <cellStyle name="xl37 2 5 2" xfId="1696"/>
    <cellStyle name="xl37 2 5 20" xfId="4116"/>
    <cellStyle name="xl37 2 5 21" xfId="4945"/>
    <cellStyle name="xl37 2 5 22" xfId="5042"/>
    <cellStyle name="xl37 2 5 23" xfId="5329"/>
    <cellStyle name="xl37 2 5 24" xfId="5362"/>
    <cellStyle name="xl37 2 5 25" xfId="5376"/>
    <cellStyle name="xl37 2 5 26" xfId="5677"/>
    <cellStyle name="xl37 2 5 27" xfId="6494"/>
    <cellStyle name="xl37 2 5 28" xfId="6467"/>
    <cellStyle name="xl37 2 5 29" xfId="8383"/>
    <cellStyle name="xl37 2 5 3" xfId="2165"/>
    <cellStyle name="xl37 2 5 30" xfId="9313"/>
    <cellStyle name="xl37 2 5 31" xfId="8419"/>
    <cellStyle name="xl37 2 5 32" xfId="8601"/>
    <cellStyle name="xl37 2 5 33" xfId="9331"/>
    <cellStyle name="xl37 2 5 4" xfId="2344"/>
    <cellStyle name="xl37 2 5 5" xfId="2048"/>
    <cellStyle name="xl37 2 5 6" xfId="2245"/>
    <cellStyle name="xl37 2 5 7" xfId="3052"/>
    <cellStyle name="xl37 2 5 8" xfId="3205"/>
    <cellStyle name="xl37 2 5 9" xfId="3450"/>
    <cellStyle name="xl37 2 6" xfId="2096"/>
    <cellStyle name="xl37 2 6 2" xfId="2253"/>
    <cellStyle name="xl37 2 6 3" xfId="2037"/>
    <cellStyle name="xl37 2 6 4" xfId="2491"/>
    <cellStyle name="xl37 2 6 5" xfId="2618"/>
    <cellStyle name="xl37 2 6 6" xfId="2408"/>
    <cellStyle name="xl37 2 7" xfId="2374"/>
    <cellStyle name="xl37 2 8" xfId="2379"/>
    <cellStyle name="xl37 2 9" xfId="2428"/>
    <cellStyle name="xl37 3" xfId="1114"/>
    <cellStyle name="xl37 4" xfId="1160"/>
    <cellStyle name="xl37 5" xfId="1204"/>
    <cellStyle name="xl37 6" xfId="1248"/>
    <cellStyle name="xl38" xfId="123"/>
    <cellStyle name="xl38 2" xfId="277"/>
    <cellStyle name="xl38 2 10" xfId="2298"/>
    <cellStyle name="xl38 2 11" xfId="2187"/>
    <cellStyle name="xl38 2 12" xfId="2109"/>
    <cellStyle name="xl38 2 13" xfId="2184"/>
    <cellStyle name="xl38 2 2" xfId="760"/>
    <cellStyle name="xl38 2 2 10" xfId="2239"/>
    <cellStyle name="xl38 2 2 11" xfId="2489"/>
    <cellStyle name="xl38 2 2 12" xfId="2588"/>
    <cellStyle name="xl38 2 2 13" xfId="3050"/>
    <cellStyle name="xl38 2 2 14" xfId="3203"/>
    <cellStyle name="xl38 2 2 15" xfId="3448"/>
    <cellStyle name="xl38 2 2 16" xfId="3568"/>
    <cellStyle name="xl38 2 2 17" xfId="1383"/>
    <cellStyle name="xl38 2 2 18" xfId="1628"/>
    <cellStyle name="xl38 2 2 19" xfId="1455"/>
    <cellStyle name="xl38 2 2 2" xfId="871"/>
    <cellStyle name="xl38 2 2 20" xfId="3907"/>
    <cellStyle name="xl38 2 2 21" xfId="1949"/>
    <cellStyle name="xl38 2 2 22" xfId="2282"/>
    <cellStyle name="xl38 2 2 23" xfId="4186"/>
    <cellStyle name="xl38 2 2 24" xfId="3711"/>
    <cellStyle name="xl38 2 2 25" xfId="3705"/>
    <cellStyle name="xl38 2 2 26" xfId="3743"/>
    <cellStyle name="xl38 2 2 27" xfId="4943"/>
    <cellStyle name="xl38 2 2 28" xfId="4979"/>
    <cellStyle name="xl38 2 2 29" xfId="5327"/>
    <cellStyle name="xl38 2 2 3" xfId="946"/>
    <cellStyle name="xl38 2 2 30" xfId="5483"/>
    <cellStyle name="xl38 2 2 31" xfId="5549"/>
    <cellStyle name="xl38 2 2 32" xfId="5675"/>
    <cellStyle name="xl38 2 2 33" xfId="6492"/>
    <cellStyle name="xl38 2 2 34" xfId="6360"/>
    <cellStyle name="xl38 2 2 35" xfId="8381"/>
    <cellStyle name="xl38 2 2 36" xfId="9453"/>
    <cellStyle name="xl38 2 2 37" xfId="10168"/>
    <cellStyle name="xl38 2 2 38" xfId="10844"/>
    <cellStyle name="xl38 2 2 39" xfId="8142"/>
    <cellStyle name="xl38 2 2 4" xfId="901"/>
    <cellStyle name="xl38 2 2 5" xfId="953"/>
    <cellStyle name="xl38 2 2 6" xfId="1079"/>
    <cellStyle name="xl38 2 2 7" xfId="982"/>
    <cellStyle name="xl38 2 2 8" xfId="1694"/>
    <cellStyle name="xl38 2 2 9" xfId="2100"/>
    <cellStyle name="xl38 2 3" xfId="826"/>
    <cellStyle name="xl38 2 4" xfId="879"/>
    <cellStyle name="xl38 2 5" xfId="761"/>
    <cellStyle name="xl38 2 5 10" xfId="3560"/>
    <cellStyle name="xl38 2 5 11" xfId="1382"/>
    <cellStyle name="xl38 2 5 12" xfId="3920"/>
    <cellStyle name="xl38 2 5 13" xfId="3728"/>
    <cellStyle name="xl38 2 5 14" xfId="1343"/>
    <cellStyle name="xl38 2 5 15" xfId="1841"/>
    <cellStyle name="xl38 2 5 16" xfId="2447"/>
    <cellStyle name="xl38 2 5 17" xfId="1506"/>
    <cellStyle name="xl38 2 5 18" xfId="3644"/>
    <cellStyle name="xl38 2 5 19" xfId="4438"/>
    <cellStyle name="xl38 2 5 2" xfId="1695"/>
    <cellStyle name="xl38 2 5 20" xfId="4532"/>
    <cellStyle name="xl38 2 5 21" xfId="4944"/>
    <cellStyle name="xl38 2 5 22" xfId="4969"/>
    <cellStyle name="xl38 2 5 23" xfId="5328"/>
    <cellStyle name="xl38 2 5 24" xfId="5382"/>
    <cellStyle name="xl38 2 5 25" xfId="5116"/>
    <cellStyle name="xl38 2 5 26" xfId="5676"/>
    <cellStyle name="xl38 2 5 27" xfId="6493"/>
    <cellStyle name="xl38 2 5 28" xfId="6512"/>
    <cellStyle name="xl38 2 5 29" xfId="8382"/>
    <cellStyle name="xl38 2 5 3" xfId="2192"/>
    <cellStyle name="xl38 2 5 30" xfId="9411"/>
    <cellStyle name="xl38 2 5 31" xfId="10130"/>
    <cellStyle name="xl38 2 5 32" xfId="10808"/>
    <cellStyle name="xl38 2 5 33" xfId="10557"/>
    <cellStyle name="xl38 2 5 4" xfId="2405"/>
    <cellStyle name="xl38 2 5 5" xfId="1982"/>
    <cellStyle name="xl38 2 5 6" xfId="2427"/>
    <cellStyle name="xl38 2 5 7" xfId="3051"/>
    <cellStyle name="xl38 2 5 8" xfId="3204"/>
    <cellStyle name="xl38 2 5 9" xfId="3449"/>
    <cellStyle name="xl38 2 6" xfId="2098"/>
    <cellStyle name="xl38 2 6 2" xfId="2252"/>
    <cellStyle name="xl38 2 6 3" xfId="2038"/>
    <cellStyle name="xl38 2 6 4" xfId="2513"/>
    <cellStyle name="xl38 2 6 5" xfId="1985"/>
    <cellStyle name="xl38 2 6 6" xfId="2516"/>
    <cellStyle name="xl38 2 7" xfId="2376"/>
    <cellStyle name="xl38 2 8" xfId="2378"/>
    <cellStyle name="xl38 2 9" xfId="2377"/>
    <cellStyle name="xl38 3" xfId="1101"/>
    <cellStyle name="xl38 4" xfId="1147"/>
    <cellStyle name="xl38 5" xfId="1191"/>
    <cellStyle name="xl38 6" xfId="1235"/>
    <cellStyle name="xl39" xfId="124"/>
    <cellStyle name="xl39 2" xfId="1115"/>
    <cellStyle name="xl39 3" xfId="1161"/>
    <cellStyle name="xl39 4" xfId="1205"/>
    <cellStyle name="xl39 5" xfId="1249"/>
    <cellStyle name="xl40" xfId="125"/>
    <cellStyle name="xl40 2" xfId="1104"/>
    <cellStyle name="xl40 3" xfId="1150"/>
    <cellStyle name="xl40 4" xfId="1194"/>
    <cellStyle name="xl40 5" xfId="1238"/>
    <cellStyle name="xl41" xfId="126"/>
    <cellStyle name="xl41 2" xfId="1108"/>
    <cellStyle name="xl41 3" xfId="1154"/>
    <cellStyle name="xl41 4" xfId="1198"/>
    <cellStyle name="xl41 5" xfId="1242"/>
    <cellStyle name="xl42" xfId="127"/>
    <cellStyle name="xl42 2" xfId="1124"/>
    <cellStyle name="xl42 3" xfId="1170"/>
    <cellStyle name="xl42 4" xfId="1214"/>
    <cellStyle name="xl42 5" xfId="1255"/>
    <cellStyle name="xl43" xfId="128"/>
    <cellStyle name="xl43 2" xfId="1125"/>
    <cellStyle name="xl43 3" xfId="1171"/>
    <cellStyle name="xl43 4" xfId="1215"/>
    <cellStyle name="xl43 5" xfId="1256"/>
    <cellStyle name="xl44" xfId="129"/>
    <cellStyle name="xl44 2" xfId="1109"/>
    <cellStyle name="xl44 3" xfId="1155"/>
    <cellStyle name="xl44 4" xfId="1199"/>
    <cellStyle name="xl44 5" xfId="1243"/>
    <cellStyle name="xl45" xfId="130"/>
    <cellStyle name="xl45 2" xfId="1110"/>
    <cellStyle name="xl45 3" xfId="1156"/>
    <cellStyle name="xl45 4" xfId="1200"/>
    <cellStyle name="xl45 5" xfId="1244"/>
    <cellStyle name="xl46" xfId="131"/>
    <cellStyle name="xl46 2" xfId="1126"/>
    <cellStyle name="xl46 3" xfId="1172"/>
    <cellStyle name="xl46 4" xfId="1216"/>
    <cellStyle name="xl46 5" xfId="1257"/>
    <cellStyle name="xl47" xfId="132"/>
    <cellStyle name="xl47 2" xfId="1127"/>
    <cellStyle name="xl47 3" xfId="1173"/>
    <cellStyle name="xl47 4" xfId="1217"/>
    <cellStyle name="xl47 5" xfId="1258"/>
    <cellStyle name="xl48" xfId="133"/>
    <cellStyle name="xl48 2" xfId="1111"/>
    <cellStyle name="xl48 3" xfId="1157"/>
    <cellStyle name="xl48 4" xfId="1201"/>
    <cellStyle name="xl48 5" xfId="1245"/>
    <cellStyle name="xl49" xfId="134"/>
    <cellStyle name="xl50" xfId="135"/>
    <cellStyle name="xl50 2" xfId="136"/>
    <cellStyle name="xl51" xfId="137"/>
    <cellStyle name="xl52" xfId="138"/>
    <cellStyle name="xl53" xfId="139"/>
    <cellStyle name="xl54" xfId="140"/>
    <cellStyle name="xl55" xfId="141"/>
    <cellStyle name="xl56" xfId="142"/>
    <cellStyle name="xl57" xfId="143"/>
    <cellStyle name="xl58" xfId="144"/>
    <cellStyle name="xl59" xfId="145"/>
    <cellStyle name="xl60" xfId="146"/>
    <cellStyle name="xl61" xfId="147"/>
    <cellStyle name="xl62" xfId="148"/>
    <cellStyle name="xl63" xfId="149"/>
    <cellStyle name="xl64" xfId="150"/>
    <cellStyle name="xl65" xfId="151"/>
    <cellStyle name="xl65 2" xfId="152"/>
    <cellStyle name="xl65 3" xfId="153"/>
    <cellStyle name="xl65 3 2" xfId="154"/>
    <cellStyle name="xl65 3 3" xfId="155"/>
    <cellStyle name="xl66" xfId="156"/>
    <cellStyle name="xl66 2" xfId="157"/>
    <cellStyle name="xl66 3" xfId="158"/>
    <cellStyle name="xl66 3 2" xfId="159"/>
    <cellStyle name="xl66 3 3" xfId="160"/>
    <cellStyle name="xl67" xfId="161"/>
    <cellStyle name="xl67 2" xfId="162"/>
    <cellStyle name="xl67 3" xfId="163"/>
    <cellStyle name="xl67 3 2" xfId="164"/>
    <cellStyle name="xl67 3 3" xfId="165"/>
    <cellStyle name="xl68" xfId="166"/>
    <cellStyle name="xl69" xfId="167"/>
    <cellStyle name="xl70" xfId="168"/>
    <cellStyle name="xl71" xfId="169"/>
    <cellStyle name="xl71 2" xfId="170"/>
    <cellStyle name="xl71 3" xfId="171"/>
    <cellStyle name="xl71 3 2" xfId="172"/>
    <cellStyle name="xl71 3 3" xfId="173"/>
    <cellStyle name="xl72" xfId="174"/>
    <cellStyle name="xl73" xfId="175"/>
    <cellStyle name="xl74" xfId="176"/>
    <cellStyle name="xl75" xfId="177"/>
    <cellStyle name="xl76" xfId="178"/>
    <cellStyle name="xl76 2" xfId="179"/>
    <cellStyle name="xl76 3" xfId="180"/>
    <cellStyle name="xl76 3 2" xfId="181"/>
    <cellStyle name="xl76 3 3" xfId="182"/>
    <cellStyle name="xl77" xfId="183"/>
    <cellStyle name="xl78" xfId="184"/>
    <cellStyle name="xl79" xfId="185"/>
    <cellStyle name="xl80" xfId="186"/>
    <cellStyle name="xl81" xfId="187"/>
    <cellStyle name="xl82" xfId="188"/>
    <cellStyle name="xl82 2" xfId="189"/>
    <cellStyle name="xl82 3" xfId="190"/>
    <cellStyle name="xl82 3 2" xfId="191"/>
    <cellStyle name="xl82 3 3" xfId="192"/>
    <cellStyle name="xl83" xfId="193"/>
    <cellStyle name="xl84" xfId="194"/>
    <cellStyle name="xl85" xfId="195"/>
    <cellStyle name="xl86" xfId="196"/>
    <cellStyle name="xl87" xfId="197"/>
    <cellStyle name="xl88" xfId="198"/>
    <cellStyle name="xl89" xfId="199"/>
    <cellStyle name="xl90" xfId="200"/>
    <cellStyle name="xl91" xfId="201"/>
    <cellStyle name="xl92" xfId="202"/>
    <cellStyle name="xl93" xfId="203"/>
    <cellStyle name="xl94" xfId="204"/>
    <cellStyle name="xl95" xfId="205"/>
    <cellStyle name="xl96" xfId="206"/>
    <cellStyle name="xl97" xfId="207"/>
    <cellStyle name="xl98" xfId="208"/>
    <cellStyle name="xl99" xfId="209"/>
    <cellStyle name="Денежный" xfId="210" builtinId="4"/>
    <cellStyle name="Денежный 2" xfId="211"/>
    <cellStyle name="Денежный 2 10" xfId="481"/>
    <cellStyle name="Денежный 2 11" xfId="514"/>
    <cellStyle name="Денежный 2 12" xfId="576"/>
    <cellStyle name="Денежный 2 13" xfId="482"/>
    <cellStyle name="Денежный 2 14" xfId="554"/>
    <cellStyle name="Денежный 2 15" xfId="610"/>
    <cellStyle name="Денежный 2 16" xfId="790"/>
    <cellStyle name="Денежный 2 17" xfId="717"/>
    <cellStyle name="Денежный 2 18" xfId="779"/>
    <cellStyle name="Денежный 2 19" xfId="742"/>
    <cellStyle name="Денежный 2 2" xfId="291"/>
    <cellStyle name="Денежный 2 20" xfId="1025"/>
    <cellStyle name="Денежный 2 21" xfId="1024"/>
    <cellStyle name="Денежный 2 22" xfId="1135"/>
    <cellStyle name="Денежный 2 23" xfId="1181"/>
    <cellStyle name="Денежный 2 24" xfId="1225"/>
    <cellStyle name="Денежный 2 25" xfId="1265"/>
    <cellStyle name="Денежный 2 26" xfId="1271"/>
    <cellStyle name="Денежный 2 27" xfId="1411"/>
    <cellStyle name="Денежный 2 28" xfId="2060"/>
    <cellStyle name="Денежный 2 29" xfId="2549"/>
    <cellStyle name="Денежный 2 3" xfId="290"/>
    <cellStyle name="Денежный 2 30" xfId="2484"/>
    <cellStyle name="Денежный 2 31" xfId="2708"/>
    <cellStyle name="Денежный 2 32" xfId="2707"/>
    <cellStyle name="Денежный 2 33" xfId="2699"/>
    <cellStyle name="Денежный 2 34" xfId="2744"/>
    <cellStyle name="Денежный 2 35" xfId="2773"/>
    <cellStyle name="Денежный 2 36" xfId="2802"/>
    <cellStyle name="Денежный 2 37" xfId="2831"/>
    <cellStyle name="Денежный 2 38" xfId="2915"/>
    <cellStyle name="Денежный 2 39" xfId="2976"/>
    <cellStyle name="Денежный 2 4" xfId="285"/>
    <cellStyle name="Денежный 2 40" xfId="2970"/>
    <cellStyle name="Денежный 2 41" xfId="3122"/>
    <cellStyle name="Денежный 2 42" xfId="3119"/>
    <cellStyle name="Денежный 2 43" xfId="3324"/>
    <cellStyle name="Денежный 2 44" xfId="3371"/>
    <cellStyle name="Денежный 2 45" xfId="1482"/>
    <cellStyle name="Денежный 2 46" xfId="4033"/>
    <cellStyle name="Денежный 2 47" xfId="1337"/>
    <cellStyle name="Денежный 2 48" xfId="1853"/>
    <cellStyle name="Денежный 2 49" xfId="3896"/>
    <cellStyle name="Денежный 2 5" xfId="373"/>
    <cellStyle name="Денежный 2 50" xfId="3787"/>
    <cellStyle name="Денежный 2 51" xfId="4615"/>
    <cellStyle name="Денежный 2 52" xfId="4609"/>
    <cellStyle name="Денежный 2 53" xfId="4611"/>
    <cellStyle name="Денежный 2 54" xfId="4610"/>
    <cellStyle name="Денежный 2 55" xfId="4666"/>
    <cellStyle name="Денежный 2 56" xfId="4627"/>
    <cellStyle name="Денежный 2 57" xfId="4722"/>
    <cellStyle name="Денежный 2 58" xfId="4739"/>
    <cellStyle name="Денежный 2 59" xfId="4741"/>
    <cellStyle name="Денежный 2 6" xfId="370"/>
    <cellStyle name="Денежный 2 60" xfId="4551"/>
    <cellStyle name="Денежный 2 61" xfId="4811"/>
    <cellStyle name="Денежный 2 62" xfId="4916"/>
    <cellStyle name="Денежный 2 63" xfId="5159"/>
    <cellStyle name="Денежный 2 64" xfId="5397"/>
    <cellStyle name="Денежный 2 65" xfId="5138"/>
    <cellStyle name="Денежный 2 66" xfId="5594"/>
    <cellStyle name="Денежный 2 67" xfId="6350"/>
    <cellStyle name="Денежный 2 68" xfId="6587"/>
    <cellStyle name="Денежный 2 69" xfId="8078"/>
    <cellStyle name="Денежный 2 7" xfId="371"/>
    <cellStyle name="Денежный 2 70" xfId="8683"/>
    <cellStyle name="Денежный 2 71" xfId="8646"/>
    <cellStyle name="Денежный 2 72" xfId="8053"/>
    <cellStyle name="Денежный 2 73" xfId="8258"/>
    <cellStyle name="Денежный 2 8" xfId="386"/>
    <cellStyle name="Денежный 2 9" xfId="515"/>
    <cellStyle name="Денежный 20" xfId="212"/>
    <cellStyle name="Денежный 20 10" xfId="480"/>
    <cellStyle name="Денежный 20 11" xfId="474"/>
    <cellStyle name="Денежный 20 12" xfId="599"/>
    <cellStyle name="Денежный 20 13" xfId="483"/>
    <cellStyle name="Денежный 20 14" xfId="555"/>
    <cellStyle name="Денежный 20 15" xfId="492"/>
    <cellStyle name="Денежный 20 16" xfId="791"/>
    <cellStyle name="Денежный 20 17" xfId="716"/>
    <cellStyle name="Денежный 20 18" xfId="780"/>
    <cellStyle name="Денежный 20 19" xfId="741"/>
    <cellStyle name="Денежный 20 2" xfId="292"/>
    <cellStyle name="Денежный 20 20" xfId="1026"/>
    <cellStyle name="Денежный 20 21" xfId="1023"/>
    <cellStyle name="Денежный 20 22" xfId="1272"/>
    <cellStyle name="Денежный 20 23" xfId="1412"/>
    <cellStyle name="Денежный 20 24" xfId="2075"/>
    <cellStyle name="Денежный 20 25" xfId="2228"/>
    <cellStyle name="Денежный 20 26" xfId="2063"/>
    <cellStyle name="Денежный 20 27" xfId="2709"/>
    <cellStyle name="Денежный 20 28" xfId="2706"/>
    <cellStyle name="Денежный 20 29" xfId="2718"/>
    <cellStyle name="Денежный 20 3" xfId="289"/>
    <cellStyle name="Денежный 20 30" xfId="2747"/>
    <cellStyle name="Денежный 20 31" xfId="2776"/>
    <cellStyle name="Денежный 20 32" xfId="2805"/>
    <cellStyle name="Денежный 20 33" xfId="2834"/>
    <cellStyle name="Денежный 20 34" xfId="2916"/>
    <cellStyle name="Денежный 20 35" xfId="2965"/>
    <cellStyle name="Денежный 20 36" xfId="2969"/>
    <cellStyle name="Денежный 20 37" xfId="3028"/>
    <cellStyle name="Денежный 20 38" xfId="3111"/>
    <cellStyle name="Денежный 20 39" xfId="3325"/>
    <cellStyle name="Денежный 20 4" xfId="301"/>
    <cellStyle name="Денежный 20 40" xfId="3368"/>
    <cellStyle name="Денежный 20 41" xfId="2139"/>
    <cellStyle name="Денежный 20 42" xfId="3874"/>
    <cellStyle name="Денежный 20 43" xfId="1310"/>
    <cellStyle name="Денежный 20 44" xfId="4057"/>
    <cellStyle name="Денежный 20 45" xfId="2276"/>
    <cellStyle name="Денежный 20 46" xfId="1851"/>
    <cellStyle name="Денежный 20 47" xfId="4154"/>
    <cellStyle name="Денежный 20 48" xfId="3884"/>
    <cellStyle name="Денежный 20 49" xfId="4446"/>
    <cellStyle name="Денежный 20 5" xfId="374"/>
    <cellStyle name="Денежный 20 50" xfId="4562"/>
    <cellStyle name="Денежный 20 51" xfId="4812"/>
    <cellStyle name="Денежный 20 52" xfId="4966"/>
    <cellStyle name="Денежный 20 53" xfId="5160"/>
    <cellStyle name="Денежный 20 54" xfId="5296"/>
    <cellStyle name="Денежный 20 55" xfId="5366"/>
    <cellStyle name="Денежный 20 56" xfId="5595"/>
    <cellStyle name="Денежный 20 57" xfId="6351"/>
    <cellStyle name="Денежный 20 58" xfId="6640"/>
    <cellStyle name="Денежный 20 59" xfId="8079"/>
    <cellStyle name="Денежный 20 6" xfId="369"/>
    <cellStyle name="Денежный 20 60" xfId="8657"/>
    <cellStyle name="Денежный 20 61" xfId="8043"/>
    <cellStyle name="Денежный 20 62" xfId="8226"/>
    <cellStyle name="Денежный 20 63" xfId="8356"/>
    <cellStyle name="Денежный 20 7" xfId="372"/>
    <cellStyle name="Денежный 20 8" xfId="410"/>
    <cellStyle name="Денежный 20 9" xfId="516"/>
    <cellStyle name="Денежный 3" xfId="213"/>
    <cellStyle name="Денежный 3 10" xfId="479"/>
    <cellStyle name="Денежный 3 11" xfId="525"/>
    <cellStyle name="Денежный 3 12" xfId="600"/>
    <cellStyle name="Денежный 3 13" xfId="484"/>
    <cellStyle name="Денежный 3 14" xfId="574"/>
    <cellStyle name="Денежный 3 15" xfId="493"/>
    <cellStyle name="Денежный 3 16" xfId="792"/>
    <cellStyle name="Денежный 3 17" xfId="715"/>
    <cellStyle name="Денежный 3 18" xfId="781"/>
    <cellStyle name="Денежный 3 19" xfId="895"/>
    <cellStyle name="Денежный 3 2" xfId="293"/>
    <cellStyle name="Денежный 3 20" xfId="1027"/>
    <cellStyle name="Денежный 3 21" xfId="1065"/>
    <cellStyle name="Денежный 3 22" xfId="1132"/>
    <cellStyle name="Денежный 3 23" xfId="1178"/>
    <cellStyle name="Денежный 3 24" xfId="1222"/>
    <cellStyle name="Денежный 3 25" xfId="1262"/>
    <cellStyle name="Денежный 3 26" xfId="1273"/>
    <cellStyle name="Денежный 3 27" xfId="1413"/>
    <cellStyle name="Денежный 3 28" xfId="2093"/>
    <cellStyle name="Денежный 3 29" xfId="2315"/>
    <cellStyle name="Денежный 3 3" xfId="288"/>
    <cellStyle name="Денежный 3 30" xfId="2472"/>
    <cellStyle name="Денежный 3 31" xfId="2710"/>
    <cellStyle name="Денежный 3 32" xfId="2705"/>
    <cellStyle name="Денежный 3 33" xfId="2719"/>
    <cellStyle name="Денежный 3 34" xfId="2748"/>
    <cellStyle name="Денежный 3 35" xfId="2777"/>
    <cellStyle name="Денежный 3 36" xfId="2806"/>
    <cellStyle name="Денежный 3 37" xfId="2835"/>
    <cellStyle name="Денежный 3 38" xfId="2917"/>
    <cellStyle name="Денежный 3 39" xfId="2960"/>
    <cellStyle name="Денежный 3 4" xfId="302"/>
    <cellStyle name="Денежный 3 40" xfId="2971"/>
    <cellStyle name="Денежный 3 41" xfId="3092"/>
    <cellStyle name="Денежный 3 42" xfId="2962"/>
    <cellStyle name="Денежный 3 43" xfId="3326"/>
    <cellStyle name="Денежный 3 44" xfId="3531"/>
    <cellStyle name="Денежный 3 45" xfId="2160"/>
    <cellStyle name="Денежный 3 46" xfId="3864"/>
    <cellStyle name="Денежный 3 47" xfId="1354"/>
    <cellStyle name="Денежный 3 48" xfId="3992"/>
    <cellStyle name="Денежный 3 49" xfId="3799"/>
    <cellStyle name="Денежный 3 5" xfId="375"/>
    <cellStyle name="Денежный 3 50" xfId="3725"/>
    <cellStyle name="Денежный 3 51" xfId="3860"/>
    <cellStyle name="Денежный 3 52" xfId="4232"/>
    <cellStyle name="Денежный 3 53" xfId="1934"/>
    <cellStyle name="Денежный 3 54" xfId="1348"/>
    <cellStyle name="Денежный 3 55" xfId="4813"/>
    <cellStyle name="Денежный 3 56" xfId="4910"/>
    <cellStyle name="Денежный 3 57" xfId="5161"/>
    <cellStyle name="Денежный 3 58" xfId="5354"/>
    <cellStyle name="Денежный 3 59" xfId="5533"/>
    <cellStyle name="Денежный 3 6" xfId="368"/>
    <cellStyle name="Денежный 3 60" xfId="5596"/>
    <cellStyle name="Денежный 3 61" xfId="6352"/>
    <cellStyle name="Денежный 3 62" xfId="6629"/>
    <cellStyle name="Денежный 3 63" xfId="8080"/>
    <cellStyle name="Денежный 3 64" xfId="8634"/>
    <cellStyle name="Денежный 3 65" xfId="8065"/>
    <cellStyle name="Денежный 3 66" xfId="8265"/>
    <cellStyle name="Денежный 3 67" xfId="9424"/>
    <cellStyle name="Денежный 3 7" xfId="366"/>
    <cellStyle name="Денежный 3 8" xfId="411"/>
    <cellStyle name="Денежный 3 9" xfId="517"/>
    <cellStyle name="Денежный 4" xfId="214"/>
    <cellStyle name="Денежный 4 10" xfId="478"/>
    <cellStyle name="Денежный 4 11" xfId="526"/>
    <cellStyle name="Денежный 4 12" xfId="601"/>
    <cellStyle name="Денежный 4 13" xfId="485"/>
    <cellStyle name="Денежный 4 14" xfId="579"/>
    <cellStyle name="Денежный 4 15" xfId="494"/>
    <cellStyle name="Денежный 4 16" xfId="793"/>
    <cellStyle name="Денежный 4 17" xfId="714"/>
    <cellStyle name="Денежный 4 18" xfId="782"/>
    <cellStyle name="Денежный 4 19" xfId="893"/>
    <cellStyle name="Денежный 4 2" xfId="294"/>
    <cellStyle name="Денежный 4 20" xfId="1028"/>
    <cellStyle name="Денежный 4 21" xfId="1058"/>
    <cellStyle name="Денежный 4 22" xfId="1274"/>
    <cellStyle name="Денежный 4 23" xfId="1414"/>
    <cellStyle name="Денежный 4 24" xfId="2512"/>
    <cellStyle name="Денежный 4 25" xfId="2500"/>
    <cellStyle name="Денежный 4 26" xfId="2155"/>
    <cellStyle name="Денежный 4 27" xfId="2711"/>
    <cellStyle name="Денежный 4 28" xfId="2704"/>
    <cellStyle name="Денежный 4 29" xfId="2720"/>
    <cellStyle name="Денежный 4 3" xfId="287"/>
    <cellStyle name="Денежный 4 30" xfId="2749"/>
    <cellStyle name="Денежный 4 31" xfId="2778"/>
    <cellStyle name="Денежный 4 32" xfId="2807"/>
    <cellStyle name="Денежный 4 33" xfId="2836"/>
    <cellStyle name="Денежный 4 34" xfId="2918"/>
    <cellStyle name="Денежный 4 35" xfId="3112"/>
    <cellStyle name="Денежный 4 36" xfId="2950"/>
    <cellStyle name="Денежный 4 37" xfId="3019"/>
    <cellStyle name="Денежный 4 38" xfId="2967"/>
    <cellStyle name="Денежный 4 39" xfId="3327"/>
    <cellStyle name="Денежный 4 4" xfId="303"/>
    <cellStyle name="Денежный 4 40" xfId="3540"/>
    <cellStyle name="Денежный 4 41" xfId="1836"/>
    <cellStyle name="Денежный 4 42" xfId="3848"/>
    <cellStyle name="Денежный 4 43" xfId="1922"/>
    <cellStyle name="Денежный 4 44" xfId="3029"/>
    <cellStyle name="Денежный 4 45" xfId="1444"/>
    <cellStyle name="Денежный 4 46" xfId="1741"/>
    <cellStyle name="Денежный 4 47" xfId="3768"/>
    <cellStyle name="Денежный 4 48" xfId="4544"/>
    <cellStyle name="Денежный 4 49" xfId="4257"/>
    <cellStyle name="Денежный 4 5" xfId="376"/>
    <cellStyle name="Денежный 4 50" xfId="1467"/>
    <cellStyle name="Денежный 4 51" xfId="4814"/>
    <cellStyle name="Денежный 4 52" xfId="4907"/>
    <cellStyle name="Денежный 4 53" xfId="5162"/>
    <cellStyle name="Денежный 4 54" xfId="5286"/>
    <cellStyle name="Денежный 4 55" xfId="5437"/>
    <cellStyle name="Денежный 4 56" xfId="5597"/>
    <cellStyle name="Денежный 4 57" xfId="6353"/>
    <cellStyle name="Денежный 4 58" xfId="6622"/>
    <cellStyle name="Денежный 4 59" xfId="8081"/>
    <cellStyle name="Денежный 4 6" xfId="367"/>
    <cellStyle name="Денежный 4 60" xfId="8600"/>
    <cellStyle name="Денежный 4 61" xfId="8900"/>
    <cellStyle name="Денежный 4 62" xfId="10043"/>
    <cellStyle name="Денежный 4 63" xfId="8446"/>
    <cellStyle name="Денежный 4 7" xfId="383"/>
    <cellStyle name="Денежный 4 8" xfId="412"/>
    <cellStyle name="Денежный 4 9" xfId="518"/>
    <cellStyle name="Обычный" xfId="0" builtinId="0"/>
    <cellStyle name="Обычный 10" xfId="1177"/>
    <cellStyle name="Обычный 10 10" xfId="1655"/>
    <cellStyle name="Обычный 10 11" xfId="3946"/>
    <cellStyle name="Обычный 10 12" xfId="1557"/>
    <cellStyle name="Обычный 10 13" xfId="4197"/>
    <cellStyle name="Обычный 10 14" xfId="4761"/>
    <cellStyle name="Обычный 10 15" xfId="1563"/>
    <cellStyle name="Обычный 10 16" xfId="5075"/>
    <cellStyle name="Обычный 10 17" xfId="5101"/>
    <cellStyle name="Обычный 10 18" xfId="5508"/>
    <cellStyle name="Обычный 10 19" xfId="5554"/>
    <cellStyle name="Обычный 10 2" xfId="1930"/>
    <cellStyle name="Обычный 10 2 2" xfId="6046"/>
    <cellStyle name="Обычный 10 2 3" xfId="7100"/>
    <cellStyle name="Обычный 10 2 4" xfId="7602"/>
    <cellStyle name="Обычный 10 2 5" xfId="9476"/>
    <cellStyle name="Обычный 10 2 6" xfId="10192"/>
    <cellStyle name="Обычный 10 2 7" xfId="10867"/>
    <cellStyle name="Обычный 10 2 8" xfId="11504"/>
    <cellStyle name="Обычный 10 2 9" xfId="12077"/>
    <cellStyle name="Обычный 10 20" xfId="5584"/>
    <cellStyle name="Обычный 10 21" xfId="5745"/>
    <cellStyle name="Обычный 10 22" xfId="6618"/>
    <cellStyle name="Обычный 10 23" xfId="6347"/>
    <cellStyle name="Обычный 10 24" xfId="8636"/>
    <cellStyle name="Обычный 10 25" xfId="8063"/>
    <cellStyle name="Обычный 10 26" xfId="8304"/>
    <cellStyle name="Обычный 10 27" xfId="8308"/>
    <cellStyle name="Обычный 10 28" xfId="9112"/>
    <cellStyle name="Обычный 10 3" xfId="3272"/>
    <cellStyle name="Обычный 10 3 2" xfId="6134"/>
    <cellStyle name="Обычный 10 3 3" xfId="7198"/>
    <cellStyle name="Обычный 10 3 4" xfId="7690"/>
    <cellStyle name="Обычный 10 3 5" xfId="9588"/>
    <cellStyle name="Обычный 10 3 6" xfId="10302"/>
    <cellStyle name="Обычный 10 3 7" xfId="10976"/>
    <cellStyle name="Обычный 10 3 8" xfId="11602"/>
    <cellStyle name="Обычный 10 3 9" xfId="12165"/>
    <cellStyle name="Обычный 10 4" xfId="3572"/>
    <cellStyle name="Обычный 10 4 2" xfId="6301"/>
    <cellStyle name="Обычный 10 4 3" xfId="7388"/>
    <cellStyle name="Обычный 10 4 4" xfId="7857"/>
    <cellStyle name="Обычный 10 4 5" xfId="9818"/>
    <cellStyle name="Обычный 10 4 6" xfId="10517"/>
    <cellStyle name="Обычный 10 4 7" xfId="11181"/>
    <cellStyle name="Обычный 10 4 8" xfId="11793"/>
    <cellStyle name="Обычный 10 4 9" xfId="12332"/>
    <cellStyle name="Обычный 10 5" xfId="3596"/>
    <cellStyle name="Обычный 10 5 2" xfId="6318"/>
    <cellStyle name="Обычный 10 5 3" xfId="7409"/>
    <cellStyle name="Обычный 10 5 4" xfId="7874"/>
    <cellStyle name="Обычный 10 5 5" xfId="9840"/>
    <cellStyle name="Обычный 10 5 6" xfId="10537"/>
    <cellStyle name="Обычный 10 5 7" xfId="11200"/>
    <cellStyle name="Обычный 10 5 8" xfId="11811"/>
    <cellStyle name="Обычный 10 5 9" xfId="12349"/>
    <cellStyle name="Обычный 10 6" xfId="1327"/>
    <cellStyle name="Обычный 10 6 2" xfId="7514"/>
    <cellStyle name="Обычный 10 6 3" xfId="7965"/>
    <cellStyle name="Обычный 10 6 4" xfId="9966"/>
    <cellStyle name="Обычный 10 6 5" xfId="10656"/>
    <cellStyle name="Обычный 10 6 6" xfId="11312"/>
    <cellStyle name="Обычный 10 6 7" xfId="11911"/>
    <cellStyle name="Обычный 10 6 8" xfId="12440"/>
    <cellStyle name="Обычный 10 7" xfId="3813"/>
    <cellStyle name="Обычный 10 7 2" xfId="10100"/>
    <cellStyle name="Обычный 10 7 3" xfId="10781"/>
    <cellStyle name="Обычный 10 7 4" xfId="11426"/>
    <cellStyle name="Обычный 10 7 5" xfId="12014"/>
    <cellStyle name="Обычный 10 7 6" xfId="12530"/>
    <cellStyle name="Обычный 10 8" xfId="3862"/>
    <cellStyle name="Обычный 10 9" xfId="3737"/>
    <cellStyle name="Обычный 11" xfId="1221"/>
    <cellStyle name="Обычный 11 10" xfId="4352"/>
    <cellStyle name="Обычный 11 11" xfId="4395"/>
    <cellStyle name="Обычный 11 12" xfId="4206"/>
    <cellStyle name="Обычный 11 13" xfId="3134"/>
    <cellStyle name="Обычный 11 14" xfId="3925"/>
    <cellStyle name="Обычный 11 15" xfId="4000"/>
    <cellStyle name="Обычный 11 16" xfId="5083"/>
    <cellStyle name="Обычный 11 17" xfId="5104"/>
    <cellStyle name="Обычный 11 18" xfId="5527"/>
    <cellStyle name="Обычный 11 19" xfId="5567"/>
    <cellStyle name="Обычный 11 2" xfId="1958"/>
    <cellStyle name="Обычный 11 2 2" xfId="6049"/>
    <cellStyle name="Обычный 11 2 3" xfId="7103"/>
    <cellStyle name="Обычный 11 2 4" xfId="7605"/>
    <cellStyle name="Обычный 11 2 5" xfId="9480"/>
    <cellStyle name="Обычный 11 2 6" xfId="10196"/>
    <cellStyle name="Обычный 11 2 7" xfId="10871"/>
    <cellStyle name="Обычный 11 2 8" xfId="11507"/>
    <cellStyle name="Обычный 11 2 9" xfId="12080"/>
    <cellStyle name="Обычный 11 20" xfId="5587"/>
    <cellStyle name="Обычный 11 21" xfId="5748"/>
    <cellStyle name="Обычный 11 22" xfId="6625"/>
    <cellStyle name="Обычный 11 23" xfId="6637"/>
    <cellStyle name="Обычный 11 24" xfId="8659"/>
    <cellStyle name="Обычный 11 25" xfId="8041"/>
    <cellStyle name="Обычный 11 26" xfId="8291"/>
    <cellStyle name="Обычный 11 27" xfId="9856"/>
    <cellStyle name="Обычный 11 28" xfId="8875"/>
    <cellStyle name="Обычный 11 3" xfId="3275"/>
    <cellStyle name="Обычный 11 3 2" xfId="6137"/>
    <cellStyle name="Обычный 11 3 3" xfId="7201"/>
    <cellStyle name="Обычный 11 3 4" xfId="7693"/>
    <cellStyle name="Обычный 11 3 5" xfId="9591"/>
    <cellStyle name="Обычный 11 3 6" xfId="10305"/>
    <cellStyle name="Обычный 11 3 7" xfId="10979"/>
    <cellStyle name="Обычный 11 3 8" xfId="11605"/>
    <cellStyle name="Обычный 11 3 9" xfId="12168"/>
    <cellStyle name="Обычный 11 4" xfId="3582"/>
    <cellStyle name="Обычный 11 4 2" xfId="6307"/>
    <cellStyle name="Обычный 11 4 3" xfId="7396"/>
    <cellStyle name="Обычный 11 4 4" xfId="7863"/>
    <cellStyle name="Обычный 11 4 5" xfId="9826"/>
    <cellStyle name="Обычный 11 4 6" xfId="10524"/>
    <cellStyle name="Обычный 11 4 7" xfId="11187"/>
    <cellStyle name="Обычный 11 4 8" xfId="11799"/>
    <cellStyle name="Обычный 11 4 9" xfId="12338"/>
    <cellStyle name="Обычный 11 5" xfId="3599"/>
    <cellStyle name="Обычный 11 5 2" xfId="6321"/>
    <cellStyle name="Обычный 11 5 3" xfId="7412"/>
    <cellStyle name="Обычный 11 5 4" xfId="7877"/>
    <cellStyle name="Обычный 11 5 5" xfId="9843"/>
    <cellStyle name="Обычный 11 5 6" xfId="10540"/>
    <cellStyle name="Обычный 11 5 7" xfId="11203"/>
    <cellStyle name="Обычный 11 5 8" xfId="11814"/>
    <cellStyle name="Обычный 11 5 9" xfId="12352"/>
    <cellStyle name="Обычный 11 6" xfId="1314"/>
    <cellStyle name="Обычный 11 6 2" xfId="7517"/>
    <cellStyle name="Обычный 11 6 3" xfId="7968"/>
    <cellStyle name="Обычный 11 6 4" xfId="9969"/>
    <cellStyle name="Обычный 11 6 5" xfId="10659"/>
    <cellStyle name="Обычный 11 6 6" xfId="11315"/>
    <cellStyle name="Обычный 11 6 7" xfId="11914"/>
    <cellStyle name="Обычный 11 6 8" xfId="12443"/>
    <cellStyle name="Обычный 11 7" xfId="4170"/>
    <cellStyle name="Обычный 11 7 2" xfId="10103"/>
    <cellStyle name="Обычный 11 7 3" xfId="10784"/>
    <cellStyle name="Обычный 11 7 4" xfId="11429"/>
    <cellStyle name="Обычный 11 7 5" xfId="12017"/>
    <cellStyle name="Обычный 11 7 6" xfId="12533"/>
    <cellStyle name="Обычный 11 8" xfId="4241"/>
    <cellStyle name="Обычный 11 9" xfId="4299"/>
    <cellStyle name="Обычный 12" xfId="3281"/>
    <cellStyle name="Обычный 12 2" xfId="6143"/>
    <cellStyle name="Обычный 12 3" xfId="7207"/>
    <cellStyle name="Обычный 12 4" xfId="7699"/>
    <cellStyle name="Обычный 12 5" xfId="9597"/>
    <cellStyle name="Обычный 12 6" xfId="10311"/>
    <cellStyle name="Обычный 12 7" xfId="10985"/>
    <cellStyle name="Обычный 12 8" xfId="11611"/>
    <cellStyle name="Обычный 12 9" xfId="12174"/>
    <cellStyle name="Обычный 13" xfId="3358"/>
    <cellStyle name="Обычный 13 2" xfId="6183"/>
    <cellStyle name="Обычный 13 3" xfId="7255"/>
    <cellStyle name="Обычный 13 4" xfId="7739"/>
    <cellStyle name="Обычный 13 5" xfId="9651"/>
    <cellStyle name="Обычный 13 6" xfId="10359"/>
    <cellStyle name="Обычный 13 7" xfId="11031"/>
    <cellStyle name="Обычный 13 8" xfId="11657"/>
    <cellStyle name="Обычный 13 9" xfId="12214"/>
    <cellStyle name="Обычный 2" xfId="215"/>
    <cellStyle name="Обычный 2 10" xfId="519"/>
    <cellStyle name="Обычный 2 10 10" xfId="3534"/>
    <cellStyle name="Обычный 2 10 10 2" xfId="6277"/>
    <cellStyle name="Обычный 2 10 10 3" xfId="7360"/>
    <cellStyle name="Обычный 2 10 10 4" xfId="7833"/>
    <cellStyle name="Обычный 2 10 10 5" xfId="9790"/>
    <cellStyle name="Обычный 2 10 10 6" xfId="10490"/>
    <cellStyle name="Обычный 2 10 10 7" xfId="11154"/>
    <cellStyle name="Обычный 2 10 10 8" xfId="11764"/>
    <cellStyle name="Обычный 2 10 10 9" xfId="12308"/>
    <cellStyle name="Обычный 2 10 11" xfId="1501"/>
    <cellStyle name="Обычный 2 10 11 2" xfId="7440"/>
    <cellStyle name="Обычный 2 10 11 3" xfId="7903"/>
    <cellStyle name="Обычный 2 10 11 4" xfId="9884"/>
    <cellStyle name="Обычный 2 10 11 5" xfId="10578"/>
    <cellStyle name="Обычный 2 10 11 6" xfId="11236"/>
    <cellStyle name="Обычный 2 10 11 7" xfId="11844"/>
    <cellStyle name="Обычный 2 10 11 8" xfId="12378"/>
    <cellStyle name="Обычный 2 10 12" xfId="3963"/>
    <cellStyle name="Обычный 2 10 12 2" xfId="10010"/>
    <cellStyle name="Обычный 2 10 12 3" xfId="10695"/>
    <cellStyle name="Обычный 2 10 12 4" xfId="11351"/>
    <cellStyle name="Обычный 2 10 12 5" xfId="11943"/>
    <cellStyle name="Обычный 2 10 12 6" xfId="12468"/>
    <cellStyle name="Обычный 2 10 13" xfId="1733"/>
    <cellStyle name="Обычный 2 10 14" xfId="3973"/>
    <cellStyle name="Обычный 2 10 15" xfId="2277"/>
    <cellStyle name="Обычный 2 10 16" xfId="3916"/>
    <cellStyle name="Обычный 2 10 17" xfId="4037"/>
    <cellStyle name="Обычный 2 10 18" xfId="4242"/>
    <cellStyle name="Обычный 2 10 19" xfId="1722"/>
    <cellStyle name="Обычный 2 10 2" xfId="1565"/>
    <cellStyle name="Обычный 2 10 2 2" xfId="5812"/>
    <cellStyle name="Обычный 2 10 2 3" xfId="6797"/>
    <cellStyle name="Обычный 2 10 2 4" xfId="7145"/>
    <cellStyle name="Обычный 2 10 2 5" xfId="8991"/>
    <cellStyle name="Обычный 2 10 2 6" xfId="9719"/>
    <cellStyle name="Обычный 2 10 2 7" xfId="10424"/>
    <cellStyle name="Обычный 2 10 2 8" xfId="11091"/>
    <cellStyle name="Обычный 2 10 2 9" xfId="10800"/>
    <cellStyle name="Обычный 2 10 20" xfId="4023"/>
    <cellStyle name="Обычный 2 10 21" xfId="4882"/>
    <cellStyle name="Обычный 2 10 22" xfId="4849"/>
    <cellStyle name="Обычный 2 10 23" xfId="5251"/>
    <cellStyle name="Обычный 2 10 24" xfId="5449"/>
    <cellStyle name="Обычный 2 10 25" xfId="5458"/>
    <cellStyle name="Обычный 2 10 26" xfId="5641"/>
    <cellStyle name="Обычный 2 10 27" xfId="6429"/>
    <cellStyle name="Обычный 2 10 28" xfId="6748"/>
    <cellStyle name="Обычный 2 10 29" xfId="8252"/>
    <cellStyle name="Обычный 2 10 3" xfId="2541"/>
    <cellStyle name="Обычный 2 10 3 2" xfId="5848"/>
    <cellStyle name="Обычный 2 10 3 3" xfId="6848"/>
    <cellStyle name="Обычный 2 10 3 4" xfId="6667"/>
    <cellStyle name="Обычный 2 10 3 5" xfId="9073"/>
    <cellStyle name="Обычный 2 10 3 6" xfId="8950"/>
    <cellStyle name="Обычный 2 10 3 7" xfId="8951"/>
    <cellStyle name="Обычный 2 10 3 8" xfId="8723"/>
    <cellStyle name="Обычный 2 10 3 9" xfId="8519"/>
    <cellStyle name="Обычный 2 10 30" xfId="9361"/>
    <cellStyle name="Обычный 2 10 31" xfId="7985"/>
    <cellStyle name="Обычный 2 10 32" xfId="9319"/>
    <cellStyle name="Обычный 2 10 33" xfId="11267"/>
    <cellStyle name="Обычный 2 10 4" xfId="2612"/>
    <cellStyle name="Обычный 2 10 4 2" xfId="5876"/>
    <cellStyle name="Обычный 2 10 4 3" xfId="6881"/>
    <cellStyle name="Обычный 2 10 4 4" xfId="7143"/>
    <cellStyle name="Обычный 2 10 4 5" xfId="9127"/>
    <cellStyle name="Обычный 2 10 4 6" xfId="8516"/>
    <cellStyle name="Обычный 2 10 4 7" xfId="9224"/>
    <cellStyle name="Обычный 2 10 4 8" xfId="8849"/>
    <cellStyle name="Обычный 2 10 4 9" xfId="8264"/>
    <cellStyle name="Обычный 2 10 5" xfId="2658"/>
    <cellStyle name="Обычный 2 10 5 2" xfId="5904"/>
    <cellStyle name="Обычный 2 10 5 3" xfId="6913"/>
    <cellStyle name="Обычный 2 10 5 4" xfId="7308"/>
    <cellStyle name="Обычный 2 10 5 5" xfId="9162"/>
    <cellStyle name="Обычный 2 10 5 6" xfId="8428"/>
    <cellStyle name="Обычный 2 10 5 7" xfId="9286"/>
    <cellStyle name="Обычный 2 10 5 8" xfId="9417"/>
    <cellStyle name="Обычный 2 10 5 9" xfId="8685"/>
    <cellStyle name="Обычный 2 10 6" xfId="2682"/>
    <cellStyle name="Обычный 2 10 6 2" xfId="5926"/>
    <cellStyle name="Обычный 2 10 6 3" xfId="6935"/>
    <cellStyle name="Обычный 2 10 6 4" xfId="6665"/>
    <cellStyle name="Обычный 2 10 6 5" xfId="9185"/>
    <cellStyle name="Обычный 2 10 6 6" xfId="8649"/>
    <cellStyle name="Обычный 2 10 6 7" xfId="8051"/>
    <cellStyle name="Обычный 2 10 6 8" xfId="9383"/>
    <cellStyle name="Обычный 2 10 6 9" xfId="8269"/>
    <cellStyle name="Обычный 2 10 7" xfId="3003"/>
    <cellStyle name="Обычный 2 10 7 2" xfId="5980"/>
    <cellStyle name="Обычный 2 10 7 3" xfId="7025"/>
    <cellStyle name="Обычный 2 10 7 4" xfId="7536"/>
    <cellStyle name="Обычный 2 10 7 5" xfId="9363"/>
    <cellStyle name="Обычный 2 10 7 6" xfId="8114"/>
    <cellStyle name="Обычный 2 10 7 7" xfId="9254"/>
    <cellStyle name="Обычный 2 10 7 8" xfId="8012"/>
    <cellStyle name="Обычный 2 10 7 9" xfId="9284"/>
    <cellStyle name="Обычный 2 10 8" xfId="3169"/>
    <cellStyle name="Обычный 2 10 8 2" xfId="6073"/>
    <cellStyle name="Обычный 2 10 8 3" xfId="7129"/>
    <cellStyle name="Обычный 2 10 8 4" xfId="7629"/>
    <cellStyle name="Обычный 2 10 8 5" xfId="9506"/>
    <cellStyle name="Обычный 2 10 8 6" xfId="10222"/>
    <cellStyle name="Обычный 2 10 8 7" xfId="10897"/>
    <cellStyle name="Обычный 2 10 8 8" xfId="11532"/>
    <cellStyle name="Обычный 2 10 8 9" xfId="12104"/>
    <cellStyle name="Обычный 2 10 9" xfId="3397"/>
    <cellStyle name="Обычный 2 10 9 2" xfId="6212"/>
    <cellStyle name="Обычный 2 10 9 3" xfId="7286"/>
    <cellStyle name="Обычный 2 10 9 4" xfId="7768"/>
    <cellStyle name="Обычный 2 10 9 5" xfId="9686"/>
    <cellStyle name="Обычный 2 10 9 6" xfId="10394"/>
    <cellStyle name="Обычный 2 10 9 7" xfId="11063"/>
    <cellStyle name="Обычный 2 10 9 8" xfId="11687"/>
    <cellStyle name="Обычный 2 10 9 9" xfId="12243"/>
    <cellStyle name="Обычный 2 11" xfId="477"/>
    <cellStyle name="Обычный 2 11 10" xfId="3429"/>
    <cellStyle name="Обычный 2 11 10 2" xfId="6230"/>
    <cellStyle name="Обычный 2 11 10 3" xfId="7306"/>
    <cellStyle name="Обычный 2 11 10 4" xfId="7786"/>
    <cellStyle name="Обычный 2 11 10 5" xfId="9711"/>
    <cellStyle name="Обычный 2 11 10 6" xfId="10417"/>
    <cellStyle name="Обычный 2 11 10 7" xfId="11085"/>
    <cellStyle name="Обычный 2 11 10 8" xfId="11709"/>
    <cellStyle name="Обычный 2 11 10 9" xfId="12261"/>
    <cellStyle name="Обычный 2 11 11" xfId="1957"/>
    <cellStyle name="Обычный 2 11 11 2" xfId="7436"/>
    <cellStyle name="Обычный 2 11 11 3" xfId="7899"/>
    <cellStyle name="Обычный 2 11 11 4" xfId="9880"/>
    <cellStyle name="Обычный 2 11 11 5" xfId="10574"/>
    <cellStyle name="Обычный 2 11 11 6" xfId="11232"/>
    <cellStyle name="Обычный 2 11 11 7" xfId="11840"/>
    <cellStyle name="Обычный 2 11 11 8" xfId="12374"/>
    <cellStyle name="Обычный 2 11 12" xfId="1569"/>
    <cellStyle name="Обычный 2 11 12 2" xfId="10006"/>
    <cellStyle name="Обычный 2 11 12 3" xfId="10691"/>
    <cellStyle name="Обычный 2 11 12 4" xfId="11347"/>
    <cellStyle name="Обычный 2 11 12 5" xfId="11939"/>
    <cellStyle name="Обычный 2 11 12 6" xfId="12464"/>
    <cellStyle name="Обычный 2 11 13" xfId="3908"/>
    <cellStyle name="Обычный 2 11 14" xfId="1827"/>
    <cellStyle name="Обычный 2 11 15" xfId="3605"/>
    <cellStyle name="Обычный 2 11 16" xfId="3875"/>
    <cellStyle name="Обычный 2 11 17" xfId="1666"/>
    <cellStyle name="Обычный 2 11 18" xfId="4400"/>
    <cellStyle name="Обычный 2 11 19" xfId="4295"/>
    <cellStyle name="Обычный 2 11 2" xfId="1540"/>
    <cellStyle name="Обычный 2 11 2 2" xfId="5805"/>
    <cellStyle name="Обычный 2 11 2 3" xfId="6785"/>
    <cellStyle name="Обычный 2 11 2 4" xfId="6673"/>
    <cellStyle name="Обычный 2 11 2 5" xfId="8970"/>
    <cellStyle name="Обычный 2 11 2 6" xfId="9057"/>
    <cellStyle name="Обычный 2 11 2 7" xfId="8481"/>
    <cellStyle name="Обычный 2 11 2 8" xfId="9978"/>
    <cellStyle name="Обычный 2 11 2 9" xfId="9026"/>
    <cellStyle name="Обычный 2 11 20" xfId="1918"/>
    <cellStyle name="Обычный 2 11 21" xfId="4874"/>
    <cellStyle name="Обычный 2 11 22" xfId="5095"/>
    <cellStyle name="Обычный 2 11 23" xfId="5238"/>
    <cellStyle name="Обычный 2 11 24" xfId="5496"/>
    <cellStyle name="Обычный 2 11 25" xfId="5558"/>
    <cellStyle name="Обычный 2 11 26" xfId="5637"/>
    <cellStyle name="Обычный 2 11 27" xfId="6423"/>
    <cellStyle name="Обычный 2 11 28" xfId="6849"/>
    <cellStyle name="Обычный 2 11 29" xfId="8232"/>
    <cellStyle name="Обычный 2 11 3" xfId="2514"/>
    <cellStyle name="Обычный 2 11 3 2" xfId="5843"/>
    <cellStyle name="Обычный 2 11 3 3" xfId="6839"/>
    <cellStyle name="Обычный 2 11 3 4" xfId="6529"/>
    <cellStyle name="Обычный 2 11 3 5" xfId="9054"/>
    <cellStyle name="Обычный 2 11 3 6" xfId="8514"/>
    <cellStyle name="Обычный 2 11 3 7" xfId="9261"/>
    <cellStyle name="Обычный 2 11 3 8" xfId="8006"/>
    <cellStyle name="Обычный 2 11 3 9" xfId="11323"/>
    <cellStyle name="Обычный 2 11 30" xfId="9475"/>
    <cellStyle name="Обычный 2 11 31" xfId="10191"/>
    <cellStyle name="Обычный 2 11 32" xfId="10866"/>
    <cellStyle name="Обычный 2 11 33" xfId="10602"/>
    <cellStyle name="Обычный 2 11 4" xfId="2586"/>
    <cellStyle name="Обычный 2 11 4 2" xfId="5869"/>
    <cellStyle name="Обычный 2 11 4 3" xfId="6871"/>
    <cellStyle name="Обычный 2 11 4 4" xfId="6656"/>
    <cellStyle name="Обычный 2 11 4 5" xfId="9107"/>
    <cellStyle name="Обычный 2 11 4 6" xfId="8618"/>
    <cellStyle name="Обычный 2 11 4 7" xfId="8076"/>
    <cellStyle name="Обычный 2 11 4 8" xfId="8788"/>
    <cellStyle name="Обычный 2 11 4 9" xfId="10497"/>
    <cellStyle name="Обычный 2 11 5" xfId="2649"/>
    <cellStyle name="Обычный 2 11 5 2" xfId="5900"/>
    <cellStyle name="Обычный 2 11 5 3" xfId="6907"/>
    <cellStyle name="Обычный 2 11 5 4" xfId="6703"/>
    <cellStyle name="Обычный 2 11 5 5" xfId="9156"/>
    <cellStyle name="Обычный 2 11 5 6" xfId="9095"/>
    <cellStyle name="Обычный 2 11 5 7" xfId="8435"/>
    <cellStyle name="Обычный 2 11 5 8" xfId="8856"/>
    <cellStyle name="Обычный 2 11 5 9" xfId="8530"/>
    <cellStyle name="Обычный 2 11 6" xfId="2678"/>
    <cellStyle name="Обычный 2 11 6 2" xfId="5922"/>
    <cellStyle name="Обычный 2 11 6 3" xfId="6931"/>
    <cellStyle name="Обычный 2 11 6 4" xfId="6644"/>
    <cellStyle name="Обычный 2 11 6 5" xfId="9181"/>
    <cellStyle name="Обычный 2 11 6 6" xfId="8737"/>
    <cellStyle name="Обычный 2 11 6 7" xfId="8450"/>
    <cellStyle name="Обычный 2 11 6 8" xfId="8207"/>
    <cellStyle name="Обычный 2 11 6 9" xfId="7974"/>
    <cellStyle name="Обычный 2 11 7" xfId="2994"/>
    <cellStyle name="Обычный 2 11 7 2" xfId="5976"/>
    <cellStyle name="Обычный 2 11 7 3" xfId="7021"/>
    <cellStyle name="Обычный 2 11 7 4" xfId="7532"/>
    <cellStyle name="Обычный 2 11 7 5" xfId="9355"/>
    <cellStyle name="Обычный 2 11 7 6" xfId="8824"/>
    <cellStyle name="Обычный 2 11 7 7" xfId="8442"/>
    <cellStyle name="Обычный 2 11 7 8" xfId="8270"/>
    <cellStyle name="Обычный 2 11 7 9" xfId="10723"/>
    <cellStyle name="Обычный 2 11 8" xfId="3165"/>
    <cellStyle name="Обычный 2 11 8 2" xfId="6069"/>
    <cellStyle name="Обычный 2 11 8 3" xfId="7125"/>
    <cellStyle name="Обычный 2 11 8 4" xfId="7625"/>
    <cellStyle name="Обычный 2 11 8 5" xfId="9502"/>
    <cellStyle name="Обычный 2 11 8 6" xfId="10218"/>
    <cellStyle name="Обычный 2 11 8 7" xfId="10893"/>
    <cellStyle name="Обычный 2 11 8 8" xfId="11528"/>
    <cellStyle name="Обычный 2 11 8 9" xfId="12100"/>
    <cellStyle name="Обычный 2 11 9" xfId="3390"/>
    <cellStyle name="Обычный 2 11 9 2" xfId="6205"/>
    <cellStyle name="Обычный 2 11 9 3" xfId="7279"/>
    <cellStyle name="Обычный 2 11 9 4" xfId="7761"/>
    <cellStyle name="Обычный 2 11 9 5" xfId="9679"/>
    <cellStyle name="Обычный 2 11 9 6" xfId="10387"/>
    <cellStyle name="Обычный 2 11 9 7" xfId="11056"/>
    <cellStyle name="Обычный 2 11 9 8" xfId="11680"/>
    <cellStyle name="Обычный 2 11 9 9" xfId="12236"/>
    <cellStyle name="Обычный 2 12" xfId="527"/>
    <cellStyle name="Обычный 2 12 10" xfId="1341"/>
    <cellStyle name="Обычный 2 12 11" xfId="3886"/>
    <cellStyle name="Обычный 2 12 12" xfId="1320"/>
    <cellStyle name="Обычный 2 12 13" xfId="4484"/>
    <cellStyle name="Обычный 2 12 14" xfId="4548"/>
    <cellStyle name="Обычный 2 12 15" xfId="4754"/>
    <cellStyle name="Обычный 2 12 16" xfId="4884"/>
    <cellStyle name="Обычный 2 12 17" xfId="4898"/>
    <cellStyle name="Обычный 2 12 18" xfId="5254"/>
    <cellStyle name="Обычный 2 12 19" xfId="5241"/>
    <cellStyle name="Обычный 2 12 2" xfId="1570"/>
    <cellStyle name="Обычный 2 12 2 2" xfId="5981"/>
    <cellStyle name="Обычный 2 12 2 3" xfId="7026"/>
    <cellStyle name="Обычный 2 12 2 4" xfId="7537"/>
    <cellStyle name="Обычный 2 12 2 5" xfId="9364"/>
    <cellStyle name="Обычный 2 12 2 6" xfId="7984"/>
    <cellStyle name="Обычный 2 12 2 7" xfId="9376"/>
    <cellStyle name="Обычный 2 12 2 8" xfId="7977"/>
    <cellStyle name="Обычный 2 12 2 9" xfId="10810"/>
    <cellStyle name="Обычный 2 12 20" xfId="5219"/>
    <cellStyle name="Обычный 2 12 21" xfId="5642"/>
    <cellStyle name="Обычный 2 12 22" xfId="6431"/>
    <cellStyle name="Обычный 2 12 23" xfId="6464"/>
    <cellStyle name="Обычный 2 12 24" xfId="8256"/>
    <cellStyle name="Обычный 2 12 25" xfId="9248"/>
    <cellStyle name="Обычный 2 12 26" xfId="8018"/>
    <cellStyle name="Обычный 2 12 27" xfId="8217"/>
    <cellStyle name="Обычный 2 12 28" xfId="9151"/>
    <cellStyle name="Обычный 2 12 3" xfId="3170"/>
    <cellStyle name="Обычный 2 12 3 2" xfId="6074"/>
    <cellStyle name="Обычный 2 12 3 3" xfId="7130"/>
    <cellStyle name="Обычный 2 12 3 4" xfId="7630"/>
    <cellStyle name="Обычный 2 12 3 5" xfId="9507"/>
    <cellStyle name="Обычный 2 12 3 6" xfId="10223"/>
    <cellStyle name="Обычный 2 12 3 7" xfId="10898"/>
    <cellStyle name="Обычный 2 12 3 8" xfId="11533"/>
    <cellStyle name="Обычный 2 12 3 9" xfId="12105"/>
    <cellStyle name="Обычный 2 12 4" xfId="3399"/>
    <cellStyle name="Обычный 2 12 4 2" xfId="6214"/>
    <cellStyle name="Обычный 2 12 4 3" xfId="7288"/>
    <cellStyle name="Обычный 2 12 4 4" xfId="7770"/>
    <cellStyle name="Обычный 2 12 4 5" xfId="9688"/>
    <cellStyle name="Обычный 2 12 4 6" xfId="10396"/>
    <cellStyle name="Обычный 2 12 4 7" xfId="11065"/>
    <cellStyle name="Обычный 2 12 4 8" xfId="11689"/>
    <cellStyle name="Обычный 2 12 4 9" xfId="12245"/>
    <cellStyle name="Обычный 2 12 5" xfId="3392"/>
    <cellStyle name="Обычный 2 12 5 2" xfId="6207"/>
    <cellStyle name="Обычный 2 12 5 3" xfId="7281"/>
    <cellStyle name="Обычный 2 12 5 4" xfId="7763"/>
    <cellStyle name="Обычный 2 12 5 5" xfId="9681"/>
    <cellStyle name="Обычный 2 12 5 6" xfId="10389"/>
    <cellStyle name="Обычный 2 12 5 7" xfId="11058"/>
    <cellStyle name="Обычный 2 12 5 8" xfId="11682"/>
    <cellStyle name="Обычный 2 12 5 9" xfId="12238"/>
    <cellStyle name="Обычный 2 12 6" xfId="1912"/>
    <cellStyle name="Обычный 2 12 6 2" xfId="7441"/>
    <cellStyle name="Обычный 2 12 6 3" xfId="7904"/>
    <cellStyle name="Обычный 2 12 6 4" xfId="9885"/>
    <cellStyle name="Обычный 2 12 6 5" xfId="10579"/>
    <cellStyle name="Обычный 2 12 6 6" xfId="11237"/>
    <cellStyle name="Обычный 2 12 6 7" xfId="11845"/>
    <cellStyle name="Обычный 2 12 6 8" xfId="12379"/>
    <cellStyle name="Обычный 2 12 7" xfId="3922"/>
    <cellStyle name="Обычный 2 12 7 2" xfId="10011"/>
    <cellStyle name="Обычный 2 12 7 3" xfId="10696"/>
    <cellStyle name="Обычный 2 12 7 4" xfId="11352"/>
    <cellStyle name="Обычный 2 12 7 5" xfId="11944"/>
    <cellStyle name="Обычный 2 12 7 6" xfId="12469"/>
    <cellStyle name="Обычный 2 12 8" xfId="3798"/>
    <cellStyle name="Обычный 2 12 9" xfId="3847"/>
    <cellStyle name="Обычный 2 13" xfId="602"/>
    <cellStyle name="Обычный 2 13 10" xfId="2446"/>
    <cellStyle name="Обычный 2 13 11" xfId="3944"/>
    <cellStyle name="Обычный 2 13 12" xfId="4003"/>
    <cellStyle name="Обычный 2 13 13" xfId="3748"/>
    <cellStyle name="Обычный 2 13 14" xfId="3123"/>
    <cellStyle name="Обычный 2 13 15" xfId="4464"/>
    <cellStyle name="Обычный 2 13 16" xfId="4899"/>
    <cellStyle name="Обычный 2 13 17" xfId="4810"/>
    <cellStyle name="Обычный 2 13 18" xfId="5272"/>
    <cellStyle name="Обычный 2 13 19" xfId="5158"/>
    <cellStyle name="Обычный 2 13 2" xfId="1603"/>
    <cellStyle name="Обычный 2 13 2 2" xfId="5985"/>
    <cellStyle name="Обычный 2 13 2 3" xfId="7031"/>
    <cellStyle name="Обычный 2 13 2 4" xfId="7541"/>
    <cellStyle name="Обычный 2 13 2 5" xfId="9370"/>
    <cellStyle name="Обычный 2 13 2 6" xfId="7981"/>
    <cellStyle name="Обычный 2 13 2 7" xfId="9989"/>
    <cellStyle name="Обычный 2 13 2 8" xfId="10674"/>
    <cellStyle name="Обычный 2 13 2 9" xfId="8309"/>
    <cellStyle name="Обычный 2 13 20" xfId="5512"/>
    <cellStyle name="Обычный 2 13 21" xfId="5646"/>
    <cellStyle name="Обычный 2 13 22" xfId="6446"/>
    <cellStyle name="Обычный 2 13 23" xfId="6578"/>
    <cellStyle name="Обычный 2 13 24" xfId="8294"/>
    <cellStyle name="Обычный 2 13 25" xfId="9351"/>
    <cellStyle name="Обычный 2 13 26" xfId="8420"/>
    <cellStyle name="Обычный 2 13 27" xfId="8543"/>
    <cellStyle name="Обычный 2 13 28" xfId="8691"/>
    <cellStyle name="Обычный 2 13 3" xfId="3174"/>
    <cellStyle name="Обычный 2 13 3 2" xfId="6078"/>
    <cellStyle name="Обычный 2 13 3 3" xfId="7134"/>
    <cellStyle name="Обычный 2 13 3 4" xfId="7634"/>
    <cellStyle name="Обычный 2 13 3 5" xfId="9511"/>
    <cellStyle name="Обычный 2 13 3 6" xfId="10227"/>
    <cellStyle name="Обычный 2 13 3 7" xfId="10902"/>
    <cellStyle name="Обычный 2 13 3 8" xfId="11537"/>
    <cellStyle name="Обычный 2 13 3 9" xfId="12109"/>
    <cellStyle name="Обычный 2 13 4" xfId="3407"/>
    <cellStyle name="Обычный 2 13 4 2" xfId="6219"/>
    <cellStyle name="Обычный 2 13 4 3" xfId="7294"/>
    <cellStyle name="Обычный 2 13 4 4" xfId="7775"/>
    <cellStyle name="Обычный 2 13 4 5" xfId="9695"/>
    <cellStyle name="Обычный 2 13 4 6" xfId="10403"/>
    <cellStyle name="Обычный 2 13 4 7" xfId="11072"/>
    <cellStyle name="Обычный 2 13 4 8" xfId="11694"/>
    <cellStyle name="Обычный 2 13 4 9" xfId="12250"/>
    <cellStyle name="Обычный 2 13 5" xfId="3322"/>
    <cellStyle name="Обычный 2 13 5 2" xfId="6177"/>
    <cellStyle name="Обычный 2 13 5 3" xfId="7243"/>
    <cellStyle name="Обычный 2 13 5 4" xfId="7733"/>
    <cellStyle name="Обычный 2 13 5 5" xfId="9637"/>
    <cellStyle name="Обычный 2 13 5 6" xfId="10348"/>
    <cellStyle name="Обычный 2 13 5 7" xfId="11022"/>
    <cellStyle name="Обычный 2 13 5 8" xfId="11647"/>
    <cellStyle name="Обычный 2 13 5 9" xfId="12208"/>
    <cellStyle name="Обычный 2 13 6" xfId="1673"/>
    <cellStyle name="Обычный 2 13 6 2" xfId="7445"/>
    <cellStyle name="Обычный 2 13 6 3" xfId="7908"/>
    <cellStyle name="Обычный 2 13 6 4" xfId="9889"/>
    <cellStyle name="Обычный 2 13 6 5" xfId="10583"/>
    <cellStyle name="Обычный 2 13 6 6" xfId="11241"/>
    <cellStyle name="Обычный 2 13 6 7" xfId="11849"/>
    <cellStyle name="Обычный 2 13 6 8" xfId="12383"/>
    <cellStyle name="Обычный 2 13 7" xfId="3943"/>
    <cellStyle name="Обычный 2 13 7 2" xfId="10015"/>
    <cellStyle name="Обычный 2 13 7 3" xfId="10700"/>
    <cellStyle name="Обычный 2 13 7 4" xfId="11356"/>
    <cellStyle name="Обычный 2 13 7 5" xfId="11948"/>
    <cellStyle name="Обычный 2 13 7 6" xfId="12473"/>
    <cellStyle name="Обычный 2 13 8" xfId="1808"/>
    <cellStyle name="Обычный 2 13 9" xfId="2151"/>
    <cellStyle name="Обычный 2 14" xfId="486"/>
    <cellStyle name="Обычный 2 14 10" xfId="1505"/>
    <cellStyle name="Обычный 2 14 11" xfId="1585"/>
    <cellStyle name="Обычный 2 14 12" xfId="3693"/>
    <cellStyle name="Обычный 2 14 13" xfId="4465"/>
    <cellStyle name="Обычный 2 14 14" xfId="1319"/>
    <cellStyle name="Обычный 2 14 15" xfId="4471"/>
    <cellStyle name="Обычный 2 14 16" xfId="4876"/>
    <cellStyle name="Обычный 2 14 17" xfId="4862"/>
    <cellStyle name="Обычный 2 14 18" xfId="5242"/>
    <cellStyle name="Обычный 2 14 19" xfId="5224"/>
    <cellStyle name="Обычный 2 14 2" xfId="1546"/>
    <cellStyle name="Обычный 2 14 2 2" xfId="5977"/>
    <cellStyle name="Обычный 2 14 2 3" xfId="7022"/>
    <cellStyle name="Обычный 2 14 2 4" xfId="7533"/>
    <cellStyle name="Обычный 2 14 2 5" xfId="9358"/>
    <cellStyle name="Обычный 2 14 2 6" xfId="8929"/>
    <cellStyle name="Обычный 2 14 2 7" xfId="8770"/>
    <cellStyle name="Обычный 2 14 2 8" xfId="9905"/>
    <cellStyle name="Обычный 2 14 2 9" xfId="9042"/>
    <cellStyle name="Обычный 2 14 20" xfId="5204"/>
    <cellStyle name="Обычный 2 14 21" xfId="5638"/>
    <cellStyle name="Обычный 2 14 22" xfId="6425"/>
    <cellStyle name="Обычный 2 14 23" xfId="6542"/>
    <cellStyle name="Обычный 2 14 24" xfId="8236"/>
    <cellStyle name="Обычный 2 14 25" xfId="9249"/>
    <cellStyle name="Обычный 2 14 26" xfId="8017"/>
    <cellStyle name="Обычный 2 14 27" xfId="8227"/>
    <cellStyle name="Обычный 2 14 28" xfId="7987"/>
    <cellStyle name="Обычный 2 14 3" xfId="3166"/>
    <cellStyle name="Обычный 2 14 3 2" xfId="6070"/>
    <cellStyle name="Обычный 2 14 3 3" xfId="7126"/>
    <cellStyle name="Обычный 2 14 3 4" xfId="7626"/>
    <cellStyle name="Обычный 2 14 3 5" xfId="9503"/>
    <cellStyle name="Обычный 2 14 3 6" xfId="10219"/>
    <cellStyle name="Обычный 2 14 3 7" xfId="10894"/>
    <cellStyle name="Обычный 2 14 3 8" xfId="11529"/>
    <cellStyle name="Обычный 2 14 3 9" xfId="12101"/>
    <cellStyle name="Обычный 2 14 4" xfId="3393"/>
    <cellStyle name="Обычный 2 14 4 2" xfId="6208"/>
    <cellStyle name="Обычный 2 14 4 3" xfId="7282"/>
    <cellStyle name="Обычный 2 14 4 4" xfId="7764"/>
    <cellStyle name="Обычный 2 14 4 5" xfId="9682"/>
    <cellStyle name="Обычный 2 14 4 6" xfId="10390"/>
    <cellStyle name="Обычный 2 14 4 7" xfId="11059"/>
    <cellStyle name="Обычный 2 14 4 8" xfId="11683"/>
    <cellStyle name="Обычный 2 14 4 9" xfId="12239"/>
    <cellStyle name="Обычный 2 14 5" xfId="3389"/>
    <cellStyle name="Обычный 2 14 5 2" xfId="6204"/>
    <cellStyle name="Обычный 2 14 5 3" xfId="7278"/>
    <cellStyle name="Обычный 2 14 5 4" xfId="7760"/>
    <cellStyle name="Обычный 2 14 5 5" xfId="9678"/>
    <cellStyle name="Обычный 2 14 5 6" xfId="10386"/>
    <cellStyle name="Обычный 2 14 5 7" xfId="11055"/>
    <cellStyle name="Обычный 2 14 5 8" xfId="11679"/>
    <cellStyle name="Обычный 2 14 5 9" xfId="12235"/>
    <cellStyle name="Обычный 2 14 6" xfId="1514"/>
    <cellStyle name="Обычный 2 14 6 2" xfId="7437"/>
    <cellStyle name="Обычный 2 14 6 3" xfId="7900"/>
    <cellStyle name="Обычный 2 14 6 4" xfId="9881"/>
    <cellStyle name="Обычный 2 14 6 5" xfId="10575"/>
    <cellStyle name="Обычный 2 14 6 6" xfId="11233"/>
    <cellStyle name="Обычный 2 14 6 7" xfId="11841"/>
    <cellStyle name="Обычный 2 14 6 8" xfId="12375"/>
    <cellStyle name="Обычный 2 14 7" xfId="3137"/>
    <cellStyle name="Обычный 2 14 7 2" xfId="10007"/>
    <cellStyle name="Обычный 2 14 7 3" xfId="10692"/>
    <cellStyle name="Обычный 2 14 7 4" xfId="11348"/>
    <cellStyle name="Обычный 2 14 7 5" xfId="11940"/>
    <cellStyle name="Обычный 2 14 7 6" xfId="12465"/>
    <cellStyle name="Обычный 2 14 8" xfId="2395"/>
    <cellStyle name="Обычный 2 14 9" xfId="1769"/>
    <cellStyle name="Обычный 2 15" xfId="608"/>
    <cellStyle name="Обычный 2 15 10" xfId="3649"/>
    <cellStyle name="Обычный 2 15 11" xfId="1804"/>
    <cellStyle name="Обычный 2 15 12" xfId="1580"/>
    <cellStyle name="Обычный 2 15 13" xfId="4331"/>
    <cellStyle name="Обычный 2 15 14" xfId="4453"/>
    <cellStyle name="Обычный 2 15 15" xfId="3812"/>
    <cellStyle name="Обычный 2 15 16" xfId="4900"/>
    <cellStyle name="Обычный 2 15 17" xfId="4809"/>
    <cellStyle name="Обычный 2 15 18" xfId="5274"/>
    <cellStyle name="Обычный 2 15 19" xfId="5157"/>
    <cellStyle name="Обычный 2 15 2" xfId="1604"/>
    <cellStyle name="Обычный 2 15 2 2" xfId="5986"/>
    <cellStyle name="Обычный 2 15 2 3" xfId="7032"/>
    <cellStyle name="Обычный 2 15 2 4" xfId="7542"/>
    <cellStyle name="Обычный 2 15 2 5" xfId="9371"/>
    <cellStyle name="Обычный 2 15 2 6" xfId="7980"/>
    <cellStyle name="Обычный 2 15 2 7" xfId="8159"/>
    <cellStyle name="Обычный 2 15 2 8" xfId="8287"/>
    <cellStyle name="Обычный 2 15 2 9" xfId="9394"/>
    <cellStyle name="Обычный 2 15 20" xfId="5210"/>
    <cellStyle name="Обычный 2 15 21" xfId="5647"/>
    <cellStyle name="Обычный 2 15 22" xfId="6448"/>
    <cellStyle name="Обычный 2 15 23" xfId="6517"/>
    <cellStyle name="Обычный 2 15 24" xfId="8297"/>
    <cellStyle name="Обычный 2 15 25" xfId="8153"/>
    <cellStyle name="Обычный 2 15 26" xfId="8813"/>
    <cellStyle name="Обычный 2 15 27" xfId="9724"/>
    <cellStyle name="Обычный 2 15 28" xfId="8260"/>
    <cellStyle name="Обычный 2 15 3" xfId="3175"/>
    <cellStyle name="Обычный 2 15 3 2" xfId="6079"/>
    <cellStyle name="Обычный 2 15 3 3" xfId="7135"/>
    <cellStyle name="Обычный 2 15 3 4" xfId="7635"/>
    <cellStyle name="Обычный 2 15 3 5" xfId="9512"/>
    <cellStyle name="Обычный 2 15 3 6" xfId="10228"/>
    <cellStyle name="Обычный 2 15 3 7" xfId="10903"/>
    <cellStyle name="Обычный 2 15 3 8" xfId="11538"/>
    <cellStyle name="Обычный 2 15 3 9" xfId="12110"/>
    <cellStyle name="Обычный 2 15 4" xfId="3409"/>
    <cellStyle name="Обычный 2 15 4 2" xfId="6221"/>
    <cellStyle name="Обычный 2 15 4 3" xfId="7296"/>
    <cellStyle name="Обычный 2 15 4 4" xfId="7777"/>
    <cellStyle name="Обычный 2 15 4 5" xfId="9697"/>
    <cellStyle name="Обычный 2 15 4 6" xfId="10405"/>
    <cellStyle name="Обычный 2 15 4 7" xfId="11074"/>
    <cellStyle name="Обычный 2 15 4 8" xfId="11696"/>
    <cellStyle name="Обычный 2 15 4 9" xfId="12252"/>
    <cellStyle name="Обычный 2 15 5" xfId="3321"/>
    <cellStyle name="Обычный 2 15 5 2" xfId="6176"/>
    <cellStyle name="Обычный 2 15 5 3" xfId="7242"/>
    <cellStyle name="Обычный 2 15 5 4" xfId="7732"/>
    <cellStyle name="Обычный 2 15 5 5" xfId="9636"/>
    <cellStyle name="Обычный 2 15 5 6" xfId="10347"/>
    <cellStyle name="Обычный 2 15 5 7" xfId="11021"/>
    <cellStyle name="Обычный 2 15 5 8" xfId="11646"/>
    <cellStyle name="Обычный 2 15 5 9" xfId="12207"/>
    <cellStyle name="Обычный 2 15 6" xfId="1547"/>
    <cellStyle name="Обычный 2 15 6 2" xfId="7446"/>
    <cellStyle name="Обычный 2 15 6 3" xfId="7909"/>
    <cellStyle name="Обычный 2 15 6 4" xfId="9890"/>
    <cellStyle name="Обычный 2 15 6 5" xfId="10584"/>
    <cellStyle name="Обычный 2 15 6 6" xfId="11242"/>
    <cellStyle name="Обычный 2 15 6 7" xfId="11850"/>
    <cellStyle name="Обычный 2 15 6 8" xfId="12384"/>
    <cellStyle name="Обычный 2 15 7" xfId="3758"/>
    <cellStyle name="Обычный 2 15 7 2" xfId="10016"/>
    <cellStyle name="Обычный 2 15 7 3" xfId="10701"/>
    <cellStyle name="Обычный 2 15 7 4" xfId="11357"/>
    <cellStyle name="Обычный 2 15 7 5" xfId="11949"/>
    <cellStyle name="Обычный 2 15 7 6" xfId="12474"/>
    <cellStyle name="Обычный 2 15 8" xfId="1578"/>
    <cellStyle name="Обычный 2 15 9" xfId="4108"/>
    <cellStyle name="Обычный 2 16" xfId="495"/>
    <cellStyle name="Обычный 2 16 10" xfId="1322"/>
    <cellStyle name="Обычный 2 16 11" xfId="4224"/>
    <cellStyle name="Обычный 2 16 12" xfId="3889"/>
    <cellStyle name="Обычный 2 16 13" xfId="4491"/>
    <cellStyle name="Обычный 2 16 14" xfId="4469"/>
    <cellStyle name="Обычный 2 16 15" xfId="3804"/>
    <cellStyle name="Обычный 2 16 16" xfId="4878"/>
    <cellStyle name="Обычный 2 16 17" xfId="5029"/>
    <cellStyle name="Обычный 2 16 18" xfId="5243"/>
    <cellStyle name="Обычный 2 16 19" xfId="5492"/>
    <cellStyle name="Обычный 2 16 2" xfId="1551"/>
    <cellStyle name="Обычный 2 16 2 2" xfId="5978"/>
    <cellStyle name="Обычный 2 16 2 3" xfId="7023"/>
    <cellStyle name="Обычный 2 16 2 4" xfId="7534"/>
    <cellStyle name="Обычный 2 16 2 5" xfId="9359"/>
    <cellStyle name="Обычный 2 16 2 6" xfId="8115"/>
    <cellStyle name="Обычный 2 16 2 7" xfId="9234"/>
    <cellStyle name="Обычный 2 16 2 8" xfId="8430"/>
    <cellStyle name="Обычный 2 16 2 9" xfId="8305"/>
    <cellStyle name="Обычный 2 16 20" xfId="5556"/>
    <cellStyle name="Обычный 2 16 21" xfId="5639"/>
    <cellStyle name="Обычный 2 16 22" xfId="6427"/>
    <cellStyle name="Обычный 2 16 23" xfId="6434"/>
    <cellStyle name="Обычный 2 16 24" xfId="8241"/>
    <cellStyle name="Обычный 2 16 25" xfId="8548"/>
    <cellStyle name="Обычный 2 16 26" xfId="8759"/>
    <cellStyle name="Обычный 2 16 27" xfId="8826"/>
    <cellStyle name="Обычный 2 16 28" xfId="11326"/>
    <cellStyle name="Обычный 2 16 3" xfId="3167"/>
    <cellStyle name="Обычный 2 16 3 2" xfId="6071"/>
    <cellStyle name="Обычный 2 16 3 3" xfId="7127"/>
    <cellStyle name="Обычный 2 16 3 4" xfId="7627"/>
    <cellStyle name="Обычный 2 16 3 5" xfId="9504"/>
    <cellStyle name="Обычный 2 16 3 6" xfId="10220"/>
    <cellStyle name="Обычный 2 16 3 7" xfId="10895"/>
    <cellStyle name="Обычный 2 16 3 8" xfId="11530"/>
    <cellStyle name="Обычный 2 16 3 9" xfId="12102"/>
    <cellStyle name="Обычный 2 16 4" xfId="3394"/>
    <cellStyle name="Обычный 2 16 4 2" xfId="6209"/>
    <cellStyle name="Обычный 2 16 4 3" xfId="7283"/>
    <cellStyle name="Обычный 2 16 4 4" xfId="7765"/>
    <cellStyle name="Обычный 2 16 4 5" xfId="9683"/>
    <cellStyle name="Обычный 2 16 4 6" xfId="10391"/>
    <cellStyle name="Обычный 2 16 4 7" xfId="11060"/>
    <cellStyle name="Обычный 2 16 4 8" xfId="11684"/>
    <cellStyle name="Обычный 2 16 4 9" xfId="12240"/>
    <cellStyle name="Обычный 2 16 5" xfId="3535"/>
    <cellStyle name="Обычный 2 16 5 2" xfId="6278"/>
    <cellStyle name="Обычный 2 16 5 3" xfId="7361"/>
    <cellStyle name="Обычный 2 16 5 4" xfId="7834"/>
    <cellStyle name="Обычный 2 16 5 5" xfId="9791"/>
    <cellStyle name="Обычный 2 16 5 6" xfId="10491"/>
    <cellStyle name="Обычный 2 16 5 7" xfId="11155"/>
    <cellStyle name="Обычный 2 16 5 8" xfId="11765"/>
    <cellStyle name="Обычный 2 16 5 9" xfId="12309"/>
    <cellStyle name="Обычный 2 16 6" xfId="1672"/>
    <cellStyle name="Обычный 2 16 6 2" xfId="7438"/>
    <cellStyle name="Обычный 2 16 6 3" xfId="7901"/>
    <cellStyle name="Обычный 2 16 6 4" xfId="9882"/>
    <cellStyle name="Обычный 2 16 6 5" xfId="10576"/>
    <cellStyle name="Обычный 2 16 6 6" xfId="11234"/>
    <cellStyle name="Обычный 2 16 6 7" xfId="11842"/>
    <cellStyle name="Обычный 2 16 6 8" xfId="12376"/>
    <cellStyle name="Обычный 2 16 7" xfId="3952"/>
    <cellStyle name="Обычный 2 16 7 2" xfId="10008"/>
    <cellStyle name="Обычный 2 16 7 3" xfId="10693"/>
    <cellStyle name="Обычный 2 16 7 4" xfId="11349"/>
    <cellStyle name="Обычный 2 16 7 5" xfId="11941"/>
    <cellStyle name="Обычный 2 16 7 6" xfId="12466"/>
    <cellStyle name="Обычный 2 16 8" xfId="3713"/>
    <cellStyle name="Обычный 2 16 9" xfId="1833"/>
    <cellStyle name="Обычный 2 17" xfId="794"/>
    <cellStyle name="Обычный 2 17 10" xfId="3729"/>
    <cellStyle name="Обычный 2 17 11" xfId="1586"/>
    <cellStyle name="Обычный 2 17 12" xfId="3715"/>
    <cellStyle name="Обычный 2 17 13" xfId="4165"/>
    <cellStyle name="Обычный 2 17 14" xfId="4786"/>
    <cellStyle name="Обычный 2 17 15" xfId="4362"/>
    <cellStyle name="Обычный 2 17 16" xfId="4964"/>
    <cellStyle name="Обычный 2 17 17" xfId="5001"/>
    <cellStyle name="Обычный 2 17 18" xfId="5349"/>
    <cellStyle name="Обычный 2 17 19" xfId="5393"/>
    <cellStyle name="Обычный 2 17 2" xfId="1720"/>
    <cellStyle name="Обычный 2 17 2 2" xfId="5996"/>
    <cellStyle name="Обычный 2 17 2 3" xfId="7045"/>
    <cellStyle name="Обычный 2 17 2 4" xfId="7552"/>
    <cellStyle name="Обычный 2 17 2 5" xfId="9409"/>
    <cellStyle name="Обычный 2 17 2 6" xfId="10128"/>
    <cellStyle name="Обычный 2 17 2 7" xfId="10807"/>
    <cellStyle name="Обычный 2 17 2 8" xfId="11447"/>
    <cellStyle name="Обычный 2 17 2 9" xfId="12027"/>
    <cellStyle name="Обычный 2 17 20" xfId="5391"/>
    <cellStyle name="Обычный 2 17 21" xfId="5695"/>
    <cellStyle name="Обычный 2 17 22" xfId="6514"/>
    <cellStyle name="Обычный 2 17 23" xfId="6394"/>
    <cellStyle name="Обычный 2 17 24" xfId="8407"/>
    <cellStyle name="Обычный 2 17 25" xfId="8161"/>
    <cellStyle name="Обычный 2 17 26" xfId="8202"/>
    <cellStyle name="Обычный 2 17 27" xfId="8301"/>
    <cellStyle name="Обычный 2 17 28" xfId="11651"/>
    <cellStyle name="Обычный 2 17 3" xfId="3223"/>
    <cellStyle name="Обычный 2 17 3 2" xfId="6088"/>
    <cellStyle name="Обычный 2 17 3 3" xfId="7152"/>
    <cellStyle name="Обычный 2 17 3 4" xfId="7644"/>
    <cellStyle name="Обычный 2 17 3 5" xfId="9542"/>
    <cellStyle name="Обычный 2 17 3 6" xfId="10256"/>
    <cellStyle name="Обычный 2 17 3 7" xfId="10929"/>
    <cellStyle name="Обычный 2 17 3 8" xfId="11555"/>
    <cellStyle name="Обычный 2 17 3 9" xfId="12119"/>
    <cellStyle name="Обычный 2 17 4" xfId="3469"/>
    <cellStyle name="Обычный 2 17 4 2" xfId="6234"/>
    <cellStyle name="Обычный 2 17 4 3" xfId="7317"/>
    <cellStyle name="Обычный 2 17 4 4" xfId="7790"/>
    <cellStyle name="Обычный 2 17 4 5" xfId="9735"/>
    <cellStyle name="Обычный 2 17 4 6" xfId="10437"/>
    <cellStyle name="Обычный 2 17 4 7" xfId="11105"/>
    <cellStyle name="Обычный 2 17 4 8" xfId="11719"/>
    <cellStyle name="Обычный 2 17 4 9" xfId="12265"/>
    <cellStyle name="Обычный 2 17 5" xfId="3483"/>
    <cellStyle name="Обычный 2 17 5 2" xfId="6242"/>
    <cellStyle name="Обычный 2 17 5 3" xfId="7325"/>
    <cellStyle name="Обычный 2 17 5 4" xfId="7798"/>
    <cellStyle name="Обычный 2 17 5 5" xfId="9747"/>
    <cellStyle name="Обычный 2 17 5 6" xfId="10449"/>
    <cellStyle name="Обычный 2 17 5 7" xfId="11115"/>
    <cellStyle name="Обычный 2 17 5 8" xfId="11727"/>
    <cellStyle name="Обычный 2 17 5 9" xfId="12273"/>
    <cellStyle name="Обычный 2 17 6" xfId="1359"/>
    <cellStyle name="Обычный 2 17 6 2" xfId="7467"/>
    <cellStyle name="Обычный 2 17 6 3" xfId="7918"/>
    <cellStyle name="Обычный 2 17 6 4" xfId="9918"/>
    <cellStyle name="Обычный 2 17 6 5" xfId="10609"/>
    <cellStyle name="Обычный 2 17 6 6" xfId="11264"/>
    <cellStyle name="Обычный 2 17 6 7" xfId="11864"/>
    <cellStyle name="Обычный 2 17 6 8" xfId="12393"/>
    <cellStyle name="Обычный 2 17 7" xfId="3968"/>
    <cellStyle name="Обычный 2 17 7 2" xfId="10051"/>
    <cellStyle name="Обычный 2 17 7 3" xfId="10734"/>
    <cellStyle name="Обычный 2 17 7 4" xfId="11379"/>
    <cellStyle name="Обычный 2 17 7 5" xfId="11967"/>
    <cellStyle name="Обычный 2 17 7 6" xfId="12483"/>
    <cellStyle name="Обычный 2 17 8" xfId="3688"/>
    <cellStyle name="Обычный 2 17 9" xfId="3982"/>
    <cellStyle name="Обычный 2 18" xfId="713"/>
    <cellStyle name="Обычный 2 18 10" xfId="2194"/>
    <cellStyle name="Обычный 2 18 11" xfId="1597"/>
    <cellStyle name="Обычный 2 18 12" xfId="3120"/>
    <cellStyle name="Обычный 2 18 13" xfId="4567"/>
    <cellStyle name="Обычный 2 18 14" xfId="4048"/>
    <cellStyle name="Обычный 2 18 15" xfId="1321"/>
    <cellStyle name="Обычный 2 18 16" xfId="4922"/>
    <cellStyle name="Обычный 2 18 17" xfId="5088"/>
    <cellStyle name="Обычный 2 18 18" xfId="5303"/>
    <cellStyle name="Обычный 2 18 19" xfId="5140"/>
    <cellStyle name="Обычный 2 18 2" xfId="1660"/>
    <cellStyle name="Обычный 2 18 2 2" xfId="5992"/>
    <cellStyle name="Обычный 2 18 2 3" xfId="7038"/>
    <cellStyle name="Обычный 2 18 2 4" xfId="7548"/>
    <cellStyle name="Обычный 2 18 2 5" xfId="9386"/>
    <cellStyle name="Обычный 2 18 2 6" xfId="10109"/>
    <cellStyle name="Обычный 2 18 2 7" xfId="10790"/>
    <cellStyle name="Обычный 2 18 2 8" xfId="11435"/>
    <cellStyle name="Обычный 2 18 2 9" xfId="12023"/>
    <cellStyle name="Обычный 2 18 20" xfId="5187"/>
    <cellStyle name="Обычный 2 18 21" xfId="5655"/>
    <cellStyle name="Обычный 2 18 22" xfId="6468"/>
    <cellStyle name="Обычный 2 18 23" xfId="6438"/>
    <cellStyle name="Обычный 2 18 24" xfId="8347"/>
    <cellStyle name="Обычный 2 18 25" xfId="9216"/>
    <cellStyle name="Обычный 2 18 26" xfId="8846"/>
    <cellStyle name="Обычный 2 18 27" xfId="10041"/>
    <cellStyle name="Обычный 2 18 28" xfId="10061"/>
    <cellStyle name="Обычный 2 18 3" xfId="3183"/>
    <cellStyle name="Обычный 2 18 3 2" xfId="6084"/>
    <cellStyle name="Обычный 2 18 3 3" xfId="7140"/>
    <cellStyle name="Обычный 2 18 3 4" xfId="7640"/>
    <cellStyle name="Обычный 2 18 3 5" xfId="9518"/>
    <cellStyle name="Обычный 2 18 3 6" xfId="10234"/>
    <cellStyle name="Обычный 2 18 3 7" xfId="10909"/>
    <cellStyle name="Обычный 2 18 3 8" xfId="11543"/>
    <cellStyle name="Обычный 2 18 3 9" xfId="12115"/>
    <cellStyle name="Обычный 2 18 4" xfId="3425"/>
    <cellStyle name="Обычный 2 18 4 2" xfId="6228"/>
    <cellStyle name="Обычный 2 18 4 3" xfId="7304"/>
    <cellStyle name="Обычный 2 18 4 4" xfId="7784"/>
    <cellStyle name="Обычный 2 18 4 5" xfId="9709"/>
    <cellStyle name="Обычный 2 18 4 6" xfId="10415"/>
    <cellStyle name="Обычный 2 18 4 7" xfId="11083"/>
    <cellStyle name="Обычный 2 18 4 8" xfId="11706"/>
    <cellStyle name="Обычный 2 18 4 9" xfId="12259"/>
    <cellStyle name="Обычный 2 18 5" xfId="3482"/>
    <cellStyle name="Обычный 2 18 5 2" xfId="6241"/>
    <cellStyle name="Обычный 2 18 5 3" xfId="7324"/>
    <cellStyle name="Обычный 2 18 5 4" xfId="7797"/>
    <cellStyle name="Обычный 2 18 5 5" xfId="9746"/>
    <cellStyle name="Обычный 2 18 5 6" xfId="10448"/>
    <cellStyle name="Обычный 2 18 5 7" xfId="11114"/>
    <cellStyle name="Обычный 2 18 5 8" xfId="11726"/>
    <cellStyle name="Обычный 2 18 5 9" xfId="12272"/>
    <cellStyle name="Обычный 2 18 6" xfId="1662"/>
    <cellStyle name="Обычный 2 18 6 2" xfId="7452"/>
    <cellStyle name="Обычный 2 18 6 3" xfId="7914"/>
    <cellStyle name="Обычный 2 18 6 4" xfId="9896"/>
    <cellStyle name="Обычный 2 18 6 5" xfId="10590"/>
    <cellStyle name="Обычный 2 18 6 6" xfId="11248"/>
    <cellStyle name="Обычный 2 18 6 7" xfId="11855"/>
    <cellStyle name="Обычный 2 18 6 8" xfId="12389"/>
    <cellStyle name="Обычный 2 18 7" xfId="4054"/>
    <cellStyle name="Обычный 2 18 7 2" xfId="10023"/>
    <cellStyle name="Обычный 2 18 7 3" xfId="10708"/>
    <cellStyle name="Обычный 2 18 7 4" xfId="11362"/>
    <cellStyle name="Обычный 2 18 7 5" xfId="11954"/>
    <cellStyle name="Обычный 2 18 7 6" xfId="12479"/>
    <cellStyle name="Обычный 2 18 8" xfId="3732"/>
    <cellStyle name="Обычный 2 18 9" xfId="1871"/>
    <cellStyle name="Обычный 2 19" xfId="783"/>
    <cellStyle name="Обычный 2 19 10" xfId="3746"/>
    <cellStyle name="Обычный 2 19 11" xfId="1854"/>
    <cellStyle name="Обычный 2 19 12" xfId="4061"/>
    <cellStyle name="Обычный 2 19 13" xfId="3852"/>
    <cellStyle name="Обычный 2 19 14" xfId="1648"/>
    <cellStyle name="Обычный 2 19 15" xfId="3127"/>
    <cellStyle name="Обычный 2 19 16" xfId="4962"/>
    <cellStyle name="Обычный 2 19 17" xfId="4802"/>
    <cellStyle name="Обычный 2 19 18" xfId="5346"/>
    <cellStyle name="Обычный 2 19 19" xfId="5197"/>
    <cellStyle name="Обычный 2 19 2" xfId="1716"/>
    <cellStyle name="Обычный 2 19 2 2" xfId="5995"/>
    <cellStyle name="Обычный 2 19 2 3" xfId="7044"/>
    <cellStyle name="Обычный 2 19 2 4" xfId="7551"/>
    <cellStyle name="Обычный 2 19 2 5" xfId="9408"/>
    <cellStyle name="Обычный 2 19 2 6" xfId="10127"/>
    <cellStyle name="Обычный 2 19 2 7" xfId="10806"/>
    <cellStyle name="Обычный 2 19 2 8" xfId="11446"/>
    <cellStyle name="Обычный 2 19 2 9" xfId="12026"/>
    <cellStyle name="Обычный 2 19 20" xfId="5417"/>
    <cellStyle name="Обычный 2 19 21" xfId="5694"/>
    <cellStyle name="Обычный 2 19 22" xfId="6511"/>
    <cellStyle name="Обычный 2 19 23" xfId="6400"/>
    <cellStyle name="Обычный 2 19 24" xfId="8402"/>
    <cellStyle name="Обычный 2 19 25" xfId="8314"/>
    <cellStyle name="Обычный 2 19 26" xfId="9062"/>
    <cellStyle name="Обычный 2 19 27" xfId="9524"/>
    <cellStyle name="Обычный 2 19 28" xfId="10555"/>
    <cellStyle name="Обычный 2 19 3" xfId="3222"/>
    <cellStyle name="Обычный 2 19 3 2" xfId="6087"/>
    <cellStyle name="Обычный 2 19 3 3" xfId="7151"/>
    <cellStyle name="Обычный 2 19 3 4" xfId="7643"/>
    <cellStyle name="Обычный 2 19 3 5" xfId="9541"/>
    <cellStyle name="Обычный 2 19 3 6" xfId="10255"/>
    <cellStyle name="Обычный 2 19 3 7" xfId="10928"/>
    <cellStyle name="Обычный 2 19 3 8" xfId="11554"/>
    <cellStyle name="Обычный 2 19 3 9" xfId="12118"/>
    <cellStyle name="Обычный 2 19 4" xfId="3467"/>
    <cellStyle name="Обычный 2 19 4 2" xfId="6232"/>
    <cellStyle name="Обычный 2 19 4 3" xfId="7315"/>
    <cellStyle name="Обычный 2 19 4 4" xfId="7788"/>
    <cellStyle name="Обычный 2 19 4 5" xfId="9733"/>
    <cellStyle name="Обычный 2 19 4 6" xfId="10435"/>
    <cellStyle name="Обычный 2 19 4 7" xfId="11103"/>
    <cellStyle name="Обычный 2 19 4 8" xfId="11717"/>
    <cellStyle name="Обычный 2 19 4 9" xfId="12263"/>
    <cellStyle name="Обычный 2 19 5" xfId="3544"/>
    <cellStyle name="Обычный 2 19 5 2" xfId="6283"/>
    <cellStyle name="Обычный 2 19 5 3" xfId="7366"/>
    <cellStyle name="Обычный 2 19 5 4" xfId="7839"/>
    <cellStyle name="Обычный 2 19 5 5" xfId="9796"/>
    <cellStyle name="Обычный 2 19 5 6" xfId="10496"/>
    <cellStyle name="Обычный 2 19 5 7" xfId="11160"/>
    <cellStyle name="Обычный 2 19 5 8" xfId="11771"/>
    <cellStyle name="Обычный 2 19 5 9" xfId="12314"/>
    <cellStyle name="Обычный 2 19 6" xfId="1363"/>
    <cellStyle name="Обычный 2 19 6 2" xfId="7466"/>
    <cellStyle name="Обычный 2 19 6 3" xfId="7917"/>
    <cellStyle name="Обычный 2 19 6 4" xfId="9917"/>
    <cellStyle name="Обычный 2 19 6 5" xfId="10608"/>
    <cellStyle name="Обычный 2 19 6 6" xfId="11263"/>
    <cellStyle name="Обычный 2 19 6 7" xfId="11863"/>
    <cellStyle name="Обычный 2 19 6 8" xfId="12392"/>
    <cellStyle name="Обычный 2 19 7" xfId="1626"/>
    <cellStyle name="Обычный 2 19 7 2" xfId="10050"/>
    <cellStyle name="Обычный 2 19 7 3" xfId="10733"/>
    <cellStyle name="Обычный 2 19 7 4" xfId="11378"/>
    <cellStyle name="Обычный 2 19 7 5" xfId="11966"/>
    <cellStyle name="Обычный 2 19 7 6" xfId="12482"/>
    <cellStyle name="Обычный 2 19 8" xfId="3674"/>
    <cellStyle name="Обычный 2 19 9" xfId="3861"/>
    <cellStyle name="Обычный 2 2" xfId="216"/>
    <cellStyle name="Обычный 2 2 10" xfId="476"/>
    <cellStyle name="Обычный 2 2 10 2" xfId="4642"/>
    <cellStyle name="Обычный 2 2 11" xfId="528"/>
    <cellStyle name="Обычный 2 2 11 2" xfId="4643"/>
    <cellStyle name="Обычный 2 2 12" xfId="603"/>
    <cellStyle name="Обычный 2 2 12 2" xfId="4641"/>
    <cellStyle name="Обычный 2 2 12 3" xfId="4721"/>
    <cellStyle name="Обычный 2 2 12 4" xfId="4657"/>
    <cellStyle name="Обычный 2 2 12 5" xfId="4602"/>
    <cellStyle name="Обычный 2 2 12 6" xfId="4711"/>
    <cellStyle name="Обычный 2 2 12 7" xfId="4594"/>
    <cellStyle name="Обычный 2 2 13" xfId="487"/>
    <cellStyle name="Обычный 2 2 14" xfId="609"/>
    <cellStyle name="Обычный 2 2 15" xfId="512"/>
    <cellStyle name="Обычный 2 2 16" xfId="795"/>
    <cellStyle name="Обычный 2 2 17" xfId="712"/>
    <cellStyle name="Обычный 2 2 18" xfId="784"/>
    <cellStyle name="Обычный 2 2 19" xfId="739"/>
    <cellStyle name="Обычный 2 2 2" xfId="296"/>
    <cellStyle name="Обычный 2 2 2 2" xfId="4644"/>
    <cellStyle name="Обычный 2 2 20" xfId="1030"/>
    <cellStyle name="Обычный 2 2 21" xfId="1021"/>
    <cellStyle name="Обычный 2 2 22" xfId="1134"/>
    <cellStyle name="Обычный 2 2 23" xfId="1180"/>
    <cellStyle name="Обычный 2 2 24" xfId="1224"/>
    <cellStyle name="Обычный 2 2 25" xfId="1264"/>
    <cellStyle name="Обычный 2 2 26" xfId="1276"/>
    <cellStyle name="Обычный 2 2 27" xfId="1416"/>
    <cellStyle name="Обычный 2 2 28" xfId="2435"/>
    <cellStyle name="Обычный 2 2 29" xfId="2584"/>
    <cellStyle name="Обычный 2 2 3" xfId="322"/>
    <cellStyle name="Обычный 2 2 3 2" xfId="4645"/>
    <cellStyle name="Обычный 2 2 30" xfId="2539"/>
    <cellStyle name="Обычный 2 2 31" xfId="2713"/>
    <cellStyle name="Обычный 2 2 32" xfId="2702"/>
    <cellStyle name="Обычный 2 2 33" xfId="2722"/>
    <cellStyle name="Обычный 2 2 34" xfId="2751"/>
    <cellStyle name="Обычный 2 2 35" xfId="2780"/>
    <cellStyle name="Обычный 2 2 36" xfId="2809"/>
    <cellStyle name="Обычный 2 2 37" xfId="2838"/>
    <cellStyle name="Обычный 2 2 38" xfId="2920"/>
    <cellStyle name="Обычный 2 2 39" xfId="2956"/>
    <cellStyle name="Обычный 2 2 4" xfId="344"/>
    <cellStyle name="Обычный 2 2 4 2" xfId="4646"/>
    <cellStyle name="Обычный 2 2 40" xfId="3147"/>
    <cellStyle name="Обычный 2 2 41" xfId="2945"/>
    <cellStyle name="Обычный 2 2 42" xfId="2984"/>
    <cellStyle name="Обычный 2 2 43" xfId="3329"/>
    <cellStyle name="Обычный 2 2 44" xfId="3427"/>
    <cellStyle name="Обычный 2 2 45" xfId="1469"/>
    <cellStyle name="Обычный 2 2 46" xfId="3792"/>
    <cellStyle name="Обычный 2 2 47" xfId="1899"/>
    <cellStyle name="Обычный 2 2 48" xfId="3660"/>
    <cellStyle name="Обычный 2 2 49" xfId="4149"/>
    <cellStyle name="Обычный 2 2 5" xfId="378"/>
    <cellStyle name="Обычный 2 2 5 2" xfId="4647"/>
    <cellStyle name="Обычный 2 2 50" xfId="3761"/>
    <cellStyle name="Обычный 2 2 51" xfId="3777"/>
    <cellStyle name="Обычный 2 2 51 2" xfId="4612"/>
    <cellStyle name="Обычный 2 2 51 3" xfId="4769"/>
    <cellStyle name="Обычный 2 2 51 4" xfId="4788"/>
    <cellStyle name="Обычный 2 2 52" xfId="4740"/>
    <cellStyle name="Обычный 2 2 53" xfId="4737"/>
    <cellStyle name="Обычный 2 2 54" xfId="4553"/>
    <cellStyle name="Обычный 2 2 55" xfId="3612"/>
    <cellStyle name="Обычный 2 2 56" xfId="4448"/>
    <cellStyle name="Обычный 2 2 57" xfId="4816"/>
    <cellStyle name="Обычный 2 2 58" xfId="4904"/>
    <cellStyle name="Обычный 2 2 59" xfId="5164"/>
    <cellStyle name="Обычный 2 2 6" xfId="405"/>
    <cellStyle name="Обычный 2 2 6 2" xfId="4648"/>
    <cellStyle name="Обычный 2 2 60" xfId="5247"/>
    <cellStyle name="Обычный 2 2 61" xfId="5149"/>
    <cellStyle name="Обычный 2 2 62" xfId="5599"/>
    <cellStyle name="Обычный 2 2 63" xfId="6355"/>
    <cellStyle name="Обычный 2 2 64" xfId="6398"/>
    <cellStyle name="Обычный 2 2 65" xfId="8083"/>
    <cellStyle name="Обычный 2 2 66" xfId="8552"/>
    <cellStyle name="Обычный 2 2 67" xfId="8560"/>
    <cellStyle name="Обычный 2 2 68" xfId="8183"/>
    <cellStyle name="Обычный 2 2 69" xfId="8431"/>
    <cellStyle name="Обычный 2 2 7" xfId="385"/>
    <cellStyle name="Обычный 2 2 7 2" xfId="4649"/>
    <cellStyle name="Обычный 2 2 8" xfId="430"/>
    <cellStyle name="Обычный 2 2 8 2" xfId="4650"/>
    <cellStyle name="Обычный 2 2 9" xfId="520"/>
    <cellStyle name="Обычный 2 2 9 2" xfId="4651"/>
    <cellStyle name="Обычный 2 20" xfId="740"/>
    <cellStyle name="Обычный 2 20 10" xfId="3741"/>
    <cellStyle name="Обычный 2 20 11" xfId="3823"/>
    <cellStyle name="Обычный 2 20 12" xfId="1858"/>
    <cellStyle name="Обычный 2 20 13" xfId="4421"/>
    <cellStyle name="Обычный 2 20 14" xfId="4498"/>
    <cellStyle name="Обычный 2 20 15" xfId="4287"/>
    <cellStyle name="Обычный 2 20 16" xfId="4925"/>
    <cellStyle name="Обычный 2 20 17" xfId="4845"/>
    <cellStyle name="Обычный 2 20 18" xfId="5309"/>
    <cellStyle name="Обычный 2 20 19" xfId="5380"/>
    <cellStyle name="Обычный 2 20 2" xfId="1674"/>
    <cellStyle name="Обычный 2 20 2 2" xfId="5994"/>
    <cellStyle name="Обычный 2 20 2 3" xfId="7040"/>
    <cellStyle name="Обычный 2 20 2 4" xfId="7550"/>
    <cellStyle name="Обычный 2 20 2 5" xfId="9389"/>
    <cellStyle name="Обычный 2 20 2 6" xfId="10111"/>
    <cellStyle name="Обычный 2 20 2 7" xfId="10793"/>
    <cellStyle name="Обычный 2 20 2 8" xfId="11437"/>
    <cellStyle name="Обычный 2 20 2 9" xfId="12025"/>
    <cellStyle name="Обычный 2 20 20" xfId="5498"/>
    <cellStyle name="Обычный 2 20 21" xfId="5657"/>
    <cellStyle name="Обычный 2 20 22" xfId="6474"/>
    <cellStyle name="Обычный 2 20 23" xfId="7099"/>
    <cellStyle name="Обычный 2 20 24" xfId="8363"/>
    <cellStyle name="Обычный 2 20 25" xfId="8273"/>
    <cellStyle name="Обычный 2 20 26" xfId="8166"/>
    <cellStyle name="Обычный 2 20 27" xfId="9647"/>
    <cellStyle name="Обычный 2 20 28" xfId="8457"/>
    <cellStyle name="Обычный 2 20 3" xfId="3185"/>
    <cellStyle name="Обычный 2 20 3 2" xfId="6086"/>
    <cellStyle name="Обычный 2 20 3 3" xfId="7142"/>
    <cellStyle name="Обычный 2 20 3 4" xfId="7642"/>
    <cellStyle name="Обычный 2 20 3 5" xfId="9520"/>
    <cellStyle name="Обычный 2 20 3 6" xfId="10236"/>
    <cellStyle name="Обычный 2 20 3 7" xfId="10911"/>
    <cellStyle name="Обычный 2 20 3 8" xfId="11545"/>
    <cellStyle name="Обычный 2 20 3 9" xfId="12117"/>
    <cellStyle name="Обычный 2 20 4" xfId="3430"/>
    <cellStyle name="Обычный 2 20 4 2" xfId="6231"/>
    <cellStyle name="Обычный 2 20 4 3" xfId="7307"/>
    <cellStyle name="Обычный 2 20 4 4" xfId="7787"/>
    <cellStyle name="Обычный 2 20 4 5" xfId="9712"/>
    <cellStyle name="Обычный 2 20 4 6" xfId="10418"/>
    <cellStyle name="Обычный 2 20 4 7" xfId="11086"/>
    <cellStyle name="Обычный 2 20 4 8" xfId="11710"/>
    <cellStyle name="Обычный 2 20 4 9" xfId="12262"/>
    <cellStyle name="Обычный 2 20 5" xfId="3507"/>
    <cellStyle name="Обычный 2 20 5 2" xfId="6254"/>
    <cellStyle name="Обычный 2 20 5 3" xfId="7337"/>
    <cellStyle name="Обычный 2 20 5 4" xfId="7810"/>
    <cellStyle name="Обычный 2 20 5 5" xfId="9765"/>
    <cellStyle name="Обычный 2 20 5 6" xfId="10466"/>
    <cellStyle name="Обычный 2 20 5 7" xfId="11129"/>
    <cellStyle name="Обычный 2 20 5 8" xfId="11740"/>
    <cellStyle name="Обычный 2 20 5 9" xfId="12285"/>
    <cellStyle name="Обычный 2 20 6" xfId="1401"/>
    <cellStyle name="Обычный 2 20 6 2" xfId="7454"/>
    <cellStyle name="Обычный 2 20 6 3" xfId="7916"/>
    <cellStyle name="Обычный 2 20 6 4" xfId="9898"/>
    <cellStyle name="Обычный 2 20 6 5" xfId="10592"/>
    <cellStyle name="Обычный 2 20 6 6" xfId="11250"/>
    <cellStyle name="Обычный 2 20 6 7" xfId="11857"/>
    <cellStyle name="Обычный 2 20 6 8" xfId="12391"/>
    <cellStyle name="Обычный 2 20 7" xfId="2999"/>
    <cellStyle name="Обычный 2 20 7 2" xfId="10025"/>
    <cellStyle name="Обычный 2 20 7 3" xfId="10710"/>
    <cellStyle name="Обычный 2 20 7 4" xfId="11364"/>
    <cellStyle name="Обычный 2 20 7 5" xfId="11956"/>
    <cellStyle name="Обычный 2 20 7 6" xfId="12481"/>
    <cellStyle name="Обычный 2 20 8" xfId="1879"/>
    <cellStyle name="Обычный 2 20 9" xfId="1464"/>
    <cellStyle name="Обычный 2 21" xfId="1029"/>
    <cellStyle name="Обычный 2 21 10" xfId="4060"/>
    <cellStyle name="Обычный 2 21 11" xfId="4216"/>
    <cellStyle name="Обычный 2 21 12" xfId="1489"/>
    <cellStyle name="Обычный 2 21 13" xfId="4483"/>
    <cellStyle name="Обычный 2 21 14" xfId="4569"/>
    <cellStyle name="Обычный 2 21 15" xfId="4513"/>
    <cellStyle name="Обычный 2 21 16" xfId="5031"/>
    <cellStyle name="Обычный 2 21 17" xfId="4797"/>
    <cellStyle name="Обычный 2 21 18" xfId="5450"/>
    <cellStyle name="Обычный 2 21 19" xfId="5128"/>
    <cellStyle name="Обычный 2 21 2" xfId="1852"/>
    <cellStyle name="Обычный 2 21 2 2" xfId="6029"/>
    <cellStyle name="Обычный 2 21 2 3" xfId="7079"/>
    <cellStyle name="Обычный 2 21 2 4" xfId="7585"/>
    <cellStyle name="Обычный 2 21 2 5" xfId="9455"/>
    <cellStyle name="Обычный 2 21 2 6" xfId="10170"/>
    <cellStyle name="Обычный 2 21 2 7" xfId="10846"/>
    <cellStyle name="Обычный 2 21 2 8" xfId="11484"/>
    <cellStyle name="Обычный 2 21 2 9" xfId="12060"/>
    <cellStyle name="Обычный 2 21 20" xfId="5490"/>
    <cellStyle name="Обычный 2 21 21" xfId="5729"/>
    <cellStyle name="Обычный 2 21 22" xfId="6583"/>
    <cellStyle name="Обычный 2 21 23" xfId="6513"/>
    <cellStyle name="Обычный 2 21 24" xfId="8541"/>
    <cellStyle name="Обычный 2 21 25" xfId="9334"/>
    <cellStyle name="Обычный 2 21 26" xfId="9094"/>
    <cellStyle name="Обычный 2 21 27" xfId="8470"/>
    <cellStyle name="Обычный 2 21 28" xfId="9853"/>
    <cellStyle name="Обычный 2 21 3" xfId="3257"/>
    <cellStyle name="Обычный 2 21 3 2" xfId="6119"/>
    <cellStyle name="Обычный 2 21 3 3" xfId="7183"/>
    <cellStyle name="Обычный 2 21 3 4" xfId="7675"/>
    <cellStyle name="Обычный 2 21 3 5" xfId="9573"/>
    <cellStyle name="Обычный 2 21 3 6" xfId="10287"/>
    <cellStyle name="Обычный 2 21 3 7" xfId="10961"/>
    <cellStyle name="Обычный 2 21 3 8" xfId="11587"/>
    <cellStyle name="Обычный 2 21 3 9" xfId="12150"/>
    <cellStyle name="Обычный 2 21 4" xfId="3536"/>
    <cellStyle name="Обычный 2 21 4 2" xfId="6279"/>
    <cellStyle name="Обычный 2 21 4 3" xfId="7362"/>
    <cellStyle name="Обычный 2 21 4 4" xfId="7835"/>
    <cellStyle name="Обычный 2 21 4 5" xfId="9792"/>
    <cellStyle name="Обычный 2 21 4 6" xfId="10492"/>
    <cellStyle name="Обычный 2 21 4 7" xfId="11156"/>
    <cellStyle name="Обычный 2 21 4 8" xfId="11766"/>
    <cellStyle name="Обычный 2 21 4 9" xfId="12310"/>
    <cellStyle name="Обычный 2 21 5" xfId="3486"/>
    <cellStyle name="Обычный 2 21 5 2" xfId="6243"/>
    <cellStyle name="Обычный 2 21 5 3" xfId="7326"/>
    <cellStyle name="Обычный 2 21 5 4" xfId="7799"/>
    <cellStyle name="Обычный 2 21 5 5" xfId="9749"/>
    <cellStyle name="Обычный 2 21 5 6" xfId="10451"/>
    <cellStyle name="Обычный 2 21 5 7" xfId="11117"/>
    <cellStyle name="Обычный 2 21 5 8" xfId="11728"/>
    <cellStyle name="Обычный 2 21 5 9" xfId="12274"/>
    <cellStyle name="Обычный 2 21 6" xfId="1941"/>
    <cellStyle name="Обычный 2 21 6 2" xfId="7498"/>
    <cellStyle name="Обычный 2 21 6 3" xfId="7949"/>
    <cellStyle name="Обычный 2 21 6 4" xfId="9950"/>
    <cellStyle name="Обычный 2 21 6 5" xfId="10640"/>
    <cellStyle name="Обычный 2 21 6 6" xfId="11296"/>
    <cellStyle name="Обычный 2 21 6 7" xfId="11895"/>
    <cellStyle name="Обычный 2 21 6 8" xfId="12424"/>
    <cellStyle name="Обычный 2 21 7" xfId="3989"/>
    <cellStyle name="Обычный 2 21 7 2" xfId="10084"/>
    <cellStyle name="Обычный 2 21 7 3" xfId="10765"/>
    <cellStyle name="Обычный 2 21 7 4" xfId="11410"/>
    <cellStyle name="Обычный 2 21 7 5" xfId="11998"/>
    <cellStyle name="Обычный 2 21 7 6" xfId="12514"/>
    <cellStyle name="Обычный 2 21 8" xfId="4013"/>
    <cellStyle name="Обычный 2 21 9" xfId="1665"/>
    <cellStyle name="Обычный 2 22" xfId="1022"/>
    <cellStyle name="Обычный 2 22 10" xfId="1519"/>
    <cellStyle name="Обычный 2 22 11" xfId="4111"/>
    <cellStyle name="Обычный 2 22 12" xfId="4296"/>
    <cellStyle name="Обычный 2 22 13" xfId="4565"/>
    <cellStyle name="Обычный 2 22 14" xfId="1968"/>
    <cellStyle name="Обычный 2 22 15" xfId="1490"/>
    <cellStyle name="Обычный 2 22 16" xfId="5030"/>
    <cellStyle name="Обычный 2 22 17" xfId="4798"/>
    <cellStyle name="Обычный 2 22 18" xfId="5447"/>
    <cellStyle name="Обычный 2 22 19" xfId="5129"/>
    <cellStyle name="Обычный 2 22 2" xfId="1845"/>
    <cellStyle name="Обычный 2 22 2 2" xfId="6027"/>
    <cellStyle name="Обычный 2 22 2 3" xfId="7077"/>
    <cellStyle name="Обычный 2 22 2 4" xfId="7583"/>
    <cellStyle name="Обычный 2 22 2 5" xfId="9452"/>
    <cellStyle name="Обычный 2 22 2 6" xfId="10167"/>
    <cellStyle name="Обычный 2 22 2 7" xfId="10843"/>
    <cellStyle name="Обычный 2 22 2 8" xfId="11481"/>
    <cellStyle name="Обычный 2 22 2 9" xfId="12058"/>
    <cellStyle name="Обычный 2 22 20" xfId="5355"/>
    <cellStyle name="Обычный 2 22 21" xfId="5728"/>
    <cellStyle name="Обычный 2 22 22" xfId="6581"/>
    <cellStyle name="Обычный 2 22 23" xfId="6608"/>
    <cellStyle name="Обычный 2 22 24" xfId="8534"/>
    <cellStyle name="Обычный 2 22 25" xfId="9849"/>
    <cellStyle name="Обычный 2 22 26" xfId="10546"/>
    <cellStyle name="Обычный 2 22 27" xfId="11209"/>
    <cellStyle name="Обычный 2 22 28" xfId="11460"/>
    <cellStyle name="Обычный 2 22 3" xfId="3256"/>
    <cellStyle name="Обычный 2 22 3 2" xfId="6118"/>
    <cellStyle name="Обычный 2 22 3 3" xfId="7182"/>
    <cellStyle name="Обычный 2 22 3 4" xfId="7674"/>
    <cellStyle name="Обычный 2 22 3 5" xfId="9572"/>
    <cellStyle name="Обычный 2 22 3 6" xfId="10286"/>
    <cellStyle name="Обычный 2 22 3 7" xfId="10960"/>
    <cellStyle name="Обычный 2 22 3 8" xfId="11586"/>
    <cellStyle name="Обычный 2 22 3 9" xfId="12149"/>
    <cellStyle name="Обычный 2 22 4" xfId="3533"/>
    <cellStyle name="Обычный 2 22 4 2" xfId="6276"/>
    <cellStyle name="Обычный 2 22 4 3" xfId="7359"/>
    <cellStyle name="Обычный 2 22 4 4" xfId="7832"/>
    <cellStyle name="Обычный 2 22 4 5" xfId="9789"/>
    <cellStyle name="Обычный 2 22 4 6" xfId="10489"/>
    <cellStyle name="Обычный 2 22 4 7" xfId="11153"/>
    <cellStyle name="Обычный 2 22 4 8" xfId="11763"/>
    <cellStyle name="Обычный 2 22 4 9" xfId="12307"/>
    <cellStyle name="Обычный 2 22 5" xfId="3293"/>
    <cellStyle name="Обычный 2 22 5 2" xfId="6155"/>
    <cellStyle name="Обычный 2 22 5 3" xfId="7219"/>
    <cellStyle name="Обычный 2 22 5 4" xfId="7711"/>
    <cellStyle name="Обычный 2 22 5 5" xfId="9609"/>
    <cellStyle name="Обычный 2 22 5 6" xfId="10323"/>
    <cellStyle name="Обычный 2 22 5 7" xfId="10997"/>
    <cellStyle name="Обычный 2 22 5 8" xfId="11623"/>
    <cellStyle name="Обычный 2 22 5 9" xfId="12186"/>
    <cellStyle name="Обычный 2 22 6" xfId="1770"/>
    <cellStyle name="Обычный 2 22 6 2" xfId="7497"/>
    <cellStyle name="Обычный 2 22 6 3" xfId="7948"/>
    <cellStyle name="Обычный 2 22 6 4" xfId="9949"/>
    <cellStyle name="Обычный 2 22 6 5" xfId="10639"/>
    <cellStyle name="Обычный 2 22 6 6" xfId="11295"/>
    <cellStyle name="Обычный 2 22 6 7" xfId="11894"/>
    <cellStyle name="Обычный 2 22 6 8" xfId="12423"/>
    <cellStyle name="Обычный 2 22 7" xfId="1855"/>
    <cellStyle name="Обычный 2 22 7 2" xfId="10083"/>
    <cellStyle name="Обычный 2 22 7 3" xfId="10764"/>
    <cellStyle name="Обычный 2 22 7 4" xfId="11409"/>
    <cellStyle name="Обычный 2 22 7 5" xfId="11997"/>
    <cellStyle name="Обычный 2 22 7 6" xfId="12513"/>
    <cellStyle name="Обычный 2 22 8" xfId="3898"/>
    <cellStyle name="Обычный 2 22 9" xfId="3772"/>
    <cellStyle name="Обычный 2 23" xfId="1094"/>
    <cellStyle name="Обычный 2 24" xfId="1117"/>
    <cellStyle name="Обычный 2 25" xfId="1185"/>
    <cellStyle name="Обычный 2 26" xfId="1229"/>
    <cellStyle name="Обычный 2 27" xfId="1275"/>
    <cellStyle name="Обычный 2 27 10" xfId="3721"/>
    <cellStyle name="Обычный 2 27 11" xfId="4305"/>
    <cellStyle name="Обычный 2 27 12" xfId="4376"/>
    <cellStyle name="Обычный 2 27 13" xfId="5096"/>
    <cellStyle name="Обычный 2 27 14" xfId="5109"/>
    <cellStyle name="Обычный 2 27 15" xfId="5542"/>
    <cellStyle name="Обычный 2 27 16" xfId="5578"/>
    <cellStyle name="Обычный 2 27 17" xfId="5592"/>
    <cellStyle name="Обычный 2 27 18" xfId="5770"/>
    <cellStyle name="Обычный 2 27 19" xfId="6693"/>
    <cellStyle name="Обычный 2 27 2" xfId="2152"/>
    <cellStyle name="Обычный 2 27 20" xfId="6560"/>
    <cellStyle name="Обычный 2 27 21" xfId="8802"/>
    <cellStyle name="Обычный 2 27 22" xfId="9102"/>
    <cellStyle name="Обычный 2 27 23" xfId="9049"/>
    <cellStyle name="Обычный 2 27 24" xfId="8893"/>
    <cellStyle name="Обычный 2 27 25" xfId="10792"/>
    <cellStyle name="Обычный 2 27 3" xfId="3662"/>
    <cellStyle name="Обычный 2 27 4" xfId="3993"/>
    <cellStyle name="Обычный 2 27 5" xfId="1631"/>
    <cellStyle name="Обычный 2 27 6" xfId="3863"/>
    <cellStyle name="Обычный 2 27 7" xfId="4187"/>
    <cellStyle name="Обычный 2 27 8" xfId="4258"/>
    <cellStyle name="Обычный 2 27 9" xfId="4368"/>
    <cellStyle name="Обычный 2 28" xfId="1415"/>
    <cellStyle name="Обычный 2 28 2" xfId="5779"/>
    <cellStyle name="Обычный 2 28 3" xfId="6722"/>
    <cellStyle name="Обычный 2 28 4" xfId="6710"/>
    <cellStyle name="Обычный 2 28 5" xfId="8855"/>
    <cellStyle name="Обычный 2 28 6" xfId="9745"/>
    <cellStyle name="Обычный 2 28 7" xfId="10447"/>
    <cellStyle name="Обычный 2 28 8" xfId="11113"/>
    <cellStyle name="Обычный 2 28 9" xfId="10175"/>
    <cellStyle name="Обычный 2 29" xfId="2409"/>
    <cellStyle name="Обычный 2 29 2" xfId="5807"/>
    <cellStyle name="Обычный 2 29 3" xfId="6790"/>
    <cellStyle name="Обычный 2 29 4" xfId="6735"/>
    <cellStyle name="Обычный 2 29 5" xfId="8977"/>
    <cellStyle name="Обычный 2 29 6" xfId="8722"/>
    <cellStyle name="Обычный 2 29 7" xfId="8648"/>
    <cellStyle name="Обычный 2 29 8" xfId="8052"/>
    <cellStyle name="Обычный 2 29 9" xfId="11549"/>
    <cellStyle name="Обычный 2 3" xfId="295"/>
    <cellStyle name="Обычный 2 3 10" xfId="1230"/>
    <cellStyle name="Обычный 2 3 11" xfId="1269"/>
    <cellStyle name="Обычный 2 3 12" xfId="1458"/>
    <cellStyle name="Обычный 2 3 12 2" xfId="5775"/>
    <cellStyle name="Обычный 2 3 12 3" xfId="6714"/>
    <cellStyle name="Обычный 2 3 12 4" xfId="6840"/>
    <cellStyle name="Обычный 2 3 12 5" xfId="8844"/>
    <cellStyle name="Обычный 2 3 12 6" xfId="8713"/>
    <cellStyle name="Обычный 2 3 12 7" xfId="8462"/>
    <cellStyle name="Обычный 2 3 12 8" xfId="8935"/>
    <cellStyle name="Обычный 2 3 12 9" xfId="11747"/>
    <cellStyle name="Обычный 2 3 13" xfId="2188"/>
    <cellStyle name="Обычный 2 3 13 2" xfId="5774"/>
    <cellStyle name="Обычный 2 3 13 3" xfId="6711"/>
    <cellStyle name="Обычный 2 3 13 4" xfId="6342"/>
    <cellStyle name="Обычный 2 3 13 5" xfId="8840"/>
    <cellStyle name="Обычный 2 3 13 6" xfId="9074"/>
    <cellStyle name="Обычный 2 3 13 7" xfId="9058"/>
    <cellStyle name="Обычный 2 3 13 8" xfId="8436"/>
    <cellStyle name="Обычный 2 3 13 9" xfId="11713"/>
    <cellStyle name="Обычный 2 3 14" xfId="2097"/>
    <cellStyle name="Обычный 2 3 14 2" xfId="5764"/>
    <cellStyle name="Обычный 2 3 14 3" xfId="6675"/>
    <cellStyle name="Обычный 2 3 14 4" xfId="6781"/>
    <cellStyle name="Обычный 2 3 14 5" xfId="8762"/>
    <cellStyle name="Обычный 2 3 14 6" xfId="10040"/>
    <cellStyle name="Обычный 2 3 14 7" xfId="10724"/>
    <cellStyle name="Обычный 2 3 14 8" xfId="11372"/>
    <cellStyle name="Обычный 2 3 14 9" xfId="8697"/>
    <cellStyle name="Обычный 2 3 15" xfId="2583"/>
    <cellStyle name="Обычный 2 3 15 2" xfId="5868"/>
    <cellStyle name="Обычный 2 3 15 3" xfId="6870"/>
    <cellStyle name="Обычный 2 3 15 4" xfId="6837"/>
    <cellStyle name="Обычный 2 3 15 5" xfId="9105"/>
    <cellStyle name="Обычный 2 3 15 6" xfId="8027"/>
    <cellStyle name="Обычный 2 3 15 7" xfId="9410"/>
    <cellStyle name="Обычный 2 3 15 8" xfId="10129"/>
    <cellStyle name="Обычный 2 3 15 9" xfId="9325"/>
    <cellStyle name="Обычный 2 3 16" xfId="2643"/>
    <cellStyle name="Обычный 2 3 16 2" xfId="5897"/>
    <cellStyle name="Обычный 2 3 16 3" xfId="6904"/>
    <cellStyle name="Обычный 2 3 16 4" xfId="6742"/>
    <cellStyle name="Обычный 2 3 16 5" xfId="9153"/>
    <cellStyle name="Обычный 2 3 16 6" xfId="8718"/>
    <cellStyle name="Обычный 2 3 16 7" xfId="8839"/>
    <cellStyle name="Обычный 2 3 16 8" xfId="8909"/>
    <cellStyle name="Обычный 2 3 16 9" xfId="11552"/>
    <cellStyle name="Обычный 2 3 17" xfId="2953"/>
    <cellStyle name="Обычный 2 3 17 2" xfId="5962"/>
    <cellStyle name="Обычный 2 3 17 3" xfId="7002"/>
    <cellStyle name="Обычный 2 3 17 4" xfId="6328"/>
    <cellStyle name="Обычный 2 3 17 5" xfId="9328"/>
    <cellStyle name="Обычный 2 3 17 6" xfId="7989"/>
    <cellStyle name="Обычный 2 3 17 7" xfId="9267"/>
    <cellStyle name="Обычный 2 3 17 8" xfId="8001"/>
    <cellStyle name="Обычный 2 3 17 9" xfId="11097"/>
    <cellStyle name="Обычный 2 3 18" xfId="3152"/>
    <cellStyle name="Обычный 2 3 18 2" xfId="6056"/>
    <cellStyle name="Обычный 2 3 18 3" xfId="7112"/>
    <cellStyle name="Обычный 2 3 18 4" xfId="7612"/>
    <cellStyle name="Обычный 2 3 18 5" xfId="9489"/>
    <cellStyle name="Обычный 2 3 18 6" xfId="10205"/>
    <cellStyle name="Обычный 2 3 18 7" xfId="10880"/>
    <cellStyle name="Обычный 2 3 18 8" xfId="11515"/>
    <cellStyle name="Обычный 2 3 18 9" xfId="12087"/>
    <cellStyle name="Обычный 2 3 19" xfId="3361"/>
    <cellStyle name="Обычный 2 3 19 2" xfId="6186"/>
    <cellStyle name="Обычный 2 3 19 3" xfId="7258"/>
    <cellStyle name="Обычный 2 3 19 4" xfId="7742"/>
    <cellStyle name="Обычный 2 3 19 5" xfId="9654"/>
    <cellStyle name="Обычный 2 3 19 6" xfId="10362"/>
    <cellStyle name="Обычный 2 3 19 7" xfId="11034"/>
    <cellStyle name="Обычный 2 3 19 8" xfId="11660"/>
    <cellStyle name="Обычный 2 3 19 9" xfId="12217"/>
    <cellStyle name="Обычный 2 3 2" xfId="887"/>
    <cellStyle name="Обычный 2 3 2 10" xfId="3353"/>
    <cellStyle name="Обычный 2 3 2 10 2" xfId="6182"/>
    <cellStyle name="Обычный 2 3 2 10 3" xfId="7253"/>
    <cellStyle name="Обычный 2 3 2 10 4" xfId="7738"/>
    <cellStyle name="Обычный 2 3 2 10 5" xfId="9650"/>
    <cellStyle name="Обычный 2 3 2 10 6" xfId="10358"/>
    <cellStyle name="Обычный 2 3 2 10 7" xfId="11030"/>
    <cellStyle name="Обычный 2 3 2 10 8" xfId="11655"/>
    <cellStyle name="Обычный 2 3 2 10 9" xfId="12213"/>
    <cellStyle name="Обычный 2 3 2 11" xfId="1884"/>
    <cellStyle name="Обычный 2 3 2 11 2" xfId="7469"/>
    <cellStyle name="Обычный 2 3 2 11 3" xfId="7920"/>
    <cellStyle name="Обычный 2 3 2 11 4" xfId="9920"/>
    <cellStyle name="Обычный 2 3 2 11 5" xfId="10611"/>
    <cellStyle name="Обычный 2 3 2 11 6" xfId="11266"/>
    <cellStyle name="Обычный 2 3 2 11 7" xfId="11866"/>
    <cellStyle name="Обычный 2 3 2 11 8" xfId="12395"/>
    <cellStyle name="Обычный 2 3 2 12" xfId="1875"/>
    <cellStyle name="Обычный 2 3 2 12 2" xfId="10053"/>
    <cellStyle name="Обычный 2 3 2 12 3" xfId="10736"/>
    <cellStyle name="Обычный 2 3 2 12 4" xfId="11381"/>
    <cellStyle name="Обычный 2 3 2 12 5" xfId="11969"/>
    <cellStyle name="Обычный 2 3 2 12 6" xfId="12485"/>
    <cellStyle name="Обычный 2 3 2 13" xfId="3926"/>
    <cellStyle name="Обычный 2 3 2 14" xfId="2270"/>
    <cellStyle name="Обычный 2 3 2 15" xfId="3666"/>
    <cellStyle name="Обычный 2 3 2 16" xfId="4001"/>
    <cellStyle name="Обычный 2 3 2 17" xfId="3897"/>
    <cellStyle name="Обычный 2 3 2 18" xfId="4523"/>
    <cellStyle name="Обычный 2 3 2 19" xfId="4150"/>
    <cellStyle name="Обычный 2 3 2 2" xfId="1766"/>
    <cellStyle name="Обычный 2 3 2 2 2" xfId="5814"/>
    <cellStyle name="Обычный 2 3 2 2 3" xfId="6803"/>
    <cellStyle name="Обычный 2 3 2 2 4" xfId="6635"/>
    <cellStyle name="Обычный 2 3 2 2 5" xfId="8997"/>
    <cellStyle name="Обычный 2 3 2 2 6" xfId="8028"/>
    <cellStyle name="Обычный 2 3 2 2 7" xfId="9282"/>
    <cellStyle name="Обычный 2 3 2 2 8" xfId="8850"/>
    <cellStyle name="Обычный 2 3 2 2 9" xfId="8874"/>
    <cellStyle name="Обычный 2 3 2 20" xfId="3616"/>
    <cellStyle name="Обычный 2 3 2 21" xfId="4983"/>
    <cellStyle name="Обычный 2 3 2 22" xfId="5086"/>
    <cellStyle name="Обычный 2 3 2 23" xfId="5386"/>
    <cellStyle name="Обычный 2 3 2 24" xfId="5135"/>
    <cellStyle name="Обычный 2 3 2 25" xfId="5443"/>
    <cellStyle name="Обычный 2 3 2 26" xfId="5697"/>
    <cellStyle name="Обычный 2 3 2 27" xfId="6533"/>
    <cellStyle name="Обычный 2 3 2 28" xfId="6584"/>
    <cellStyle name="Обычный 2 3 2 29" xfId="8456"/>
    <cellStyle name="Обычный 2 3 2 3" xfId="2548"/>
    <cellStyle name="Обычный 2 3 2 3 2" xfId="5850"/>
    <cellStyle name="Обычный 2 3 2 3 3" xfId="6852"/>
    <cellStyle name="Обычный 2 3 2 3 4" xfId="6651"/>
    <cellStyle name="Обычный 2 3 2 3 5" xfId="9077"/>
    <cellStyle name="Обычный 2 3 2 3 6" xfId="9729"/>
    <cellStyle name="Обычный 2 3 2 3 7" xfId="10432"/>
    <cellStyle name="Обычный 2 3 2 3 8" xfId="11099"/>
    <cellStyle name="Обычный 2 3 2 3 9" xfId="11366"/>
    <cellStyle name="Обычный 2 3 2 30" xfId="9482"/>
    <cellStyle name="Обычный 2 3 2 31" xfId="10198"/>
    <cellStyle name="Обычный 2 3 2 32" xfId="10873"/>
    <cellStyle name="Обычный 2 3 2 33" xfId="10599"/>
    <cellStyle name="Обычный 2 3 2 4" xfId="2620"/>
    <cellStyle name="Обычный 2 3 2 4 2" xfId="5880"/>
    <cellStyle name="Обычный 2 3 2 4 3" xfId="6886"/>
    <cellStyle name="Обычный 2 3 2 4 4" xfId="6761"/>
    <cellStyle name="Обычный 2 3 2 4 5" xfId="9132"/>
    <cellStyle name="Обычный 2 3 2 4 6" xfId="9814"/>
    <cellStyle name="Обычный 2 3 2 4 7" xfId="10513"/>
    <cellStyle name="Обычный 2 3 2 4 8" xfId="11176"/>
    <cellStyle name="Обычный 2 3 2 4 9" xfId="10118"/>
    <cellStyle name="Обычный 2 3 2 5" xfId="2662"/>
    <cellStyle name="Обычный 2 3 2 5 2" xfId="5906"/>
    <cellStyle name="Обычный 2 3 2 5 3" xfId="6915"/>
    <cellStyle name="Обычный 2 3 2 5 4" xfId="6645"/>
    <cellStyle name="Обычный 2 3 2 5 5" xfId="9165"/>
    <cellStyle name="Обычный 2 3 2 5 6" xfId="8558"/>
    <cellStyle name="Обычный 2 3 2 5 7" xfId="8181"/>
    <cellStyle name="Обычный 2 3 2 5 8" xfId="8550"/>
    <cellStyle name="Обычный 2 3 2 5 9" xfId="10711"/>
    <cellStyle name="Обычный 2 3 2 6" xfId="2684"/>
    <cellStyle name="Обычный 2 3 2 6 2" xfId="5928"/>
    <cellStyle name="Обычный 2 3 2 6 3" xfId="6937"/>
    <cellStyle name="Обычный 2 3 2 6 4" xfId="7150"/>
    <cellStyle name="Обычный 2 3 2 6 5" xfId="9187"/>
    <cellStyle name="Обычный 2 3 2 6 6" xfId="8597"/>
    <cellStyle name="Обычный 2 3 2 6 7" xfId="9257"/>
    <cellStyle name="Обычный 2 3 2 6 8" xfId="8009"/>
    <cellStyle name="Обычный 2 3 2 6 9" xfId="8812"/>
    <cellStyle name="Обычный 2 3 2 7" xfId="3078"/>
    <cellStyle name="Обычный 2 3 2 7 2" xfId="5999"/>
    <cellStyle name="Обычный 2 3 2 7 3" xfId="7048"/>
    <cellStyle name="Обычный 2 3 2 7 4" xfId="7555"/>
    <cellStyle name="Обычный 2 3 2 7 5" xfId="9416"/>
    <cellStyle name="Обычный 2 3 2 7 6" xfId="10133"/>
    <cellStyle name="Обычный 2 3 2 7 7" xfId="10812"/>
    <cellStyle name="Обычный 2 3 2 7 8" xfId="11451"/>
    <cellStyle name="Обычный 2 3 2 7 9" xfId="12030"/>
    <cellStyle name="Обычный 2 3 2 8" xfId="3225"/>
    <cellStyle name="Обычный 2 3 2 8 2" xfId="6090"/>
    <cellStyle name="Обычный 2 3 2 8 3" xfId="7154"/>
    <cellStyle name="Обычный 2 3 2 8 4" xfId="7646"/>
    <cellStyle name="Обычный 2 3 2 8 5" xfId="9544"/>
    <cellStyle name="Обычный 2 3 2 8 6" xfId="10258"/>
    <cellStyle name="Обычный 2 3 2 8 7" xfId="10931"/>
    <cellStyle name="Обычный 2 3 2 8 8" xfId="11557"/>
    <cellStyle name="Обычный 2 3 2 8 9" xfId="12121"/>
    <cellStyle name="Обычный 2 3 2 9" xfId="3489"/>
    <cellStyle name="Обычный 2 3 2 9 2" xfId="6245"/>
    <cellStyle name="Обычный 2 3 2 9 3" xfId="7328"/>
    <cellStyle name="Обычный 2 3 2 9 4" xfId="7801"/>
    <cellStyle name="Обычный 2 3 2 9 5" xfId="9752"/>
    <cellStyle name="Обычный 2 3 2 9 6" xfId="10454"/>
    <cellStyle name="Обычный 2 3 2 9 7" xfId="11119"/>
    <cellStyle name="Обычный 2 3 2 9 8" xfId="11730"/>
    <cellStyle name="Обычный 2 3 2 9 9" xfId="12276"/>
    <cellStyle name="Обычный 2 3 20" xfId="3375"/>
    <cellStyle name="Обычный 2 3 20 2" xfId="6194"/>
    <cellStyle name="Обычный 2 3 20 3" xfId="7268"/>
    <cellStyle name="Обычный 2 3 20 4" xfId="7750"/>
    <cellStyle name="Обычный 2 3 20 5" xfId="9666"/>
    <cellStyle name="Обычный 2 3 20 6" xfId="10374"/>
    <cellStyle name="Обычный 2 3 20 7" xfId="11043"/>
    <cellStyle name="Обычный 2 3 20 8" xfId="11669"/>
    <cellStyle name="Обычный 2 3 20 9" xfId="12225"/>
    <cellStyle name="Обычный 2 3 21" xfId="1526"/>
    <cellStyle name="Обычный 2 3 21 2" xfId="7423"/>
    <cellStyle name="Обычный 2 3 21 3" xfId="7886"/>
    <cellStyle name="Обычный 2 3 21 4" xfId="9867"/>
    <cellStyle name="Обычный 2 3 21 5" xfId="10561"/>
    <cellStyle name="Обычный 2 3 21 6" xfId="11219"/>
    <cellStyle name="Обычный 2 3 21 7" xfId="11827"/>
    <cellStyle name="Обычный 2 3 21 8" xfId="12361"/>
    <cellStyle name="Обычный 2 3 22" xfId="3676"/>
    <cellStyle name="Обычный 2 3 22 2" xfId="9993"/>
    <cellStyle name="Обычный 2 3 22 3" xfId="10678"/>
    <cellStyle name="Обычный 2 3 22 4" xfId="11334"/>
    <cellStyle name="Обычный 2 3 22 5" xfId="11926"/>
    <cellStyle name="Обычный 2 3 22 6" xfId="12451"/>
    <cellStyle name="Обычный 2 3 23" xfId="3788"/>
    <cellStyle name="Обычный 2 3 24" xfId="4163"/>
    <cellStyle name="Обычный 2 3 25" xfId="4233"/>
    <cellStyle name="Обычный 2 3 26" xfId="4292"/>
    <cellStyle name="Обычный 2 3 27" xfId="3844"/>
    <cellStyle name="Обычный 2 3 28" xfId="4552"/>
    <cellStyle name="Обычный 2 3 29" xfId="3760"/>
    <cellStyle name="Обычный 2 3 3" xfId="950"/>
    <cellStyle name="Обычный 2 3 3 10" xfId="3478"/>
    <cellStyle name="Обычный 2 3 3 10 2" xfId="6239"/>
    <cellStyle name="Обычный 2 3 3 10 3" xfId="7322"/>
    <cellStyle name="Обычный 2 3 3 10 4" xfId="7795"/>
    <cellStyle name="Обычный 2 3 3 10 5" xfId="9743"/>
    <cellStyle name="Обычный 2 3 3 10 6" xfId="10445"/>
    <cellStyle name="Обычный 2 3 3 10 7" xfId="11111"/>
    <cellStyle name="Обычный 2 3 3 10 8" xfId="11724"/>
    <cellStyle name="Обычный 2 3 3 10 9" xfId="12270"/>
    <cellStyle name="Обычный 2 3 3 11" xfId="1901"/>
    <cellStyle name="Обычный 2 3 3 11 2" xfId="7477"/>
    <cellStyle name="Обычный 2 3 3 11 3" xfId="7928"/>
    <cellStyle name="Обычный 2 3 3 11 4" xfId="9929"/>
    <cellStyle name="Обычный 2 3 3 11 5" xfId="10619"/>
    <cellStyle name="Обычный 2 3 3 11 6" xfId="11275"/>
    <cellStyle name="Обычный 2 3 3 11 7" xfId="11874"/>
    <cellStyle name="Обычный 2 3 3 11 8" xfId="12403"/>
    <cellStyle name="Обычный 2 3 3 12" xfId="1971"/>
    <cellStyle name="Обычный 2 3 3 12 2" xfId="10063"/>
    <cellStyle name="Обычный 2 3 3 12 3" xfId="10744"/>
    <cellStyle name="Обычный 2 3 3 12 4" xfId="11389"/>
    <cellStyle name="Обычный 2 3 3 12 5" xfId="11977"/>
    <cellStyle name="Обычный 2 3 3 12 6" xfId="12493"/>
    <cellStyle name="Обычный 2 3 3 13" xfId="1798"/>
    <cellStyle name="Обычный 2 3 3 14" xfId="3905"/>
    <cellStyle name="Обычный 2 3 3 15" xfId="1882"/>
    <cellStyle name="Обычный 2 3 3 16" xfId="3975"/>
    <cellStyle name="Обычный 2 3 3 17" xfId="4227"/>
    <cellStyle name="Обычный 2 3 3 18" xfId="3851"/>
    <cellStyle name="Обычный 2 3 3 19" xfId="4195"/>
    <cellStyle name="Обычный 2 3 3 2" xfId="1803"/>
    <cellStyle name="Обычный 2 3 3 2 2" xfId="5800"/>
    <cellStyle name="Обычный 2 3 3 2 3" xfId="6768"/>
    <cellStyle name="Обычный 2 3 3 2 4" xfId="6706"/>
    <cellStyle name="Обычный 2 3 3 2 5" xfId="8933"/>
    <cellStyle name="Обычный 2 3 3 2 6" xfId="8463"/>
    <cellStyle name="Обычный 2 3 3 2 7" xfId="8968"/>
    <cellStyle name="Обычный 2 3 3 2 8" xfId="9019"/>
    <cellStyle name="Обычный 2 3 3 2 9" xfId="11961"/>
    <cellStyle name="Обычный 2 3 3 20" xfId="3840"/>
    <cellStyle name="Обычный 2 3 3 21" xfId="5004"/>
    <cellStyle name="Обычный 2 3 3 22" xfId="5037"/>
    <cellStyle name="Обычный 2 3 3 23" xfId="5414"/>
    <cellStyle name="Обычный 2 3 3 24" xfId="5439"/>
    <cellStyle name="Обычный 2 3 3 25" xfId="5410"/>
    <cellStyle name="Обычный 2 3 3 26" xfId="5708"/>
    <cellStyle name="Обычный 2 3 3 27" xfId="6553"/>
    <cellStyle name="Обычный 2 3 3 28" xfId="6422"/>
    <cellStyle name="Обычный 2 3 3 29" xfId="8485"/>
    <cellStyle name="Обычный 2 3 3 3" xfId="2475"/>
    <cellStyle name="Обычный 2 3 3 3 2" xfId="5833"/>
    <cellStyle name="Обычный 2 3 3 3 3" xfId="6825"/>
    <cellStyle name="Обычный 2 3 3 3 4" xfId="6792"/>
    <cellStyle name="Обычный 2 3 3 3 5" xfId="9029"/>
    <cellStyle name="Обычный 2 3 3 3 6" xfId="9525"/>
    <cellStyle name="Обычный 2 3 3 3 7" xfId="10240"/>
    <cellStyle name="Обычный 2 3 3 3 8" xfId="10915"/>
    <cellStyle name="Обычный 2 3 3 3 9" xfId="10365"/>
    <cellStyle name="Обычный 2 3 3 30" xfId="9208"/>
    <cellStyle name="Обычный 2 3 3 31" xfId="8459"/>
    <cellStyle name="Обычный 2 3 3 32" xfId="9237"/>
    <cellStyle name="Обычный 2 3 3 33" xfId="10916"/>
    <cellStyle name="Обычный 2 3 3 4" xfId="2249"/>
    <cellStyle name="Обычный 2 3 3 4 2" xfId="5784"/>
    <cellStyle name="Обычный 2 3 3 4 3" xfId="6736"/>
    <cellStyle name="Обычный 2 3 3 4 4" xfId="6822"/>
    <cellStyle name="Обычный 2 3 3 4 5" xfId="8877"/>
    <cellStyle name="Обычный 2 3 3 4 6" xfId="8423"/>
    <cellStyle name="Обычный 2 3 3 4 7" xfId="9739"/>
    <cellStyle name="Обычный 2 3 3 4 8" xfId="10441"/>
    <cellStyle name="Обычный 2 3 3 4 9" xfId="9731"/>
    <cellStyle name="Обычный 2 3 3 5" xfId="2481"/>
    <cellStyle name="Обычный 2 3 3 5 2" xfId="5837"/>
    <cellStyle name="Обычный 2 3 3 5 3" xfId="6829"/>
    <cellStyle name="Обычный 2 3 3 5 4" xfId="6339"/>
    <cellStyle name="Обычный 2 3 3 5 5" xfId="9033"/>
    <cellStyle name="Обычный 2 3 3 5 6" xfId="8939"/>
    <cellStyle name="Обычный 2 3 3 5 7" xfId="9395"/>
    <cellStyle name="Обычный 2 3 3 5 8" xfId="10116"/>
    <cellStyle name="Обычный 2 3 3 5 9" xfId="8741"/>
    <cellStyle name="Обычный 2 3 3 6" xfId="2593"/>
    <cellStyle name="Обычный 2 3 3 6 2" xfId="5870"/>
    <cellStyle name="Обычный 2 3 3 6 3" xfId="6874"/>
    <cellStyle name="Обычный 2 3 3 6 4" xfId="6844"/>
    <cellStyle name="Обычный 2 3 3 6 5" xfId="9113"/>
    <cellStyle name="Обычный 2 3 3 6 6" xfId="8925"/>
    <cellStyle name="Обычный 2 3 3 6 7" xfId="8895"/>
    <cellStyle name="Обычный 2 3 3 6 8" xfId="9038"/>
    <cellStyle name="Обычный 2 3 3 6 9" xfId="11714"/>
    <cellStyle name="Обычный 2 3 3 7" xfId="3093"/>
    <cellStyle name="Обычный 2 3 3 7 2" xfId="6007"/>
    <cellStyle name="Обычный 2 3 3 7 3" xfId="7057"/>
    <cellStyle name="Обычный 2 3 3 7 4" xfId="7563"/>
    <cellStyle name="Обычный 2 3 3 7 5" xfId="9431"/>
    <cellStyle name="Обычный 2 3 3 7 6" xfId="10146"/>
    <cellStyle name="Обычный 2 3 3 7 7" xfId="10823"/>
    <cellStyle name="Обычный 2 3 3 7 8" xfId="11461"/>
    <cellStyle name="Обычный 2 3 3 7 9" xfId="12038"/>
    <cellStyle name="Обычный 2 3 3 8" xfId="3236"/>
    <cellStyle name="Обычный 2 3 3 8 2" xfId="6098"/>
    <cellStyle name="Обычный 2 3 3 8 3" xfId="7162"/>
    <cellStyle name="Обычный 2 3 3 8 4" xfId="7654"/>
    <cellStyle name="Обычный 2 3 3 8 5" xfId="9552"/>
    <cellStyle name="Обычный 2 3 3 8 6" xfId="10266"/>
    <cellStyle name="Обычный 2 3 3 8 7" xfId="10940"/>
    <cellStyle name="Обычный 2 3 3 8 8" xfId="11566"/>
    <cellStyle name="Обычный 2 3 3 8 9" xfId="12129"/>
    <cellStyle name="Обычный 2 3 3 9" xfId="3508"/>
    <cellStyle name="Обычный 2 3 3 9 2" xfId="6255"/>
    <cellStyle name="Обычный 2 3 3 9 3" xfId="7338"/>
    <cellStyle name="Обычный 2 3 3 9 4" xfId="7811"/>
    <cellStyle name="Обычный 2 3 3 9 5" xfId="9766"/>
    <cellStyle name="Обычный 2 3 3 9 6" xfId="10467"/>
    <cellStyle name="Обычный 2 3 3 9 7" xfId="11130"/>
    <cellStyle name="Обычный 2 3 3 9 8" xfId="11741"/>
    <cellStyle name="Обычный 2 3 3 9 9" xfId="12286"/>
    <cellStyle name="Обычный 2 3 30" xfId="1404"/>
    <cellStyle name="Обычный 2 3 31" xfId="4850"/>
    <cellStyle name="Обычный 2 3 32" xfId="4919"/>
    <cellStyle name="Обычный 2 3 33" xfId="5203"/>
    <cellStyle name="Обычный 2 3 34" xfId="5384"/>
    <cellStyle name="Обычный 2 3 35" xfId="5480"/>
    <cellStyle name="Обычный 2 3 36" xfId="5624"/>
    <cellStyle name="Обычный 2 3 37" xfId="6393"/>
    <cellStyle name="Обычный 2 3 38" xfId="6435"/>
    <cellStyle name="Обычный 2 3 39" xfId="8137"/>
    <cellStyle name="Обычный 2 3 4" xfId="903"/>
    <cellStyle name="Обычный 2 3 4 10" xfId="3586"/>
    <cellStyle name="Обычный 2 3 4 10 2" xfId="6311"/>
    <cellStyle name="Обычный 2 3 4 10 3" xfId="7400"/>
    <cellStyle name="Обычный 2 3 4 10 4" xfId="7867"/>
    <cellStyle name="Обычный 2 3 4 10 5" xfId="9830"/>
    <cellStyle name="Обычный 2 3 4 10 6" xfId="10528"/>
    <cellStyle name="Обычный 2 3 4 10 7" xfId="11191"/>
    <cellStyle name="Обычный 2 3 4 10 8" xfId="11803"/>
    <cellStyle name="Обычный 2 3 4 10 9" xfId="12342"/>
    <cellStyle name="Обычный 2 3 4 11" xfId="1869"/>
    <cellStyle name="Обычный 2 3 4 11 2" xfId="7470"/>
    <cellStyle name="Обычный 2 3 4 11 3" xfId="7921"/>
    <cellStyle name="Обычный 2 3 4 11 4" xfId="9921"/>
    <cellStyle name="Обычный 2 3 4 11 5" xfId="10612"/>
    <cellStyle name="Обычный 2 3 4 11 6" xfId="11268"/>
    <cellStyle name="Обычный 2 3 4 11 7" xfId="11867"/>
    <cellStyle name="Обычный 2 3 4 11 8" xfId="12396"/>
    <cellStyle name="Обычный 2 3 4 12" xfId="3938"/>
    <cellStyle name="Обычный 2 3 4 12 2" xfId="10055"/>
    <cellStyle name="Обычный 2 3 4 12 3" xfId="10737"/>
    <cellStyle name="Обычный 2 3 4 12 4" xfId="11382"/>
    <cellStyle name="Обычный 2 3 4 12 5" xfId="11970"/>
    <cellStyle name="Обычный 2 3 4 12 6" xfId="12486"/>
    <cellStyle name="Обычный 2 3 4 13" xfId="3700"/>
    <cellStyle name="Обычный 2 3 4 14" xfId="1460"/>
    <cellStyle name="Обычный 2 3 4 15" xfId="3960"/>
    <cellStyle name="Обычный 2 3 4 16" xfId="1761"/>
    <cellStyle name="Обычный 2 3 4 17" xfId="3807"/>
    <cellStyle name="Обычный 2 3 4 18" xfId="1503"/>
    <cellStyle name="Обычный 2 3 4 19" xfId="1608"/>
    <cellStyle name="Обычный 2 3 4 2" xfId="1774"/>
    <cellStyle name="Обычный 2 3 4 2 2" xfId="5817"/>
    <cellStyle name="Обычный 2 3 4 2 3" xfId="6806"/>
    <cellStyle name="Обычный 2 3 4 2 4" xfId="6783"/>
    <cellStyle name="Обычный 2 3 4 2 5" xfId="9002"/>
    <cellStyle name="Обычный 2 3 4 2 6" xfId="8585"/>
    <cellStyle name="Обычный 2 3 4 2 7" xfId="8230"/>
    <cellStyle name="Обычный 2 3 4 2 8" xfId="8168"/>
    <cellStyle name="Обычный 2 3 4 2 9" xfId="11261"/>
    <cellStyle name="Обычный 2 3 4 20" xfId="4323"/>
    <cellStyle name="Обычный 2 3 4 21" xfId="4988"/>
    <cellStyle name="Обычный 2 3 4 22" xfId="5073"/>
    <cellStyle name="Обычный 2 3 4 23" xfId="5395"/>
    <cellStyle name="Обычный 2 3 4 24" xfId="5524"/>
    <cellStyle name="Обычный 2 3 4 25" xfId="5574"/>
    <cellStyle name="Обычный 2 3 4 26" xfId="5700"/>
    <cellStyle name="Обычный 2 3 4 27" xfId="6537"/>
    <cellStyle name="Обычный 2 3 4 28" xfId="6628"/>
    <cellStyle name="Обычный 2 3 4 29" xfId="8464"/>
    <cellStyle name="Обычный 2 3 4 3" xfId="2552"/>
    <cellStyle name="Обычный 2 3 4 3 2" xfId="5853"/>
    <cellStyle name="Обычный 2 3 4 3 3" xfId="6855"/>
    <cellStyle name="Обычный 2 3 4 3 4" xfId="6530"/>
    <cellStyle name="Обычный 2 3 4 3 5" xfId="9080"/>
    <cellStyle name="Обычный 2 3 4 3 6" xfId="9059"/>
    <cellStyle name="Обычный 2 3 4 3 7" xfId="10030"/>
    <cellStyle name="Обычный 2 3 4 3 8" xfId="10713"/>
    <cellStyle name="Обычный 2 3 4 3 9" xfId="11965"/>
    <cellStyle name="Обычный 2 3 4 30" xfId="8804"/>
    <cellStyle name="Обычный 2 3 4 31" xfId="9066"/>
    <cellStyle name="Обычный 2 3 4 32" xfId="9096"/>
    <cellStyle name="Обычный 2 3 4 33" xfId="8417"/>
    <cellStyle name="Обычный 2 3 4 4" xfId="2624"/>
    <cellStyle name="Обычный 2 3 4 4 2" xfId="5884"/>
    <cellStyle name="Обычный 2 3 4 4 3" xfId="6890"/>
    <cellStyle name="Обычный 2 3 4 4 4" xfId="6614"/>
    <cellStyle name="Обычный 2 3 4 4 5" xfId="9136"/>
    <cellStyle name="Обычный 2 3 4 4 6" xfId="9126"/>
    <cellStyle name="Обычный 2 3 4 4 7" xfId="8829"/>
    <cellStyle name="Обычный 2 3 4 4 8" xfId="9398"/>
    <cellStyle name="Обычный 2 3 4 4 9" xfId="8594"/>
    <cellStyle name="Обычный 2 3 4 5" xfId="2665"/>
    <cellStyle name="Обычный 2 3 4 5 2" xfId="5909"/>
    <cellStyle name="Обычный 2 3 4 5 3" xfId="6918"/>
    <cellStyle name="Обычный 2 3 4 5 4" xfId="6877"/>
    <cellStyle name="Обычный 2 3 4 5 5" xfId="9168"/>
    <cellStyle name="Обычный 2 3 4 5 6" xfId="8325"/>
    <cellStyle name="Обычный 2 3 4 5 7" xfId="9314"/>
    <cellStyle name="Обычный 2 3 4 5 8" xfId="8452"/>
    <cellStyle name="Обычный 2 3 4 5 9" xfId="11792"/>
    <cellStyle name="Обычный 2 3 4 6" xfId="2687"/>
    <cellStyle name="Обычный 2 3 4 6 2" xfId="5931"/>
    <cellStyle name="Обычный 2 3 4 6 3" xfId="6940"/>
    <cellStyle name="Обычный 2 3 4 6 4" xfId="6820"/>
    <cellStyle name="Обычный 2 3 4 6 5" xfId="9190"/>
    <cellStyle name="Обычный 2 3 4 6 6" xfId="8969"/>
    <cellStyle name="Обычный 2 3 4 6 7" xfId="9047"/>
    <cellStyle name="Обычный 2 3 4 6 8" xfId="8755"/>
    <cellStyle name="Обычный 2 3 4 6 9" xfId="9064"/>
    <cellStyle name="Обычный 2 3 4 7" xfId="3082"/>
    <cellStyle name="Обычный 2 3 4 7 2" xfId="6000"/>
    <cellStyle name="Обычный 2 3 4 7 3" xfId="7050"/>
    <cellStyle name="Обычный 2 3 4 7 4" xfId="7556"/>
    <cellStyle name="Обычный 2 3 4 7 5" xfId="9420"/>
    <cellStyle name="Обычный 2 3 4 7 6" xfId="10135"/>
    <cellStyle name="Обычный 2 3 4 7 7" xfId="10814"/>
    <cellStyle name="Обычный 2 3 4 7 8" xfId="11452"/>
    <cellStyle name="Обычный 2 3 4 7 9" xfId="12031"/>
    <cellStyle name="Обычный 2 3 4 8" xfId="3228"/>
    <cellStyle name="Обычный 2 3 4 8 2" xfId="6091"/>
    <cellStyle name="Обычный 2 3 4 8 3" xfId="7155"/>
    <cellStyle name="Обычный 2 3 4 8 4" xfId="7647"/>
    <cellStyle name="Обычный 2 3 4 8 5" xfId="9545"/>
    <cellStyle name="Обычный 2 3 4 8 6" xfId="10259"/>
    <cellStyle name="Обычный 2 3 4 8 7" xfId="10933"/>
    <cellStyle name="Обычный 2 3 4 8 8" xfId="11559"/>
    <cellStyle name="Обычный 2 3 4 8 9" xfId="12122"/>
    <cellStyle name="Обычный 2 3 4 9" xfId="3494"/>
    <cellStyle name="Обычный 2 3 4 9 2" xfId="6246"/>
    <cellStyle name="Обычный 2 3 4 9 3" xfId="7329"/>
    <cellStyle name="Обычный 2 3 4 9 4" xfId="7802"/>
    <cellStyle name="Обычный 2 3 4 9 5" xfId="9756"/>
    <cellStyle name="Обычный 2 3 4 9 6" xfId="10457"/>
    <cellStyle name="Обычный 2 3 4 9 7" xfId="11121"/>
    <cellStyle name="Обычный 2 3 4 9 8" xfId="11731"/>
    <cellStyle name="Обычный 2 3 4 9 9" xfId="12277"/>
    <cellStyle name="Обычный 2 3 40" xfId="8415"/>
    <cellStyle name="Обычный 2 3 41" xfId="8913"/>
    <cellStyle name="Обычный 2 3 42" xfId="8701"/>
    <cellStyle name="Обычный 2 3 43" xfId="10354"/>
    <cellStyle name="Обычный 2 3 5" xfId="969"/>
    <cellStyle name="Обычный 2 3 5 10" xfId="4058"/>
    <cellStyle name="Обычный 2 3 5 11" xfId="1350"/>
    <cellStyle name="Обычный 2 3 5 12" xfId="4230"/>
    <cellStyle name="Обычный 2 3 5 13" xfId="4433"/>
    <cellStyle name="Обычный 2 3 5 14" xfId="4494"/>
    <cellStyle name="Обычный 2 3 5 15" xfId="1721"/>
    <cellStyle name="Обычный 2 3 5 16" xfId="5011"/>
    <cellStyle name="Обычный 2 3 5 17" xfId="4841"/>
    <cellStyle name="Обычный 2 3 5 18" xfId="5423"/>
    <cellStyle name="Обычный 2 3 5 19" xfId="5370"/>
    <cellStyle name="Обычный 2 3 5 2" xfId="1814"/>
    <cellStyle name="Обычный 2 3 5 2 2" xfId="6013"/>
    <cellStyle name="Обычный 2 3 5 2 3" xfId="7063"/>
    <cellStyle name="Обычный 2 3 5 2 4" xfId="7569"/>
    <cellStyle name="Обычный 2 3 5 2 5" xfId="9437"/>
    <cellStyle name="Обычный 2 3 5 2 6" xfId="10152"/>
    <cellStyle name="Обычный 2 3 5 2 7" xfId="10829"/>
    <cellStyle name="Обычный 2 3 5 2 8" xfId="11467"/>
    <cellStyle name="Обычный 2 3 5 2 9" xfId="12044"/>
    <cellStyle name="Обычный 2 3 5 20" xfId="5144"/>
    <cellStyle name="Обычный 2 3 5 21" xfId="5714"/>
    <cellStyle name="Обычный 2 3 5 22" xfId="6561"/>
    <cellStyle name="Обычный 2 3 5 23" xfId="6964"/>
    <cellStyle name="Обычный 2 3 5 24" xfId="8497"/>
    <cellStyle name="Обычный 2 3 5 25" xfId="8298"/>
    <cellStyle name="Обычный 2 3 5 26" xfId="9246"/>
    <cellStyle name="Обычный 2 3 5 27" xfId="8020"/>
    <cellStyle name="Обычный 2 3 5 28" xfId="10705"/>
    <cellStyle name="Обычный 2 3 5 3" xfId="3242"/>
    <cellStyle name="Обычный 2 3 5 3 2" xfId="6104"/>
    <cellStyle name="Обычный 2 3 5 3 3" xfId="7168"/>
    <cellStyle name="Обычный 2 3 5 3 4" xfId="7660"/>
    <cellStyle name="Обычный 2 3 5 3 5" xfId="9558"/>
    <cellStyle name="Обычный 2 3 5 3 6" xfId="10272"/>
    <cellStyle name="Обычный 2 3 5 3 7" xfId="10946"/>
    <cellStyle name="Обычный 2 3 5 3 8" xfId="11572"/>
    <cellStyle name="Обычный 2 3 5 3 9" xfId="12135"/>
    <cellStyle name="Обычный 2 3 5 4" xfId="3515"/>
    <cellStyle name="Обычный 2 3 5 4 2" xfId="6261"/>
    <cellStyle name="Обычный 2 3 5 4 3" xfId="7344"/>
    <cellStyle name="Обычный 2 3 5 4 4" xfId="7817"/>
    <cellStyle name="Обычный 2 3 5 4 5" xfId="9772"/>
    <cellStyle name="Обычный 2 3 5 4 6" xfId="10473"/>
    <cellStyle name="Обычный 2 3 5 4 7" xfId="11137"/>
    <cellStyle name="Обычный 2 3 5 4 8" xfId="11748"/>
    <cellStyle name="Обычный 2 3 5 4 9" xfId="12292"/>
    <cellStyle name="Обычный 2 3 5 5" xfId="3307"/>
    <cellStyle name="Обычный 2 3 5 5 2" xfId="6169"/>
    <cellStyle name="Обычный 2 3 5 5 3" xfId="7233"/>
    <cellStyle name="Обычный 2 3 5 5 4" xfId="7725"/>
    <cellStyle name="Обычный 2 3 5 5 5" xfId="9623"/>
    <cellStyle name="Обычный 2 3 5 5 6" xfId="10337"/>
    <cellStyle name="Обычный 2 3 5 5 7" xfId="11011"/>
    <cellStyle name="Обычный 2 3 5 5 8" xfId="11637"/>
    <cellStyle name="Обычный 2 3 5 5 9" xfId="12200"/>
    <cellStyle name="Обычный 2 3 5 6" xfId="1739"/>
    <cellStyle name="Обычный 2 3 5 6 2" xfId="7483"/>
    <cellStyle name="Обычный 2 3 5 6 3" xfId="7934"/>
    <cellStyle name="Обычный 2 3 5 6 4" xfId="9935"/>
    <cellStyle name="Обычный 2 3 5 6 5" xfId="10625"/>
    <cellStyle name="Обычный 2 3 5 6 6" xfId="11281"/>
    <cellStyle name="Обычный 2 3 5 6 7" xfId="11880"/>
    <cellStyle name="Обычный 2 3 5 6 8" xfId="12409"/>
    <cellStyle name="Обычный 2 3 5 7" xfId="1558"/>
    <cellStyle name="Обычный 2 3 5 7 2" xfId="10069"/>
    <cellStyle name="Обычный 2 3 5 7 3" xfId="10750"/>
    <cellStyle name="Обычный 2 3 5 7 4" xfId="11395"/>
    <cellStyle name="Обычный 2 3 5 7 5" xfId="11983"/>
    <cellStyle name="Обычный 2 3 5 7 6" xfId="12499"/>
    <cellStyle name="Обычный 2 3 5 8" xfId="3811"/>
    <cellStyle name="Обычный 2 3 5 9" xfId="1749"/>
    <cellStyle name="Обычный 2 3 6" xfId="1082"/>
    <cellStyle name="Обычный 2 3 6 10" xfId="1581"/>
    <cellStyle name="Обычный 2 3 6 11" xfId="1596"/>
    <cellStyle name="Обычный 2 3 6 12" xfId="1923"/>
    <cellStyle name="Обычный 2 3 6 13" xfId="1952"/>
    <cellStyle name="Обычный 2 3 6 14" xfId="1484"/>
    <cellStyle name="Обычный 2 3 6 15" xfId="4777"/>
    <cellStyle name="Обычный 2 3 6 16" xfId="5043"/>
    <cellStyle name="Обычный 2 3 6 17" xfId="4840"/>
    <cellStyle name="Обычный 2 3 6 18" xfId="5466"/>
    <cellStyle name="Обычный 2 3 6 19" xfId="5360"/>
    <cellStyle name="Обычный 2 3 6 2" xfId="1885"/>
    <cellStyle name="Обычный 2 3 6 2 2" xfId="6032"/>
    <cellStyle name="Обычный 2 3 6 2 3" xfId="7085"/>
    <cellStyle name="Обычный 2 3 6 2 4" xfId="7588"/>
    <cellStyle name="Обычный 2 3 6 2 5" xfId="9460"/>
    <cellStyle name="Обычный 2 3 6 2 6" xfId="10176"/>
    <cellStyle name="Обычный 2 3 6 2 7" xfId="10849"/>
    <cellStyle name="Обычный 2 3 6 2 8" xfId="11488"/>
    <cellStyle name="Обычный 2 3 6 2 9" xfId="12063"/>
    <cellStyle name="Обычный 2 3 6 20" xfId="5143"/>
    <cellStyle name="Обычный 2 3 6 21" xfId="5731"/>
    <cellStyle name="Обычный 2 3 6 22" xfId="6592"/>
    <cellStyle name="Обычный 2 3 6 23" xfId="7264"/>
    <cellStyle name="Обычный 2 3 6 24" xfId="8570"/>
    <cellStyle name="Обычный 2 3 6 25" xfId="9204"/>
    <cellStyle name="Обычный 2 3 6 26" xfId="8434"/>
    <cellStyle name="Обычный 2 3 6 27" xfId="8710"/>
    <cellStyle name="Обычный 2 3 6 28" xfId="8064"/>
    <cellStyle name="Обычный 2 3 6 3" xfId="3259"/>
    <cellStyle name="Обычный 2 3 6 3 2" xfId="6121"/>
    <cellStyle name="Обычный 2 3 6 3 3" xfId="7185"/>
    <cellStyle name="Обычный 2 3 6 3 4" xfId="7677"/>
    <cellStyle name="Обычный 2 3 6 3 5" xfId="9575"/>
    <cellStyle name="Обычный 2 3 6 3 6" xfId="10289"/>
    <cellStyle name="Обычный 2 3 6 3 7" xfId="10963"/>
    <cellStyle name="Обычный 2 3 6 3 8" xfId="11589"/>
    <cellStyle name="Обычный 2 3 6 3 9" xfId="12152"/>
    <cellStyle name="Обычный 2 3 6 4" xfId="3547"/>
    <cellStyle name="Обычный 2 3 6 4 2" xfId="6284"/>
    <cellStyle name="Обычный 2 3 6 4 3" xfId="7368"/>
    <cellStyle name="Обычный 2 3 6 4 4" xfId="7840"/>
    <cellStyle name="Обычный 2 3 6 4 5" xfId="9798"/>
    <cellStyle name="Обычный 2 3 6 4 6" xfId="10498"/>
    <cellStyle name="Обычный 2 3 6 4 7" xfId="11161"/>
    <cellStyle name="Обычный 2 3 6 4 8" xfId="11772"/>
    <cellStyle name="Обычный 2 3 6 4 9" xfId="12315"/>
    <cellStyle name="Обычный 2 3 6 5" xfId="3292"/>
    <cellStyle name="Обычный 2 3 6 5 2" xfId="6154"/>
    <cellStyle name="Обычный 2 3 6 5 3" xfId="7218"/>
    <cellStyle name="Обычный 2 3 6 5 4" xfId="7710"/>
    <cellStyle name="Обычный 2 3 6 5 5" xfId="9608"/>
    <cellStyle name="Обычный 2 3 6 5 6" xfId="10322"/>
    <cellStyle name="Обычный 2 3 6 5 7" xfId="10996"/>
    <cellStyle name="Обычный 2 3 6 5 8" xfId="11622"/>
    <cellStyle name="Обычный 2 3 6 5 9" xfId="12185"/>
    <cellStyle name="Обычный 2 3 6 6" xfId="1743"/>
    <cellStyle name="Обычный 2 3 6 6 2" xfId="7500"/>
    <cellStyle name="Обычный 2 3 6 6 3" xfId="7951"/>
    <cellStyle name="Обычный 2 3 6 6 4" xfId="9952"/>
    <cellStyle name="Обычный 2 3 6 6 5" xfId="10642"/>
    <cellStyle name="Обычный 2 3 6 6 6" xfId="11298"/>
    <cellStyle name="Обычный 2 3 6 6 7" xfId="11897"/>
    <cellStyle name="Обычный 2 3 6 6 8" xfId="12426"/>
    <cellStyle name="Обычный 2 3 6 7" xfId="1756"/>
    <cellStyle name="Обычный 2 3 6 7 2" xfId="10086"/>
    <cellStyle name="Обычный 2 3 6 7 3" xfId="10767"/>
    <cellStyle name="Обычный 2 3 6 7 4" xfId="11412"/>
    <cellStyle name="Обычный 2 3 6 7 5" xfId="12000"/>
    <cellStyle name="Обычный 2 3 6 7 6" xfId="12516"/>
    <cellStyle name="Обычный 2 3 6 8" xfId="1840"/>
    <cellStyle name="Обычный 2 3 6 9" xfId="3650"/>
    <cellStyle name="Обычный 2 3 7" xfId="981"/>
    <cellStyle name="Обычный 2 3 7 10" xfId="3986"/>
    <cellStyle name="Обычный 2 3 7 11" xfId="3689"/>
    <cellStyle name="Обычный 2 3 7 12" xfId="1598"/>
    <cellStyle name="Обычный 2 3 7 13" xfId="4125"/>
    <cellStyle name="Обычный 2 3 7 14" xfId="4348"/>
    <cellStyle name="Обычный 2 3 7 15" xfId="4410"/>
    <cellStyle name="Обычный 2 3 7 16" xfId="5023"/>
    <cellStyle name="Обычный 2 3 7 17" xfId="4912"/>
    <cellStyle name="Обычный 2 3 7 18" xfId="5435"/>
    <cellStyle name="Обычный 2 3 7 19" xfId="5406"/>
    <cellStyle name="Обычный 2 3 7 2" xfId="1826"/>
    <cellStyle name="Обычный 2 3 7 2 2" xfId="6025"/>
    <cellStyle name="Обычный 2 3 7 2 3" xfId="7075"/>
    <cellStyle name="Обычный 2 3 7 2 4" xfId="7581"/>
    <cellStyle name="Обычный 2 3 7 2 5" xfId="9449"/>
    <cellStyle name="Обычный 2 3 7 2 6" xfId="10164"/>
    <cellStyle name="Обычный 2 3 7 2 7" xfId="10841"/>
    <cellStyle name="Обычный 2 3 7 2 8" xfId="11479"/>
    <cellStyle name="Обычный 2 3 7 2 9" xfId="12056"/>
    <cellStyle name="Обычный 2 3 7 20" xfId="5489"/>
    <cellStyle name="Обычный 2 3 7 21" xfId="5726"/>
    <cellStyle name="Обычный 2 3 7 22" xfId="6573"/>
    <cellStyle name="Обычный 2 3 7 23" xfId="6392"/>
    <cellStyle name="Обычный 2 3 7 24" xfId="8509"/>
    <cellStyle name="Обычный 2 3 7 25" xfId="9850"/>
    <cellStyle name="Обычный 2 3 7 26" xfId="10547"/>
    <cellStyle name="Обычный 2 3 7 27" xfId="11210"/>
    <cellStyle name="Обычный 2 3 7 28" xfId="10932"/>
    <cellStyle name="Обычный 2 3 7 3" xfId="3254"/>
    <cellStyle name="Обычный 2 3 7 3 2" xfId="6116"/>
    <cellStyle name="Обычный 2 3 7 3 3" xfId="7180"/>
    <cellStyle name="Обычный 2 3 7 3 4" xfId="7672"/>
    <cellStyle name="Обычный 2 3 7 3 5" xfId="9570"/>
    <cellStyle name="Обычный 2 3 7 3 6" xfId="10284"/>
    <cellStyle name="Обычный 2 3 7 3 7" xfId="10958"/>
    <cellStyle name="Обычный 2 3 7 3 8" xfId="11584"/>
    <cellStyle name="Обычный 2 3 7 3 9" xfId="12147"/>
    <cellStyle name="Обычный 2 3 7 4" xfId="3527"/>
    <cellStyle name="Обычный 2 3 7 4 2" xfId="6273"/>
    <cellStyle name="Обычный 2 3 7 4 3" xfId="7356"/>
    <cellStyle name="Обычный 2 3 7 4 4" xfId="7829"/>
    <cellStyle name="Обычный 2 3 7 4 5" xfId="9784"/>
    <cellStyle name="Обычный 2 3 7 4 6" xfId="10485"/>
    <cellStyle name="Обычный 2 3 7 4 7" xfId="11149"/>
    <cellStyle name="Обычный 2 3 7 4 8" xfId="11760"/>
    <cellStyle name="Обычный 2 3 7 4 9" xfId="12304"/>
    <cellStyle name="Обычный 2 3 7 5" xfId="3295"/>
    <cellStyle name="Обычный 2 3 7 5 2" xfId="6157"/>
    <cellStyle name="Обычный 2 3 7 5 3" xfId="7221"/>
    <cellStyle name="Обычный 2 3 7 5 4" xfId="7713"/>
    <cellStyle name="Обычный 2 3 7 5 5" xfId="9611"/>
    <cellStyle name="Обычный 2 3 7 5 6" xfId="10325"/>
    <cellStyle name="Обычный 2 3 7 5 7" xfId="10999"/>
    <cellStyle name="Обычный 2 3 7 5 8" xfId="11625"/>
    <cellStyle name="Обычный 2 3 7 5 9" xfId="12188"/>
    <cellStyle name="Обычный 2 3 7 6" xfId="1927"/>
    <cellStyle name="Обычный 2 3 7 6 2" xfId="7495"/>
    <cellStyle name="Обычный 2 3 7 6 3" xfId="7946"/>
    <cellStyle name="Обычный 2 3 7 6 4" xfId="9947"/>
    <cellStyle name="Обычный 2 3 7 6 5" xfId="10637"/>
    <cellStyle name="Обычный 2 3 7 6 6" xfId="11293"/>
    <cellStyle name="Обычный 2 3 7 6 7" xfId="11892"/>
    <cellStyle name="Обычный 2 3 7 6 8" xfId="12421"/>
    <cellStyle name="Обычный 2 3 7 7" xfId="1620"/>
    <cellStyle name="Обычный 2 3 7 7 2" xfId="10081"/>
    <cellStyle name="Обычный 2 3 7 7 3" xfId="10762"/>
    <cellStyle name="Обычный 2 3 7 7 4" xfId="11407"/>
    <cellStyle name="Обычный 2 3 7 7 5" xfId="11995"/>
    <cellStyle name="Обычный 2 3 7 7 6" xfId="12511"/>
    <cellStyle name="Обычный 2 3 7 8" xfId="3855"/>
    <cellStyle name="Обычный 2 3 7 9" xfId="1336"/>
    <cellStyle name="Обычный 2 3 8" xfId="1140"/>
    <cellStyle name="Обычный 2 3 9" xfId="1186"/>
    <cellStyle name="Обычный 2 30" xfId="2418"/>
    <cellStyle name="Обычный 2 30 2" xfId="5809"/>
    <cellStyle name="Обычный 2 30 3" xfId="6793"/>
    <cellStyle name="Обычный 2 30 4" xfId="6794"/>
    <cellStyle name="Обычный 2 30 5" xfId="8984"/>
    <cellStyle name="Обычный 2 30 6" xfId="8819"/>
    <cellStyle name="Обычный 2 30 7" xfId="8449"/>
    <cellStyle name="Обычный 2 30 8" xfId="8254"/>
    <cellStyle name="Обычный 2 30 9" xfId="11642"/>
    <cellStyle name="Обычный 2 31" xfId="2288"/>
    <cellStyle name="Обычный 2 31 2" xfId="5788"/>
    <cellStyle name="Обычный 2 31 3" xfId="6751"/>
    <cellStyle name="Обычный 2 31 4" xfId="7461"/>
    <cellStyle name="Обычный 2 31 5" xfId="8904"/>
    <cellStyle name="Обычный 2 31 6" xfId="8836"/>
    <cellStyle name="Обычный 2 31 7" xfId="8032"/>
    <cellStyle name="Обычный 2 31 8" xfId="8815"/>
    <cellStyle name="Обычный 2 31 9" xfId="8962"/>
    <cellStyle name="Обычный 2 32" xfId="2712"/>
    <cellStyle name="Обычный 2 32 2" xfId="5944"/>
    <cellStyle name="Обычный 2 32 3" xfId="6955"/>
    <cellStyle name="Обычный 2 32 4" xfId="6873"/>
    <cellStyle name="Обычный 2 32 5" xfId="9207"/>
    <cellStyle name="Обычный 2 32 6" xfId="8486"/>
    <cellStyle name="Обычный 2 32 7" xfId="9071"/>
    <cellStyle name="Обычный 2 32 8" xfId="8993"/>
    <cellStyle name="Обычный 2 32 9" xfId="11957"/>
    <cellStyle name="Обычный 2 33" xfId="2703"/>
    <cellStyle name="Обычный 2 33 2" xfId="5943"/>
    <cellStyle name="Обычный 2 33 3" xfId="6952"/>
    <cellStyle name="Обычный 2 33 4" xfId="7455"/>
    <cellStyle name="Обычный 2 33 5" xfId="9203"/>
    <cellStyle name="Обычный 2 33 6" xfId="10049"/>
    <cellStyle name="Обычный 2 33 7" xfId="10731"/>
    <cellStyle name="Обычный 2 33 8" xfId="11377"/>
    <cellStyle name="Обычный 2 33 9" xfId="9701"/>
    <cellStyle name="Обычный 2 34" xfId="2721"/>
    <cellStyle name="Обычный 2 34 2" xfId="5945"/>
    <cellStyle name="Обычный 2 34 3" xfId="6959"/>
    <cellStyle name="Обычный 2 34 4" xfId="6336"/>
    <cellStyle name="Обычный 2 34 5" xfId="9214"/>
    <cellStyle name="Обычный 2 34 6" xfId="9390"/>
    <cellStyle name="Обычный 2 34 7" xfId="10112"/>
    <cellStyle name="Обычный 2 34 8" xfId="10794"/>
    <cellStyle name="Обычный 2 34 9" xfId="9339"/>
    <cellStyle name="Обычный 2 35" xfId="2750"/>
    <cellStyle name="Обычный 2 35 2" xfId="5947"/>
    <cellStyle name="Обычный 2 35 3" xfId="6965"/>
    <cellStyle name="Обычный 2 35 4" xfId="6334"/>
    <cellStyle name="Обычный 2 35 5" xfId="9225"/>
    <cellStyle name="Обычный 2 35 6" xfId="8716"/>
    <cellStyle name="Обычный 2 35 7" xfId="8869"/>
    <cellStyle name="Обычный 2 35 8" xfId="9402"/>
    <cellStyle name="Обычный 2 35 9" xfId="11789"/>
    <cellStyle name="Обычный 2 36" xfId="2779"/>
    <cellStyle name="Обычный 2 36 2" xfId="5949"/>
    <cellStyle name="Обычный 2 36 3" xfId="6969"/>
    <cellStyle name="Обычный 2 36 4" xfId="6332"/>
    <cellStyle name="Обычный 2 36 5" xfId="9243"/>
    <cellStyle name="Обычный 2 36 6" xfId="8024"/>
    <cellStyle name="Обычный 2 36 7" xfId="9356"/>
    <cellStyle name="Обычный 2 36 8" xfId="8980"/>
    <cellStyle name="Обычный 2 36 9" xfId="11329"/>
    <cellStyle name="Обычный 2 37" xfId="2808"/>
    <cellStyle name="Обычный 2 37 2" xfId="5951"/>
    <cellStyle name="Обычный 2 37 3" xfId="6973"/>
    <cellStyle name="Обычный 2 37 4" xfId="6698"/>
    <cellStyle name="Обычный 2 37 5" xfId="9262"/>
    <cellStyle name="Обычный 2 37 6" xfId="8005"/>
    <cellStyle name="Обычный 2 37 7" xfId="8351"/>
    <cellStyle name="Обычный 2 37 8" xfId="8531"/>
    <cellStyle name="Обычный 2 37 9" xfId="9727"/>
    <cellStyle name="Обычный 2 38" xfId="2837"/>
    <cellStyle name="Обычный 2 38 2" xfId="5953"/>
    <cellStyle name="Обычный 2 38 3" xfId="6979"/>
    <cellStyle name="Обычный 2 38 4" xfId="6615"/>
    <cellStyle name="Обычный 2 38 5" xfId="9274"/>
    <cellStyle name="Обычный 2 38 6" xfId="7995"/>
    <cellStyle name="Обычный 2 38 7" xfId="8218"/>
    <cellStyle name="Обычный 2 38 8" xfId="8791"/>
    <cellStyle name="Обычный 2 38 9" xfId="10121"/>
    <cellStyle name="Обычный 2 39" xfId="2919"/>
    <cellStyle name="Обычный 2 39 2" xfId="5958"/>
    <cellStyle name="Обычный 2 39 3" xfId="6994"/>
    <cellStyle name="Обычный 2 39 4" xfId="7450"/>
    <cellStyle name="Обычный 2 39 5" xfId="9310"/>
    <cellStyle name="Обычный 2 39 6" xfId="8728"/>
    <cellStyle name="Обычный 2 39 7" xfId="9722"/>
    <cellStyle name="Обычный 2 39 8" xfId="10427"/>
    <cellStyle name="Обычный 2 39 9" xfId="11702"/>
    <cellStyle name="Обычный 2 4" xfId="286"/>
    <cellStyle name="Обычный 2 4 10" xfId="1226"/>
    <cellStyle name="Обычный 2 4 10 10" xfId="4021"/>
    <cellStyle name="Обычный 2 4 10 11" xfId="3611"/>
    <cellStyle name="Обычный 2 4 10 12" xfId="4426"/>
    <cellStyle name="Обычный 2 4 10 13" xfId="4086"/>
    <cellStyle name="Обычный 2 4 10 14" xfId="1364"/>
    <cellStyle name="Обычный 2 4 10 15" xfId="4492"/>
    <cellStyle name="Обычный 2 4 10 16" xfId="5085"/>
    <cellStyle name="Обычный 2 4 10 17" xfId="5106"/>
    <cellStyle name="Обычный 2 4 10 18" xfId="5529"/>
    <cellStyle name="Обычный 2 4 10 19" xfId="5569"/>
    <cellStyle name="Обычный 2 4 10 2" xfId="1961"/>
    <cellStyle name="Обычный 2 4 10 2 2" xfId="6051"/>
    <cellStyle name="Обычный 2 4 10 2 3" xfId="7105"/>
    <cellStyle name="Обычный 2 4 10 2 4" xfId="7607"/>
    <cellStyle name="Обычный 2 4 10 2 5" xfId="9483"/>
    <cellStyle name="Обычный 2 4 10 2 6" xfId="10199"/>
    <cellStyle name="Обычный 2 4 10 2 7" xfId="10874"/>
    <cellStyle name="Обычный 2 4 10 2 8" xfId="11509"/>
    <cellStyle name="Обычный 2 4 10 2 9" xfId="12082"/>
    <cellStyle name="Обычный 2 4 10 20" xfId="5589"/>
    <cellStyle name="Обычный 2 4 10 21" xfId="5750"/>
    <cellStyle name="Обычный 2 4 10 22" xfId="6627"/>
    <cellStyle name="Обычный 2 4 10 23" xfId="6636"/>
    <cellStyle name="Обычный 2 4 10 24" xfId="8663"/>
    <cellStyle name="Обычный 2 4 10 25" xfId="8591"/>
    <cellStyle name="Обычный 2 4 10 26" xfId="9457"/>
    <cellStyle name="Обычный 2 4 10 27" xfId="10172"/>
    <cellStyle name="Обычный 2 4 10 28" xfId="8213"/>
    <cellStyle name="Обычный 2 4 10 3" xfId="3277"/>
    <cellStyle name="Обычный 2 4 10 3 2" xfId="6139"/>
    <cellStyle name="Обычный 2 4 10 3 3" xfId="7203"/>
    <cellStyle name="Обычный 2 4 10 3 4" xfId="7695"/>
    <cellStyle name="Обычный 2 4 10 3 5" xfId="9593"/>
    <cellStyle name="Обычный 2 4 10 3 6" xfId="10307"/>
    <cellStyle name="Обычный 2 4 10 3 7" xfId="10981"/>
    <cellStyle name="Обычный 2 4 10 3 8" xfId="11607"/>
    <cellStyle name="Обычный 2 4 10 3 9" xfId="12170"/>
    <cellStyle name="Обычный 2 4 10 4" xfId="3584"/>
    <cellStyle name="Обычный 2 4 10 4 2" xfId="6309"/>
    <cellStyle name="Обычный 2 4 10 4 3" xfId="7398"/>
    <cellStyle name="Обычный 2 4 10 4 4" xfId="7865"/>
    <cellStyle name="Обычный 2 4 10 4 5" xfId="9828"/>
    <cellStyle name="Обычный 2 4 10 4 6" xfId="10526"/>
    <cellStyle name="Обычный 2 4 10 4 7" xfId="11189"/>
    <cellStyle name="Обычный 2 4 10 4 8" xfId="11801"/>
    <cellStyle name="Обычный 2 4 10 4 9" xfId="12340"/>
    <cellStyle name="Обычный 2 4 10 5" xfId="3601"/>
    <cellStyle name="Обычный 2 4 10 5 2" xfId="6323"/>
    <cellStyle name="Обычный 2 4 10 5 3" xfId="7414"/>
    <cellStyle name="Обычный 2 4 10 5 4" xfId="7879"/>
    <cellStyle name="Обычный 2 4 10 5 5" xfId="9845"/>
    <cellStyle name="Обычный 2 4 10 5 6" xfId="10542"/>
    <cellStyle name="Обычный 2 4 10 5 7" xfId="11205"/>
    <cellStyle name="Обычный 2 4 10 5 8" xfId="11816"/>
    <cellStyle name="Обычный 2 4 10 5 9" xfId="12354"/>
    <cellStyle name="Обычный 2 4 10 6" xfId="1311"/>
    <cellStyle name="Обычный 2 4 10 6 2" xfId="7519"/>
    <cellStyle name="Обычный 2 4 10 6 3" xfId="7970"/>
    <cellStyle name="Обычный 2 4 10 6 4" xfId="9971"/>
    <cellStyle name="Обычный 2 4 10 6 5" xfId="10661"/>
    <cellStyle name="Обычный 2 4 10 6 6" xfId="11317"/>
    <cellStyle name="Обычный 2 4 10 6 7" xfId="11916"/>
    <cellStyle name="Обычный 2 4 10 6 8" xfId="12445"/>
    <cellStyle name="Обычный 2 4 10 7" xfId="3866"/>
    <cellStyle name="Обычный 2 4 10 7 2" xfId="10105"/>
    <cellStyle name="Обычный 2 4 10 7 3" xfId="10786"/>
    <cellStyle name="Обычный 2 4 10 7 4" xfId="11431"/>
    <cellStyle name="Обычный 2 4 10 7 5" xfId="12019"/>
    <cellStyle name="Обычный 2 4 10 7 6" xfId="12535"/>
    <cellStyle name="Обычный 2 4 10 8" xfId="1442"/>
    <cellStyle name="Обычный 2 4 10 9" xfId="3903"/>
    <cellStyle name="Обычный 2 4 11" xfId="1266"/>
    <cellStyle name="Обычный 2 4 11 10" xfId="4373"/>
    <cellStyle name="Обычный 2 4 11 11" xfId="4412"/>
    <cellStyle name="Обычный 2 4 11 12" xfId="4431"/>
    <cellStyle name="Обычный 2 4 11 13" xfId="4345"/>
    <cellStyle name="Обычный 2 4 11 14" xfId="4432"/>
    <cellStyle name="Обычный 2 4 11 15" xfId="4458"/>
    <cellStyle name="Обычный 2 4 11 16" xfId="5094"/>
    <cellStyle name="Обычный 2 4 11 17" xfId="5108"/>
    <cellStyle name="Обычный 2 4 11 18" xfId="5540"/>
    <cellStyle name="Обычный 2 4 11 19" xfId="5577"/>
    <cellStyle name="Обычный 2 4 11 2" xfId="1973"/>
    <cellStyle name="Обычный 2 4 11 2 2" xfId="6054"/>
    <cellStyle name="Обычный 2 4 11 2 3" xfId="7109"/>
    <cellStyle name="Обычный 2 4 11 2 4" xfId="7610"/>
    <cellStyle name="Обычный 2 4 11 2 5" xfId="9486"/>
    <cellStyle name="Обычный 2 4 11 2 6" xfId="10202"/>
    <cellStyle name="Обычный 2 4 11 2 7" xfId="10877"/>
    <cellStyle name="Обычный 2 4 11 2 8" xfId="11512"/>
    <cellStyle name="Обычный 2 4 11 2 9" xfId="12085"/>
    <cellStyle name="Обычный 2 4 11 20" xfId="5591"/>
    <cellStyle name="Обычный 2 4 11 21" xfId="5752"/>
    <cellStyle name="Обычный 2 4 11 22" xfId="6639"/>
    <cellStyle name="Обычный 2 4 11 23" xfId="6746"/>
    <cellStyle name="Обычный 2 4 11 24" xfId="8688"/>
    <cellStyle name="Обычный 2 4 11 25" xfId="8587"/>
    <cellStyle name="Обычный 2 4 11 26" xfId="8180"/>
    <cellStyle name="Обычный 2 4 11 27" xfId="8526"/>
    <cellStyle name="Обычный 2 4 11 28" xfId="10139"/>
    <cellStyle name="Обычный 2 4 11 3" xfId="3279"/>
    <cellStyle name="Обычный 2 4 11 3 2" xfId="6141"/>
    <cellStyle name="Обычный 2 4 11 3 3" xfId="7205"/>
    <cellStyle name="Обычный 2 4 11 3 4" xfId="7697"/>
    <cellStyle name="Обычный 2 4 11 3 5" xfId="9595"/>
    <cellStyle name="Обычный 2 4 11 3 6" xfId="10309"/>
    <cellStyle name="Обычный 2 4 11 3 7" xfId="10983"/>
    <cellStyle name="Обычный 2 4 11 3 8" xfId="11609"/>
    <cellStyle name="Обычный 2 4 11 3 9" xfId="12172"/>
    <cellStyle name="Обычный 2 4 11 4" xfId="3591"/>
    <cellStyle name="Обычный 2 4 11 4 2" xfId="6313"/>
    <cellStyle name="Обычный 2 4 11 4 3" xfId="7404"/>
    <cellStyle name="Обычный 2 4 11 4 4" xfId="7869"/>
    <cellStyle name="Обычный 2 4 11 4 5" xfId="9835"/>
    <cellStyle name="Обычный 2 4 11 4 6" xfId="10532"/>
    <cellStyle name="Обычный 2 4 11 4 7" xfId="11195"/>
    <cellStyle name="Обычный 2 4 11 4 8" xfId="11806"/>
    <cellStyle name="Обычный 2 4 11 4 9" xfId="12344"/>
    <cellStyle name="Обычный 2 4 11 5" xfId="3603"/>
    <cellStyle name="Обычный 2 4 11 5 2" xfId="6325"/>
    <cellStyle name="Обычный 2 4 11 5 3" xfId="7416"/>
    <cellStyle name="Обычный 2 4 11 5 4" xfId="7881"/>
    <cellStyle name="Обычный 2 4 11 5 5" xfId="9847"/>
    <cellStyle name="Обычный 2 4 11 5 6" xfId="10544"/>
    <cellStyle name="Обычный 2 4 11 5 7" xfId="11207"/>
    <cellStyle name="Обычный 2 4 11 5 8" xfId="11818"/>
    <cellStyle name="Обычный 2 4 11 5 9" xfId="12356"/>
    <cellStyle name="Обычный 2 4 11 6" xfId="1306"/>
    <cellStyle name="Обычный 2 4 11 6 2" xfId="7521"/>
    <cellStyle name="Обычный 2 4 11 6 3" xfId="7972"/>
    <cellStyle name="Обычный 2 4 11 6 4" xfId="9973"/>
    <cellStyle name="Обычный 2 4 11 6 5" xfId="10663"/>
    <cellStyle name="Обычный 2 4 11 6 6" xfId="11319"/>
    <cellStyle name="Обычный 2 4 11 6 7" xfId="11918"/>
    <cellStyle name="Обычный 2 4 11 6 8" xfId="12447"/>
    <cellStyle name="Обычный 2 4 11 7" xfId="4204"/>
    <cellStyle name="Обычный 2 4 11 7 2" xfId="10107"/>
    <cellStyle name="Обычный 2 4 11 7 3" xfId="10788"/>
    <cellStyle name="Обычный 2 4 11 7 4" xfId="11433"/>
    <cellStyle name="Обычный 2 4 11 7 5" xfId="12021"/>
    <cellStyle name="Обычный 2 4 11 7 6" xfId="12537"/>
    <cellStyle name="Обычный 2 4 11 8" xfId="4271"/>
    <cellStyle name="Обычный 2 4 11 9" xfId="4328"/>
    <cellStyle name="Обычный 2 4 12" xfId="1453"/>
    <cellStyle name="Обычный 2 4 12 2" xfId="5780"/>
    <cellStyle name="Обычный 2 4 12 3" xfId="6724"/>
    <cellStyle name="Обычный 2 4 12 4" xfId="6547"/>
    <cellStyle name="Обычный 2 4 12 5" xfId="8857"/>
    <cellStyle name="Обычный 2 4 12 6" xfId="8861"/>
    <cellStyle name="Обычный 2 4 12 7" xfId="8592"/>
    <cellStyle name="Обычный 2 4 12 8" xfId="9459"/>
    <cellStyle name="Обычный 2 4 12 9" xfId="8421"/>
    <cellStyle name="Обычный 2 4 13" xfId="2181"/>
    <cellStyle name="Обычный 2 4 13 2" xfId="5773"/>
    <cellStyle name="Обычный 2 4 13 3" xfId="6709"/>
    <cellStyle name="Обычный 2 4 13 4" xfId="7460"/>
    <cellStyle name="Обычный 2 4 13 5" xfId="8837"/>
    <cellStyle name="Обычный 2 4 13 6" xfId="8031"/>
    <cellStyle name="Обычный 2 4 13 7" xfId="8787"/>
    <cellStyle name="Обычный 2 4 13 8" xfId="8847"/>
    <cellStyle name="Обычный 2 4 13 9" xfId="9645"/>
    <cellStyle name="Обычный 2 4 14" xfId="2130"/>
    <cellStyle name="Обычный 2 4 14 2" xfId="5767"/>
    <cellStyle name="Обычный 2 4 14 3" xfId="6687"/>
    <cellStyle name="Обычный 2 4 14 4" xfId="6747"/>
    <cellStyle name="Обычный 2 4 14 5" xfId="8781"/>
    <cellStyle name="Обычный 2 4 14 6" xfId="8961"/>
    <cellStyle name="Обычный 2 4 14 7" xfId="8490"/>
    <cellStyle name="Обычный 2 4 14 8" xfId="8687"/>
    <cellStyle name="Обычный 2 4 14 9" xfId="8172"/>
    <cellStyle name="Обычный 2 4 15" xfId="2580"/>
    <cellStyle name="Обычный 2 4 15 2" xfId="5867"/>
    <cellStyle name="Обычный 2 4 15 3" xfId="6869"/>
    <cellStyle name="Обычный 2 4 15 4" xfId="6799"/>
    <cellStyle name="Обычный 2 4 15 5" xfId="9103"/>
    <cellStyle name="Обычный 2 4 15 6" xfId="9037"/>
    <cellStyle name="Обычный 2 4 15 7" xfId="8630"/>
    <cellStyle name="Обычный 2 4 15 8" xfId="8069"/>
    <cellStyle name="Обычный 2 4 15 9" xfId="9538"/>
    <cellStyle name="Обычный 2 4 16" xfId="2644"/>
    <cellStyle name="Обычный 2 4 16 2" xfId="5898"/>
    <cellStyle name="Обычный 2 4 16 3" xfId="6905"/>
    <cellStyle name="Обычный 2 4 16 4" xfId="7464"/>
    <cellStyle name="Обычный 2 4 16 5" xfId="9154"/>
    <cellStyle name="Обычный 2 4 16 6" xfId="8888"/>
    <cellStyle name="Обычный 2 4 16 7" xfId="8919"/>
    <cellStyle name="Обычный 2 4 16 8" xfId="9108"/>
    <cellStyle name="Обычный 2 4 16 9" xfId="11443"/>
    <cellStyle name="Обычный 2 4 17" xfId="2951"/>
    <cellStyle name="Обычный 2 4 17 2" xfId="5960"/>
    <cellStyle name="Обычный 2 4 17 3" xfId="7000"/>
    <cellStyle name="Обычный 2 4 17 4" xfId="6329"/>
    <cellStyle name="Обычный 2 4 17 5" xfId="9326"/>
    <cellStyle name="Обычный 2 4 17 6" xfId="7991"/>
    <cellStyle name="Обычный 2 4 17 7" xfId="9236"/>
    <cellStyle name="Обычный 2 4 17 8" xfId="9713"/>
    <cellStyle name="Обычный 2 4 17 9" xfId="9117"/>
    <cellStyle name="Обычный 2 4 18" xfId="3151"/>
    <cellStyle name="Обычный 2 4 18 2" xfId="6055"/>
    <cellStyle name="Обычный 2 4 18 3" xfId="7111"/>
    <cellStyle name="Обычный 2 4 18 4" xfId="7611"/>
    <cellStyle name="Обычный 2 4 18 5" xfId="9488"/>
    <cellStyle name="Обычный 2 4 18 6" xfId="10204"/>
    <cellStyle name="Обычный 2 4 18 7" xfId="10879"/>
    <cellStyle name="Обычный 2 4 18 8" xfId="11514"/>
    <cellStyle name="Обычный 2 4 18 9" xfId="12086"/>
    <cellStyle name="Обычный 2 4 19" xfId="3359"/>
    <cellStyle name="Обычный 2 4 19 2" xfId="6184"/>
    <cellStyle name="Обычный 2 4 19 3" xfId="7256"/>
    <cellStyle name="Обычный 2 4 19 4" xfId="7740"/>
    <cellStyle name="Обычный 2 4 19 5" xfId="9652"/>
    <cellStyle name="Обычный 2 4 19 6" xfId="10360"/>
    <cellStyle name="Обычный 2 4 19 7" xfId="11032"/>
    <cellStyle name="Обычный 2 4 19 8" xfId="11658"/>
    <cellStyle name="Обычный 2 4 19 9" xfId="12215"/>
    <cellStyle name="Обычный 2 4 2" xfId="909"/>
    <cellStyle name="Обычный 2 4 2 10" xfId="3529"/>
    <cellStyle name="Обычный 2 4 2 10 2" xfId="6274"/>
    <cellStyle name="Обычный 2 4 2 10 3" xfId="7357"/>
    <cellStyle name="Обычный 2 4 2 10 4" xfId="7830"/>
    <cellStyle name="Обычный 2 4 2 10 5" xfId="9786"/>
    <cellStyle name="Обычный 2 4 2 10 6" xfId="10486"/>
    <cellStyle name="Обычный 2 4 2 10 7" xfId="11150"/>
    <cellStyle name="Обычный 2 4 2 10 8" xfId="11761"/>
    <cellStyle name="Обычный 2 4 2 10 9" xfId="12305"/>
    <cellStyle name="Обычный 2 4 2 11" xfId="1448"/>
    <cellStyle name="Обычный 2 4 2 11 2" xfId="7472"/>
    <cellStyle name="Обычный 2 4 2 11 3" xfId="7923"/>
    <cellStyle name="Обычный 2 4 2 11 4" xfId="9923"/>
    <cellStyle name="Обычный 2 4 2 11 5" xfId="10614"/>
    <cellStyle name="Обычный 2 4 2 11 6" xfId="11270"/>
    <cellStyle name="Обычный 2 4 2 11 7" xfId="11869"/>
    <cellStyle name="Обычный 2 4 2 11 8" xfId="12398"/>
    <cellStyle name="Обычный 2 4 2 12" xfId="3754"/>
    <cellStyle name="Обычный 2 4 2 12 2" xfId="10057"/>
    <cellStyle name="Обычный 2 4 2 12 3" xfId="10739"/>
    <cellStyle name="Обычный 2 4 2 12 4" xfId="11384"/>
    <cellStyle name="Обычный 2 4 2 12 5" xfId="11972"/>
    <cellStyle name="Обычный 2 4 2 12 6" xfId="12488"/>
    <cellStyle name="Обычный 2 4 2 13" xfId="1863"/>
    <cellStyle name="Обычный 2 4 2 14" xfId="4038"/>
    <cellStyle name="Обычный 2 4 2 15" xfId="4219"/>
    <cellStyle name="Обычный 2 4 2 16" xfId="4282"/>
    <cellStyle name="Обычный 2 4 2 17" xfId="4118"/>
    <cellStyle name="Обычный 2 4 2 18" xfId="4321"/>
    <cellStyle name="Обычный 2 4 2 19" xfId="3704"/>
    <cellStyle name="Обычный 2 4 2 2" xfId="1777"/>
    <cellStyle name="Обычный 2 4 2 2 2" xfId="5816"/>
    <cellStyle name="Обычный 2 4 2 2 3" xfId="6805"/>
    <cellStyle name="Обычный 2 4 2 2 4" xfId="6801"/>
    <cellStyle name="Обычный 2 4 2 2 5" xfId="9001"/>
    <cellStyle name="Обычный 2 4 2 2 6" xfId="8616"/>
    <cellStyle name="Обычный 2 4 2 2 7" xfId="8234"/>
    <cellStyle name="Обычный 2 4 2 2 8" xfId="9296"/>
    <cellStyle name="Обычный 2 4 2 2 9" xfId="10239"/>
    <cellStyle name="Обычный 2 4 2 20" xfId="3947"/>
    <cellStyle name="Обычный 2 4 2 21" xfId="4990"/>
    <cellStyle name="Обычный 2 4 2 22" xfId="4920"/>
    <cellStyle name="Обычный 2 4 2 23" xfId="5398"/>
    <cellStyle name="Обычный 2 4 2 24" xfId="5460"/>
    <cellStyle name="Обычный 2 4 2 25" xfId="5133"/>
    <cellStyle name="Обычный 2 4 2 26" xfId="5702"/>
    <cellStyle name="Обычный 2 4 2 27" xfId="6540"/>
    <cellStyle name="Обычный 2 4 2 28" xfId="6411"/>
    <cellStyle name="Обычный 2 4 2 29" xfId="8469"/>
    <cellStyle name="Обычный 2 4 2 3" xfId="2551"/>
    <cellStyle name="Обычный 2 4 2 3 2" xfId="5852"/>
    <cellStyle name="Обычный 2 4 2 3 3" xfId="6854"/>
    <cellStyle name="Обычный 2 4 2 3 4" xfId="7237"/>
    <cellStyle name="Обычный 2 4 2 3 5" xfId="9079"/>
    <cellStyle name="Обычный 2 4 2 3 6" xfId="8841"/>
    <cellStyle name="Обычный 2 4 2 3 7" xfId="8883"/>
    <cellStyle name="Обычный 2 4 2 3 8" xfId="9764"/>
    <cellStyle name="Обычный 2 4 2 3 9" xfId="10714"/>
    <cellStyle name="Обычный 2 4 2 30" xfId="8542"/>
    <cellStyle name="Обычный 2 4 2 31" xfId="9273"/>
    <cellStyle name="Обычный 2 4 2 32" xfId="7996"/>
    <cellStyle name="Обычный 2 4 2 33" xfId="9862"/>
    <cellStyle name="Обычный 2 4 2 4" xfId="2623"/>
    <cellStyle name="Обычный 2 4 2 4 2" xfId="5883"/>
    <cellStyle name="Обычный 2 4 2 4 3" xfId="6889"/>
    <cellStyle name="Обычный 2 4 2 4 4" xfId="6623"/>
    <cellStyle name="Обычный 2 4 2 4 5" xfId="9135"/>
    <cellStyle name="Обычный 2 4 2 4 6" xfId="9392"/>
    <cellStyle name="Обычный 2 4 2 4 7" xfId="10114"/>
    <cellStyle name="Обычный 2 4 2 4 8" xfId="10796"/>
    <cellStyle name="Обычный 2 4 2 4 9" xfId="9317"/>
    <cellStyle name="Обычный 2 4 2 5" xfId="2664"/>
    <cellStyle name="Обычный 2 4 2 5 2" xfId="5908"/>
    <cellStyle name="Обычный 2 4 2 5 3" xfId="6917"/>
    <cellStyle name="Обычный 2 4 2 5 4" xfId="6902"/>
    <cellStyle name="Обычный 2 4 2 5 5" xfId="9167"/>
    <cellStyle name="Обычный 2 4 2 5 6" xfId="8328"/>
    <cellStyle name="Обычный 2 4 2 5 7" xfId="8144"/>
    <cellStyle name="Обычный 2 4 2 5 8" xfId="8203"/>
    <cellStyle name="Обычный 2 4 2 5 9" xfId="11858"/>
    <cellStyle name="Обычный 2 4 2 6" xfId="2686"/>
    <cellStyle name="Обычный 2 4 2 6 2" xfId="5930"/>
    <cellStyle name="Обычный 2 4 2 6 3" xfId="6939"/>
    <cellStyle name="Обычный 2 4 2 6 4" xfId="6719"/>
    <cellStyle name="Обычный 2 4 2 6 5" xfId="9189"/>
    <cellStyle name="Обычный 2 4 2 6 6" xfId="8995"/>
    <cellStyle name="Обычный 2 4 2 6 7" xfId="8848"/>
    <cellStyle name="Обычный 2 4 2 6 8" xfId="8448"/>
    <cellStyle name="Обычный 2 4 2 6 9" xfId="11116"/>
    <cellStyle name="Обычный 2 4 2 7" xfId="3084"/>
    <cellStyle name="Обычный 2 4 2 7 2" xfId="6002"/>
    <cellStyle name="Обычный 2 4 2 7 3" xfId="7052"/>
    <cellStyle name="Обычный 2 4 2 7 4" xfId="7558"/>
    <cellStyle name="Обычный 2 4 2 7 5" xfId="9422"/>
    <cellStyle name="Обычный 2 4 2 7 6" xfId="10137"/>
    <cellStyle name="Обычный 2 4 2 7 7" xfId="10816"/>
    <cellStyle name="Обычный 2 4 2 7 8" xfId="11454"/>
    <cellStyle name="Обычный 2 4 2 7 9" xfId="12033"/>
    <cellStyle name="Обычный 2 4 2 8" xfId="3230"/>
    <cellStyle name="Обычный 2 4 2 8 2" xfId="6093"/>
    <cellStyle name="Обычный 2 4 2 8 3" xfId="7157"/>
    <cellStyle name="Обычный 2 4 2 8 4" xfId="7649"/>
    <cellStyle name="Обычный 2 4 2 8 5" xfId="9547"/>
    <cellStyle name="Обычный 2 4 2 8 6" xfId="10261"/>
    <cellStyle name="Обычный 2 4 2 8 7" xfId="10935"/>
    <cellStyle name="Обычный 2 4 2 8 8" xfId="11561"/>
    <cellStyle name="Обычный 2 4 2 8 9" xfId="12124"/>
    <cellStyle name="Обычный 2 4 2 9" xfId="3496"/>
    <cellStyle name="Обычный 2 4 2 9 2" xfId="6248"/>
    <cellStyle name="Обычный 2 4 2 9 3" xfId="7331"/>
    <cellStyle name="Обычный 2 4 2 9 4" xfId="7804"/>
    <cellStyle name="Обычный 2 4 2 9 5" xfId="9758"/>
    <cellStyle name="Обычный 2 4 2 9 6" xfId="10459"/>
    <cellStyle name="Обычный 2 4 2 9 7" xfId="11123"/>
    <cellStyle name="Обычный 2 4 2 9 8" xfId="11733"/>
    <cellStyle name="Обычный 2 4 2 9 9" xfId="12279"/>
    <cellStyle name="Обычный 2 4 20" xfId="3411"/>
    <cellStyle name="Обычный 2 4 20 2" xfId="6223"/>
    <cellStyle name="Обычный 2 4 20 3" xfId="7298"/>
    <cellStyle name="Обычный 2 4 20 4" xfId="7779"/>
    <cellStyle name="Обычный 2 4 20 5" xfId="9699"/>
    <cellStyle name="Обычный 2 4 20 6" xfId="10407"/>
    <cellStyle name="Обычный 2 4 20 7" xfId="11076"/>
    <cellStyle name="Обычный 2 4 20 8" xfId="11698"/>
    <cellStyle name="Обычный 2 4 20 9" xfId="12254"/>
    <cellStyle name="Обычный 2 4 21" xfId="1728"/>
    <cellStyle name="Обычный 2 4 21 2" xfId="7422"/>
    <cellStyle name="Обычный 2 4 21 3" xfId="7885"/>
    <cellStyle name="Обычный 2 4 21 4" xfId="9866"/>
    <cellStyle name="Обычный 2 4 21 5" xfId="10560"/>
    <cellStyle name="Обычный 2 4 21 6" xfId="11218"/>
    <cellStyle name="Обычный 2 4 21 7" xfId="11826"/>
    <cellStyle name="Обычный 2 4 21 8" xfId="12360"/>
    <cellStyle name="Обычный 2 4 22" xfId="3935"/>
    <cellStyle name="Обычный 2 4 22 2" xfId="9992"/>
    <cellStyle name="Обычный 2 4 22 3" xfId="10677"/>
    <cellStyle name="Обычный 2 4 22 4" xfId="11333"/>
    <cellStyle name="Обычный 2 4 22 5" xfId="11925"/>
    <cellStyle name="Обычный 2 4 22 6" xfId="12450"/>
    <cellStyle name="Обычный 2 4 23" xfId="3771"/>
    <cellStyle name="Обычный 2 4 24" xfId="1492"/>
    <cellStyle name="Обычный 2 4 25" xfId="4093"/>
    <cellStyle name="Обычный 2 4 26" xfId="1645"/>
    <cellStyle name="Обычный 2 4 27" xfId="4309"/>
    <cellStyle name="Обычный 2 4 28" xfId="3687"/>
    <cellStyle name="Обычный 2 4 29" xfId="1649"/>
    <cellStyle name="Обычный 2 4 3" xfId="956"/>
    <cellStyle name="Обычный 2 4 3 10" xfId="3479"/>
    <cellStyle name="Обычный 2 4 3 10 2" xfId="6240"/>
    <cellStyle name="Обычный 2 4 3 10 3" xfId="7323"/>
    <cellStyle name="Обычный 2 4 3 10 4" xfId="7796"/>
    <cellStyle name="Обычный 2 4 3 10 5" xfId="9744"/>
    <cellStyle name="Обычный 2 4 3 10 6" xfId="10446"/>
    <cellStyle name="Обычный 2 4 3 10 7" xfId="11112"/>
    <cellStyle name="Обычный 2 4 3 10 8" xfId="11725"/>
    <cellStyle name="Обычный 2 4 3 10 9" xfId="12271"/>
    <cellStyle name="Обычный 2 4 3 11" xfId="1877"/>
    <cellStyle name="Обычный 2 4 3 11 2" xfId="7479"/>
    <cellStyle name="Обычный 2 4 3 11 3" xfId="7930"/>
    <cellStyle name="Обычный 2 4 3 11 4" xfId="9931"/>
    <cellStyle name="Обычный 2 4 3 11 5" xfId="10621"/>
    <cellStyle name="Обычный 2 4 3 11 6" xfId="11277"/>
    <cellStyle name="Обычный 2 4 3 11 7" xfId="11876"/>
    <cellStyle name="Обычный 2 4 3 11 8" xfId="12405"/>
    <cellStyle name="Обычный 2 4 3 12" xfId="1360"/>
    <cellStyle name="Обычный 2 4 3 12 2" xfId="10065"/>
    <cellStyle name="Обычный 2 4 3 12 3" xfId="10746"/>
    <cellStyle name="Обычный 2 4 3 12 4" xfId="11391"/>
    <cellStyle name="Обычный 2 4 3 12 5" xfId="11979"/>
    <cellStyle name="Обычный 2 4 3 12 6" xfId="12495"/>
    <cellStyle name="Обычный 2 4 3 13" xfId="4119"/>
    <cellStyle name="Обычный 2 4 3 14" xfId="3724"/>
    <cellStyle name="Обычный 2 4 3 15" xfId="1556"/>
    <cellStyle name="Обычный 2 4 3 16" xfId="1730"/>
    <cellStyle name="Обычный 2 4 3 17" xfId="3846"/>
    <cellStyle name="Обычный 2 4 3 18" xfId="4276"/>
    <cellStyle name="Обычный 2 4 3 19" xfId="4056"/>
    <cellStyle name="Обычный 2 4 3 2" xfId="1806"/>
    <cellStyle name="Обычный 2 4 3 2 2" xfId="5821"/>
    <cellStyle name="Обычный 2 4 3 2 3" xfId="6810"/>
    <cellStyle name="Обычный 2 4 3 2 4" xfId="6657"/>
    <cellStyle name="Обычный 2 4 3 2 5" xfId="9006"/>
    <cellStyle name="Обычный 2 4 3 2 6" xfId="8982"/>
    <cellStyle name="Обычный 2 4 3 2 7" xfId="8735"/>
    <cellStyle name="Обычный 2 4 3 2 8" xfId="9907"/>
    <cellStyle name="Обычный 2 4 3 2 9" xfId="7993"/>
    <cellStyle name="Обычный 2 4 3 20" xfId="3647"/>
    <cellStyle name="Обычный 2 4 3 21" xfId="5006"/>
    <cellStyle name="Обычный 2 4 3 22" xfId="4801"/>
    <cellStyle name="Обычный 2 4 3 23" xfId="5416"/>
    <cellStyle name="Обычный 2 4 3 24" xfId="5192"/>
    <cellStyle name="Обычный 2 4 3 25" xfId="5507"/>
    <cellStyle name="Обычный 2 4 3 26" xfId="5710"/>
    <cellStyle name="Обычный 2 4 3 27" xfId="6555"/>
    <cellStyle name="Обычный 2 4 3 28" xfId="6406"/>
    <cellStyle name="Обычный 2 4 3 29" xfId="8489"/>
    <cellStyle name="Обычный 2 4 3 3" xfId="2556"/>
    <cellStyle name="Обычный 2 4 3 3 2" xfId="5857"/>
    <cellStyle name="Обычный 2 4 3 3 3" xfId="6859"/>
    <cellStyle name="Обычный 2 4 3 3 4" xfId="6575"/>
    <cellStyle name="Обычный 2 4 3 3 5" xfId="9084"/>
    <cellStyle name="Обычный 2 4 3 3 6" xfId="10046"/>
    <cellStyle name="Обычный 2 4 3 3 7" xfId="10728"/>
    <cellStyle name="Обычный 2 4 3 3 8" xfId="11374"/>
    <cellStyle name="Обычный 2 4 3 3 9" xfId="10411"/>
    <cellStyle name="Обычный 2 4 3 30" xfId="8803"/>
    <cellStyle name="Обычный 2 4 3 31" xfId="8822"/>
    <cellStyle name="Обычный 2 4 3 32" xfId="8511"/>
    <cellStyle name="Обычный 2 4 3 33" xfId="10350"/>
    <cellStyle name="Обычный 2 4 3 4" xfId="2628"/>
    <cellStyle name="Обычный 2 4 3 4 2" xfId="5888"/>
    <cellStyle name="Обычный 2 4 3 4 3" xfId="6894"/>
    <cellStyle name="Обычный 2 4 3 4 4" xfId="6784"/>
    <cellStyle name="Обычный 2 4 3 4 5" xfId="9140"/>
    <cellStyle name="Обычный 2 4 3 4 6" xfId="9075"/>
    <cellStyle name="Обычный 2 4 3 4 7" xfId="8920"/>
    <cellStyle name="Обычный 2 4 3 4 8" xfId="8724"/>
    <cellStyle name="Обычный 2 4 3 4 9" xfId="8337"/>
    <cellStyle name="Обычный 2 4 3 5" xfId="2669"/>
    <cellStyle name="Обычный 2 4 3 5 2" xfId="5913"/>
    <cellStyle name="Обычный 2 4 3 5 3" xfId="6922"/>
    <cellStyle name="Обычный 2 4 3 5 4" xfId="6337"/>
    <cellStyle name="Обычный 2 4 3 5 5" xfId="9172"/>
    <cellStyle name="Обычный 2 4 3 5 6" xfId="9817"/>
    <cellStyle name="Обычный 2 4 3 5 7" xfId="10516"/>
    <cellStyle name="Обычный 2 4 3 5 8" xfId="11180"/>
    <cellStyle name="Обычный 2 4 3 5 9" xfId="8765"/>
    <cellStyle name="Обычный 2 4 3 6" xfId="2691"/>
    <cellStyle name="Обычный 2 4 3 6 2" xfId="5935"/>
    <cellStyle name="Обычный 2 4 3 6 3" xfId="6944"/>
    <cellStyle name="Обычный 2 4 3 6 4" xfId="7465"/>
    <cellStyle name="Обычный 2 4 3 6 5" xfId="9194"/>
    <cellStyle name="Обычный 2 4 3 6 6" xfId="8943"/>
    <cellStyle name="Обычный 2 4 3 6 7" xfId="9109"/>
    <cellStyle name="Обычный 2 4 3 6 8" xfId="8966"/>
    <cellStyle name="Обычный 2 4 3 6 9" xfId="11716"/>
    <cellStyle name="Обычный 2 4 3 7" xfId="3096"/>
    <cellStyle name="Обычный 2 4 3 7 2" xfId="6009"/>
    <cellStyle name="Обычный 2 4 3 7 3" xfId="7059"/>
    <cellStyle name="Обычный 2 4 3 7 4" xfId="7565"/>
    <cellStyle name="Обычный 2 4 3 7 5" xfId="9433"/>
    <cellStyle name="Обычный 2 4 3 7 6" xfId="10148"/>
    <cellStyle name="Обычный 2 4 3 7 7" xfId="10825"/>
    <cellStyle name="Обычный 2 4 3 7 8" xfId="11463"/>
    <cellStyle name="Обычный 2 4 3 7 9" xfId="12040"/>
    <cellStyle name="Обычный 2 4 3 8" xfId="3238"/>
    <cellStyle name="Обычный 2 4 3 8 2" xfId="6100"/>
    <cellStyle name="Обычный 2 4 3 8 3" xfId="7164"/>
    <cellStyle name="Обычный 2 4 3 8 4" xfId="7656"/>
    <cellStyle name="Обычный 2 4 3 8 5" xfId="9554"/>
    <cellStyle name="Обычный 2 4 3 8 6" xfId="10268"/>
    <cellStyle name="Обычный 2 4 3 8 7" xfId="10942"/>
    <cellStyle name="Обычный 2 4 3 8 8" xfId="11568"/>
    <cellStyle name="Обычный 2 4 3 8 9" xfId="12131"/>
    <cellStyle name="Обычный 2 4 3 9" xfId="3510"/>
    <cellStyle name="Обычный 2 4 3 9 2" xfId="6257"/>
    <cellStyle name="Обычный 2 4 3 9 3" xfId="7340"/>
    <cellStyle name="Обычный 2 4 3 9 4" xfId="7813"/>
    <cellStyle name="Обычный 2 4 3 9 5" xfId="9768"/>
    <cellStyle name="Обычный 2 4 3 9 6" xfId="10469"/>
    <cellStyle name="Обычный 2 4 3 9 7" xfId="11132"/>
    <cellStyle name="Обычный 2 4 3 9 8" xfId="11743"/>
    <cellStyle name="Обычный 2 4 3 9 9" xfId="12288"/>
    <cellStyle name="Обычный 2 4 30" xfId="4470"/>
    <cellStyle name="Обычный 2 4 31" xfId="4848"/>
    <cellStyle name="Обычный 2 4 32" xfId="4859"/>
    <cellStyle name="Обычный 2 4 33" xfId="5202"/>
    <cellStyle name="Обычный 2 4 34" xfId="5229"/>
    <cellStyle name="Обычный 2 4 35" xfId="5266"/>
    <cellStyle name="Обычный 2 4 36" xfId="5623"/>
    <cellStyle name="Обычный 2 4 37" xfId="6390"/>
    <cellStyle name="Обычный 2 4 38" xfId="6539"/>
    <cellStyle name="Обычный 2 4 39" xfId="8131"/>
    <cellStyle name="Обычный 2 4 4" xfId="972"/>
    <cellStyle name="Обычный 2 4 4 10" xfId="3304"/>
    <cellStyle name="Обычный 2 4 4 10 2" xfId="6166"/>
    <cellStyle name="Обычный 2 4 4 10 3" xfId="7230"/>
    <cellStyle name="Обычный 2 4 4 10 4" xfId="7722"/>
    <cellStyle name="Обычный 2 4 4 10 5" xfId="9620"/>
    <cellStyle name="Обычный 2 4 4 10 6" xfId="10334"/>
    <cellStyle name="Обычный 2 4 4 10 7" xfId="11008"/>
    <cellStyle name="Обычный 2 4 4 10 8" xfId="11634"/>
    <cellStyle name="Обычный 2 4 4 10 9" xfId="12197"/>
    <cellStyle name="Обычный 2 4 4 11" xfId="1876"/>
    <cellStyle name="Обычный 2 4 4 11 2" xfId="7486"/>
    <cellStyle name="Обычный 2 4 4 11 3" xfId="7937"/>
    <cellStyle name="Обычный 2 4 4 11 4" xfId="9938"/>
    <cellStyle name="Обычный 2 4 4 11 5" xfId="10628"/>
    <cellStyle name="Обычный 2 4 4 11 6" xfId="11284"/>
    <cellStyle name="Обычный 2 4 4 11 7" xfId="11883"/>
    <cellStyle name="Обычный 2 4 4 11 8" xfId="12412"/>
    <cellStyle name="Обычный 2 4 4 12" xfId="4102"/>
    <cellStyle name="Обычный 2 4 4 12 2" xfId="10072"/>
    <cellStyle name="Обычный 2 4 4 12 3" xfId="10753"/>
    <cellStyle name="Обычный 2 4 4 12 4" xfId="11398"/>
    <cellStyle name="Обычный 2 4 4 12 5" xfId="11986"/>
    <cellStyle name="Обычный 2 4 4 12 6" xfId="12502"/>
    <cellStyle name="Обычный 2 4 4 13" xfId="1330"/>
    <cellStyle name="Обычный 2 4 4 14" xfId="4066"/>
    <cellStyle name="Обычный 2 4 4 15" xfId="1746"/>
    <cellStyle name="Обычный 2 4 4 16" xfId="3902"/>
    <cellStyle name="Обычный 2 4 4 17" xfId="4401"/>
    <cellStyle name="Обычный 2 4 4 18" xfId="4405"/>
    <cellStyle name="Обычный 2 4 4 19" xfId="4445"/>
    <cellStyle name="Обычный 2 4 4 2" xfId="1817"/>
    <cellStyle name="Обычный 2 4 4 2 2" xfId="5825"/>
    <cellStyle name="Обычный 2 4 4 2 3" xfId="6814"/>
    <cellStyle name="Обычный 2 4 4 2 4" xfId="6672"/>
    <cellStyle name="Обычный 2 4 4 2 5" xfId="9012"/>
    <cellStyle name="Обычный 2 4 4 2 6" xfId="9403"/>
    <cellStyle name="Обычный 2 4 4 2 7" xfId="10123"/>
    <cellStyle name="Обычный 2 4 4 2 8" xfId="10801"/>
    <cellStyle name="Обычный 2 4 4 2 9" xfId="11177"/>
    <cellStyle name="Обычный 2 4 4 20" xfId="4541"/>
    <cellStyle name="Обычный 2 4 4 21" xfId="5014"/>
    <cellStyle name="Обычный 2 4 4 22" xfId="5081"/>
    <cellStyle name="Обычный 2 4 4 23" xfId="5426"/>
    <cellStyle name="Обычный 2 4 4 24" xfId="5536"/>
    <cellStyle name="Обычный 2 4 4 25" xfId="5216"/>
    <cellStyle name="Обычный 2 4 4 26" xfId="5717"/>
    <cellStyle name="Обычный 2 4 4 27" xfId="6564"/>
    <cellStyle name="Обычный 2 4 4 28" xfId="6953"/>
    <cellStyle name="Обычный 2 4 4 29" xfId="8500"/>
    <cellStyle name="Обычный 2 4 4 3" xfId="2562"/>
    <cellStyle name="Обычный 2 4 4 3 2" xfId="5862"/>
    <cellStyle name="Обычный 2 4 4 3 3" xfId="6864"/>
    <cellStyle name="Обычный 2 4 4 3 4" xfId="7458"/>
    <cellStyle name="Обычный 2 4 4 3 5" xfId="9090"/>
    <cellStyle name="Обычный 2 4 4 3 6" xfId="8831"/>
    <cellStyle name="Обычный 2 4 4 3 7" xfId="8702"/>
    <cellStyle name="Обычный 2 4 4 3 8" xfId="8727"/>
    <cellStyle name="Обычный 2 4 4 3 9" xfId="8022"/>
    <cellStyle name="Обычный 2 4 4 30" xfId="8257"/>
    <cellStyle name="Обычный 2 4 4 31" xfId="9229"/>
    <cellStyle name="Обычный 2 4 4 32" xfId="8777"/>
    <cellStyle name="Обычный 2 4 4 33" xfId="8528"/>
    <cellStyle name="Обычный 2 4 4 4" xfId="2632"/>
    <cellStyle name="Обычный 2 4 4 4 2" xfId="5892"/>
    <cellStyle name="Обычный 2 4 4 4 3" xfId="6898"/>
    <cellStyle name="Обычный 2 4 4 4 4" xfId="6773"/>
    <cellStyle name="Обычный 2 4 4 4 5" xfId="9144"/>
    <cellStyle name="Обычный 2 4 4 4 6" xfId="8026"/>
    <cellStyle name="Обычный 2 4 4 4 7" xfId="8173"/>
    <cellStyle name="Обычный 2 4 4 4 8" xfId="8155"/>
    <cellStyle name="Обычный 2 4 4 4 9" xfId="9755"/>
    <cellStyle name="Обычный 2 4 4 5" xfId="2674"/>
    <cellStyle name="Обычный 2 4 4 5 2" xfId="5918"/>
    <cellStyle name="Обычный 2 4 4 5 3" xfId="6927"/>
    <cellStyle name="Обычный 2 4 4 5 4" xfId="6798"/>
    <cellStyle name="Обычный 2 4 4 5 5" xfId="9177"/>
    <cellStyle name="Обычный 2 4 4 5 6" xfId="8703"/>
    <cellStyle name="Обычный 2 4 4 5 7" xfId="8880"/>
    <cellStyle name="Обычный 2 4 4 5 8" xfId="8479"/>
    <cellStyle name="Обычный 2 4 4 5 9" xfId="9662"/>
    <cellStyle name="Обычный 2 4 4 6" xfId="2695"/>
    <cellStyle name="Обычный 2 4 4 6 2" xfId="5939"/>
    <cellStyle name="Обычный 2 4 4 6 3" xfId="6948"/>
    <cellStyle name="Обычный 2 4 4 6 4" xfId="6682"/>
    <cellStyle name="Обычный 2 4 4 6 5" xfId="9198"/>
    <cellStyle name="Обычный 2 4 4 6 6" xfId="9732"/>
    <cellStyle name="Обычный 2 4 4 6 7" xfId="10434"/>
    <cellStyle name="Обычный 2 4 4 6 8" xfId="11101"/>
    <cellStyle name="Обычный 2 4 4 6 9" xfId="10549"/>
    <cellStyle name="Обычный 2 4 4 7" xfId="3102"/>
    <cellStyle name="Обычный 2 4 4 7 2" xfId="6016"/>
    <cellStyle name="Обычный 2 4 4 7 3" xfId="7066"/>
    <cellStyle name="Обычный 2 4 4 7 4" xfId="7572"/>
    <cellStyle name="Обычный 2 4 4 7 5" xfId="9440"/>
    <cellStyle name="Обычный 2 4 4 7 6" xfId="10155"/>
    <cellStyle name="Обычный 2 4 4 7 7" xfId="10832"/>
    <cellStyle name="Обычный 2 4 4 7 8" xfId="11470"/>
    <cellStyle name="Обычный 2 4 4 7 9" xfId="12047"/>
    <cellStyle name="Обычный 2 4 4 8" xfId="3245"/>
    <cellStyle name="Обычный 2 4 4 8 2" xfId="6107"/>
    <cellStyle name="Обычный 2 4 4 8 3" xfId="7171"/>
    <cellStyle name="Обычный 2 4 4 8 4" xfId="7663"/>
    <cellStyle name="Обычный 2 4 4 8 5" xfId="9561"/>
    <cellStyle name="Обычный 2 4 4 8 6" xfId="10275"/>
    <cellStyle name="Обычный 2 4 4 8 7" xfId="10949"/>
    <cellStyle name="Обычный 2 4 4 8 8" xfId="11575"/>
    <cellStyle name="Обычный 2 4 4 8 9" xfId="12138"/>
    <cellStyle name="Обычный 2 4 4 9" xfId="3518"/>
    <cellStyle name="Обычный 2 4 4 9 2" xfId="6264"/>
    <cellStyle name="Обычный 2 4 4 9 3" xfId="7347"/>
    <cellStyle name="Обычный 2 4 4 9 4" xfId="7820"/>
    <cellStyle name="Обычный 2 4 4 9 5" xfId="9775"/>
    <cellStyle name="Обычный 2 4 4 9 6" xfId="10476"/>
    <cellStyle name="Обычный 2 4 4 9 7" xfId="11140"/>
    <cellStyle name="Обычный 2 4 4 9 8" xfId="11751"/>
    <cellStyle name="Обычный 2 4 4 9 9" xfId="12295"/>
    <cellStyle name="Обычный 2 4 40" xfId="8866"/>
    <cellStyle name="Обычный 2 4 41" xfId="8756"/>
    <cellStyle name="Обычный 2 4 42" xfId="9106"/>
    <cellStyle name="Обычный 2 4 43" xfId="8246"/>
    <cellStyle name="Обычный 2 4 5" xfId="976"/>
    <cellStyle name="Обычный 2 4 5 10" xfId="4308"/>
    <cellStyle name="Обычный 2 4 5 11" xfId="4358"/>
    <cellStyle name="Обычный 2 4 5 12" xfId="4101"/>
    <cellStyle name="Обычный 2 4 5 13" xfId="4554"/>
    <cellStyle name="Обычный 2 4 5 14" xfId="2273"/>
    <cellStyle name="Обычный 2 4 5 15" xfId="3827"/>
    <cellStyle name="Обычный 2 4 5 16" xfId="5018"/>
    <cellStyle name="Обычный 2 4 5 17" xfId="4972"/>
    <cellStyle name="Обычный 2 4 5 18" xfId="5430"/>
    <cellStyle name="Обычный 2 4 5 19" xfId="5371"/>
    <cellStyle name="Обычный 2 4 5 2" xfId="1821"/>
    <cellStyle name="Обычный 2 4 5 2 2" xfId="6020"/>
    <cellStyle name="Обычный 2 4 5 2 3" xfId="7070"/>
    <cellStyle name="Обычный 2 4 5 2 4" xfId="7576"/>
    <cellStyle name="Обычный 2 4 5 2 5" xfId="9444"/>
    <cellStyle name="Обычный 2 4 5 2 6" xfId="10159"/>
    <cellStyle name="Обычный 2 4 5 2 7" xfId="10836"/>
    <cellStyle name="Обычный 2 4 5 2 8" xfId="11474"/>
    <cellStyle name="Обычный 2 4 5 2 9" xfId="12051"/>
    <cellStyle name="Обычный 2 4 5 20" xfId="5112"/>
    <cellStyle name="Обычный 2 4 5 21" xfId="5721"/>
    <cellStyle name="Обычный 2 4 5 22" xfId="6568"/>
    <cellStyle name="Обычный 2 4 5 23" xfId="6838"/>
    <cellStyle name="Обычный 2 4 5 24" xfId="8504"/>
    <cellStyle name="Обычный 2 4 5 25" xfId="8198"/>
    <cellStyle name="Обычный 2 4 5 26" xfId="8527"/>
    <cellStyle name="Обычный 2 4 5 27" xfId="8240"/>
    <cellStyle name="Обычный 2 4 5 28" xfId="11919"/>
    <cellStyle name="Обычный 2 4 5 3" xfId="3249"/>
    <cellStyle name="Обычный 2 4 5 3 2" xfId="6111"/>
    <cellStyle name="Обычный 2 4 5 3 3" xfId="7175"/>
    <cellStyle name="Обычный 2 4 5 3 4" xfId="7667"/>
    <cellStyle name="Обычный 2 4 5 3 5" xfId="9565"/>
    <cellStyle name="Обычный 2 4 5 3 6" xfId="10279"/>
    <cellStyle name="Обычный 2 4 5 3 7" xfId="10953"/>
    <cellStyle name="Обычный 2 4 5 3 8" xfId="11579"/>
    <cellStyle name="Обычный 2 4 5 3 9" xfId="12142"/>
    <cellStyle name="Обычный 2 4 5 4" xfId="3522"/>
    <cellStyle name="Обычный 2 4 5 4 2" xfId="6268"/>
    <cellStyle name="Обычный 2 4 5 4 3" xfId="7351"/>
    <cellStyle name="Обычный 2 4 5 4 4" xfId="7824"/>
    <cellStyle name="Обычный 2 4 5 4 5" xfId="9779"/>
    <cellStyle name="Обычный 2 4 5 4 6" xfId="10480"/>
    <cellStyle name="Обычный 2 4 5 4 7" xfId="11144"/>
    <cellStyle name="Обычный 2 4 5 4 8" xfId="11755"/>
    <cellStyle name="Обычный 2 4 5 4 9" xfId="12299"/>
    <cellStyle name="Обычный 2 4 5 5" xfId="3300"/>
    <cellStyle name="Обычный 2 4 5 5 2" xfId="6162"/>
    <cellStyle name="Обычный 2 4 5 5 3" xfId="7226"/>
    <cellStyle name="Обычный 2 4 5 5 4" xfId="7718"/>
    <cellStyle name="Обычный 2 4 5 5 5" xfId="9616"/>
    <cellStyle name="Обычный 2 4 5 5 6" xfId="10330"/>
    <cellStyle name="Обычный 2 4 5 5 7" xfId="11004"/>
    <cellStyle name="Обычный 2 4 5 5 8" xfId="11630"/>
    <cellStyle name="Обычный 2 4 5 5 9" xfId="12193"/>
    <cellStyle name="Обычный 2 4 5 6" xfId="1754"/>
    <cellStyle name="Обычный 2 4 5 6 2" xfId="7490"/>
    <cellStyle name="Обычный 2 4 5 6 3" xfId="7941"/>
    <cellStyle name="Обычный 2 4 5 6 4" xfId="9942"/>
    <cellStyle name="Обычный 2 4 5 6 5" xfId="10632"/>
    <cellStyle name="Обычный 2 4 5 6 6" xfId="11288"/>
    <cellStyle name="Обычный 2 4 5 6 7" xfId="11887"/>
    <cellStyle name="Обычный 2 4 5 6 8" xfId="12416"/>
    <cellStyle name="Обычный 2 4 5 7" xfId="4105"/>
    <cellStyle name="Обычный 2 4 5 7 2" xfId="10076"/>
    <cellStyle name="Обычный 2 4 5 7 3" xfId="10757"/>
    <cellStyle name="Обычный 2 4 5 7 4" xfId="11402"/>
    <cellStyle name="Обычный 2 4 5 7 5" xfId="11990"/>
    <cellStyle name="Обычный 2 4 5 7 6" xfId="12506"/>
    <cellStyle name="Обычный 2 4 5 8" xfId="4179"/>
    <cellStyle name="Обычный 2 4 5 9" xfId="4251"/>
    <cellStyle name="Обычный 2 4 6" xfId="1084"/>
    <cellStyle name="Обычный 2 4 6 10" xfId="1773"/>
    <cellStyle name="Обычный 2 4 6 11" xfId="1465"/>
    <cellStyle name="Обычный 2 4 6 12" xfId="3967"/>
    <cellStyle name="Обычный 2 4 6 13" xfId="3879"/>
    <cellStyle name="Обычный 2 4 6 14" xfId="1493"/>
    <cellStyle name="Обычный 2 4 6 15" xfId="4782"/>
    <cellStyle name="Обычный 2 4 6 16" xfId="5045"/>
    <cellStyle name="Обычный 2 4 6 17" xfId="4796"/>
    <cellStyle name="Обычный 2 4 6 18" xfId="5468"/>
    <cellStyle name="Обычный 2 4 6 19" xfId="5189"/>
    <cellStyle name="Обычный 2 4 6 2" xfId="1887"/>
    <cellStyle name="Обычный 2 4 6 2 2" xfId="6034"/>
    <cellStyle name="Обычный 2 4 6 2 3" xfId="7087"/>
    <cellStyle name="Обычный 2 4 6 2 4" xfId="7590"/>
    <cellStyle name="Обычный 2 4 6 2 5" xfId="9462"/>
    <cellStyle name="Обычный 2 4 6 2 6" xfId="10178"/>
    <cellStyle name="Обычный 2 4 6 2 7" xfId="10851"/>
    <cellStyle name="Обычный 2 4 6 2 8" xfId="11490"/>
    <cellStyle name="Обычный 2 4 6 2 9" xfId="12065"/>
    <cellStyle name="Обычный 2 4 6 20" xfId="5352"/>
    <cellStyle name="Обычный 2 4 6 21" xfId="5733"/>
    <cellStyle name="Обычный 2 4 6 22" xfId="6594"/>
    <cellStyle name="Обычный 2 4 6 23" xfId="7081"/>
    <cellStyle name="Обычный 2 4 6 24" xfId="8572"/>
    <cellStyle name="Обычный 2 4 6 25" xfId="8745"/>
    <cellStyle name="Обычный 2 4 6 26" xfId="9822"/>
    <cellStyle name="Обычный 2 4 6 27" xfId="10521"/>
    <cellStyle name="Обычный 2 4 6 28" xfId="10603"/>
    <cellStyle name="Обычный 2 4 6 3" xfId="3261"/>
    <cellStyle name="Обычный 2 4 6 3 2" xfId="6123"/>
    <cellStyle name="Обычный 2 4 6 3 3" xfId="7187"/>
    <cellStyle name="Обычный 2 4 6 3 4" xfId="7679"/>
    <cellStyle name="Обычный 2 4 6 3 5" xfId="9577"/>
    <cellStyle name="Обычный 2 4 6 3 6" xfId="10291"/>
    <cellStyle name="Обычный 2 4 6 3 7" xfId="10965"/>
    <cellStyle name="Обычный 2 4 6 3 8" xfId="11591"/>
    <cellStyle name="Обычный 2 4 6 3 9" xfId="12154"/>
    <cellStyle name="Обычный 2 4 6 4" xfId="3549"/>
    <cellStyle name="Обычный 2 4 6 4 2" xfId="6286"/>
    <cellStyle name="Обычный 2 4 6 4 3" xfId="7370"/>
    <cellStyle name="Обычный 2 4 6 4 4" xfId="7842"/>
    <cellStyle name="Обычный 2 4 6 4 5" xfId="9800"/>
    <cellStyle name="Обычный 2 4 6 4 6" xfId="10500"/>
    <cellStyle name="Обычный 2 4 6 4 7" xfId="11163"/>
    <cellStyle name="Обычный 2 4 6 4 8" xfId="11774"/>
    <cellStyle name="Обычный 2 4 6 4 9" xfId="12317"/>
    <cellStyle name="Обычный 2 4 6 5" xfId="3290"/>
    <cellStyle name="Обычный 2 4 6 5 2" xfId="6152"/>
    <cellStyle name="Обычный 2 4 6 5 3" xfId="7216"/>
    <cellStyle name="Обычный 2 4 6 5 4" xfId="7708"/>
    <cellStyle name="Обычный 2 4 6 5 5" xfId="9606"/>
    <cellStyle name="Обычный 2 4 6 5 6" xfId="10320"/>
    <cellStyle name="Обычный 2 4 6 5 7" xfId="10994"/>
    <cellStyle name="Обычный 2 4 6 5 8" xfId="11620"/>
    <cellStyle name="Обычный 2 4 6 5 9" xfId="12183"/>
    <cellStyle name="Обычный 2 4 6 6" xfId="1831"/>
    <cellStyle name="Обычный 2 4 6 6 2" xfId="7502"/>
    <cellStyle name="Обычный 2 4 6 6 3" xfId="7953"/>
    <cellStyle name="Обычный 2 4 6 6 4" xfId="9954"/>
    <cellStyle name="Обычный 2 4 6 6 5" xfId="10644"/>
    <cellStyle name="Обычный 2 4 6 6 6" xfId="11300"/>
    <cellStyle name="Обычный 2 4 6 6 7" xfId="11899"/>
    <cellStyle name="Обычный 2 4 6 6 8" xfId="12428"/>
    <cellStyle name="Обычный 2 4 6 7" xfId="1402"/>
    <cellStyle name="Обычный 2 4 6 7 2" xfId="10088"/>
    <cellStyle name="Обычный 2 4 6 7 3" xfId="10769"/>
    <cellStyle name="Обычный 2 4 6 7 4" xfId="11414"/>
    <cellStyle name="Обычный 2 4 6 7 5" xfId="12002"/>
    <cellStyle name="Обычный 2 4 6 7 6" xfId="12518"/>
    <cellStyle name="Обычный 2 4 6 8" xfId="1661"/>
    <cellStyle name="Обычный 2 4 6 9" xfId="3958"/>
    <cellStyle name="Обычный 2 4 7" xfId="1088"/>
    <cellStyle name="Обычный 2 4 7 10" xfId="4040"/>
    <cellStyle name="Обычный 2 4 7 11" xfId="1345"/>
    <cellStyle name="Обычный 2 4 7 12" xfId="4212"/>
    <cellStyle name="Обычный 2 4 7 13" xfId="4364"/>
    <cellStyle name="Обычный 2 4 7 14" xfId="4181"/>
    <cellStyle name="Обычный 2 4 7 15" xfId="3850"/>
    <cellStyle name="Обычный 2 4 7 16" xfId="5049"/>
    <cellStyle name="Обычный 2 4 7 17" xfId="4792"/>
    <cellStyle name="Обычный 2 4 7 18" xfId="5472"/>
    <cellStyle name="Обычный 2 4 7 19" xfId="5122"/>
    <cellStyle name="Обычный 2 4 7 2" xfId="1891"/>
    <cellStyle name="Обычный 2 4 7 2 2" xfId="6038"/>
    <cellStyle name="Обычный 2 4 7 2 3" xfId="7091"/>
    <cellStyle name="Обычный 2 4 7 2 4" xfId="7594"/>
    <cellStyle name="Обычный 2 4 7 2 5" xfId="9466"/>
    <cellStyle name="Обычный 2 4 7 2 6" xfId="10182"/>
    <cellStyle name="Обычный 2 4 7 2 7" xfId="10855"/>
    <cellStyle name="Обычный 2 4 7 2 8" xfId="11494"/>
    <cellStyle name="Обычный 2 4 7 2 9" xfId="12069"/>
    <cellStyle name="Обычный 2 4 7 20" xfId="5294"/>
    <cellStyle name="Обычный 2 4 7 21" xfId="5737"/>
    <cellStyle name="Обычный 2 4 7 22" xfId="6598"/>
    <cellStyle name="Обычный 2 4 7 23" xfId="7013"/>
    <cellStyle name="Обычный 2 4 7 24" xfId="8576"/>
    <cellStyle name="Обычный 2 4 7 25" xfId="8800"/>
    <cellStyle name="Обычный 2 4 7 26" xfId="8901"/>
    <cellStyle name="Обычный 2 4 7 27" xfId="9910"/>
    <cellStyle name="Обычный 2 4 7 28" xfId="8887"/>
    <cellStyle name="Обычный 2 4 7 3" xfId="3265"/>
    <cellStyle name="Обычный 2 4 7 3 2" xfId="6127"/>
    <cellStyle name="Обычный 2 4 7 3 3" xfId="7191"/>
    <cellStyle name="Обычный 2 4 7 3 4" xfId="7683"/>
    <cellStyle name="Обычный 2 4 7 3 5" xfId="9581"/>
    <cellStyle name="Обычный 2 4 7 3 6" xfId="10295"/>
    <cellStyle name="Обычный 2 4 7 3 7" xfId="10969"/>
    <cellStyle name="Обычный 2 4 7 3 8" xfId="11595"/>
    <cellStyle name="Обычный 2 4 7 3 9" xfId="12158"/>
    <cellStyle name="Обычный 2 4 7 4" xfId="3553"/>
    <cellStyle name="Обычный 2 4 7 4 2" xfId="6290"/>
    <cellStyle name="Обычный 2 4 7 4 3" xfId="7374"/>
    <cellStyle name="Обычный 2 4 7 4 4" xfId="7846"/>
    <cellStyle name="Обычный 2 4 7 4 5" xfId="9804"/>
    <cellStyle name="Обычный 2 4 7 4 6" xfId="10504"/>
    <cellStyle name="Обычный 2 4 7 4 7" xfId="11167"/>
    <cellStyle name="Обычный 2 4 7 4 8" xfId="11778"/>
    <cellStyle name="Обычный 2 4 7 4 9" xfId="12321"/>
    <cellStyle name="Обычный 2 4 7 5" xfId="3286"/>
    <cellStyle name="Обычный 2 4 7 5 2" xfId="6148"/>
    <cellStyle name="Обычный 2 4 7 5 3" xfId="7212"/>
    <cellStyle name="Обычный 2 4 7 5 4" xfId="7704"/>
    <cellStyle name="Обычный 2 4 7 5 5" xfId="9602"/>
    <cellStyle name="Обычный 2 4 7 5 6" xfId="10316"/>
    <cellStyle name="Обычный 2 4 7 5 7" xfId="10990"/>
    <cellStyle name="Обычный 2 4 7 5 8" xfId="11616"/>
    <cellStyle name="Обычный 2 4 7 5 9" xfId="12179"/>
    <cellStyle name="Обычный 2 4 7 6" xfId="1637"/>
    <cellStyle name="Обычный 2 4 7 6 2" xfId="7506"/>
    <cellStyle name="Обычный 2 4 7 6 3" xfId="7957"/>
    <cellStyle name="Обычный 2 4 7 6 4" xfId="9958"/>
    <cellStyle name="Обычный 2 4 7 6 5" xfId="10648"/>
    <cellStyle name="Обычный 2 4 7 6 6" xfId="11304"/>
    <cellStyle name="Обычный 2 4 7 6 7" xfId="11903"/>
    <cellStyle name="Обычный 2 4 7 6 8" xfId="12432"/>
    <cellStyle name="Обычный 2 4 7 7" xfId="1454"/>
    <cellStyle name="Обычный 2 4 7 7 2" xfId="10092"/>
    <cellStyle name="Обычный 2 4 7 7 3" xfId="10773"/>
    <cellStyle name="Обычный 2 4 7 7 4" xfId="11418"/>
    <cellStyle name="Обычный 2 4 7 7 5" xfId="12006"/>
    <cellStyle name="Обычный 2 4 7 7 6" xfId="12522"/>
    <cellStyle name="Обычный 2 4 7 8" xfId="1342"/>
    <cellStyle name="Обычный 2 4 7 9" xfId="1303"/>
    <cellStyle name="Обычный 2 4 8" xfId="1136"/>
    <cellStyle name="Обычный 2 4 8 10" xfId="3664"/>
    <cellStyle name="Обычный 2 4 8 11" xfId="4147"/>
    <cellStyle name="Обычный 2 4 8 12" xfId="1318"/>
    <cellStyle name="Обычный 2 4 8 13" xfId="3685"/>
    <cellStyle name="Обычный 2 4 8 14" xfId="4234"/>
    <cellStyle name="Обычный 2 4 8 15" xfId="4527"/>
    <cellStyle name="Обычный 2 4 8 16" xfId="5066"/>
    <cellStyle name="Обычный 2 4 8 17" xfId="5100"/>
    <cellStyle name="Обычный 2 4 8 18" xfId="5494"/>
    <cellStyle name="Обычный 2 4 8 19" xfId="5546"/>
    <cellStyle name="Обычный 2 4 8 2" xfId="1911"/>
    <cellStyle name="Обычный 2 4 8 2 2" xfId="6045"/>
    <cellStyle name="Обычный 2 4 8 2 3" xfId="7098"/>
    <cellStyle name="Обычный 2 4 8 2 4" xfId="7601"/>
    <cellStyle name="Обычный 2 4 8 2 5" xfId="9473"/>
    <cellStyle name="Обычный 2 4 8 2 6" xfId="10189"/>
    <cellStyle name="Обычный 2 4 8 2 7" xfId="10864"/>
    <cellStyle name="Обычный 2 4 8 2 8" xfId="11501"/>
    <cellStyle name="Обычный 2 4 8 2 9" xfId="12076"/>
    <cellStyle name="Обычный 2 4 8 20" xfId="5583"/>
    <cellStyle name="Обычный 2 4 8 21" xfId="5744"/>
    <cellStyle name="Обычный 2 4 8 22" xfId="6610"/>
    <cellStyle name="Обычный 2 4 8 23" xfId="6348"/>
    <cellStyle name="Обычный 2 4 8 24" xfId="8607"/>
    <cellStyle name="Обычный 2 4 8 25" xfId="8134"/>
    <cellStyle name="Обычный 2 4 8 26" xfId="8148"/>
    <cellStyle name="Обычный 2 4 8 27" xfId="9330"/>
    <cellStyle name="Обычный 2 4 8 28" xfId="8905"/>
    <cellStyle name="Обычный 2 4 8 3" xfId="3271"/>
    <cellStyle name="Обычный 2 4 8 3 2" xfId="6133"/>
    <cellStyle name="Обычный 2 4 8 3 3" xfId="7197"/>
    <cellStyle name="Обычный 2 4 8 3 4" xfId="7689"/>
    <cellStyle name="Обычный 2 4 8 3 5" xfId="9587"/>
    <cellStyle name="Обычный 2 4 8 3 6" xfId="10301"/>
    <cellStyle name="Обычный 2 4 8 3 7" xfId="10975"/>
    <cellStyle name="Обычный 2 4 8 3 8" xfId="11601"/>
    <cellStyle name="Обычный 2 4 8 3 9" xfId="12164"/>
    <cellStyle name="Обычный 2 4 8 4" xfId="3565"/>
    <cellStyle name="Обычный 2 4 8 4 2" xfId="6298"/>
    <cellStyle name="Обычный 2 4 8 4 3" xfId="7382"/>
    <cellStyle name="Обычный 2 4 8 4 4" xfId="7854"/>
    <cellStyle name="Обычный 2 4 8 4 5" xfId="9813"/>
    <cellStyle name="Обычный 2 4 8 4 6" xfId="10512"/>
    <cellStyle name="Обычный 2 4 8 4 7" xfId="11175"/>
    <cellStyle name="Обычный 2 4 8 4 8" xfId="11787"/>
    <cellStyle name="Обычный 2 4 8 4 9" xfId="12329"/>
    <cellStyle name="Обычный 2 4 8 5" xfId="3595"/>
    <cellStyle name="Обычный 2 4 8 5 2" xfId="6317"/>
    <cellStyle name="Обычный 2 4 8 5 3" xfId="7408"/>
    <cellStyle name="Обычный 2 4 8 5 4" xfId="7873"/>
    <cellStyle name="Обычный 2 4 8 5 5" xfId="9839"/>
    <cellStyle name="Обычный 2 4 8 5 6" xfId="10536"/>
    <cellStyle name="Обычный 2 4 8 5 7" xfId="11199"/>
    <cellStyle name="Обычный 2 4 8 5 8" xfId="11810"/>
    <cellStyle name="Обычный 2 4 8 5 9" xfId="12348"/>
    <cellStyle name="Обычный 2 4 8 6" xfId="1638"/>
    <cellStyle name="Обычный 2 4 8 6 2" xfId="7513"/>
    <cellStyle name="Обычный 2 4 8 6 3" xfId="7964"/>
    <cellStyle name="Обычный 2 4 8 6 4" xfId="9965"/>
    <cellStyle name="Обычный 2 4 8 6 5" xfId="10655"/>
    <cellStyle name="Обычный 2 4 8 6 6" xfId="11311"/>
    <cellStyle name="Обычный 2 4 8 6 7" xfId="11910"/>
    <cellStyle name="Обычный 2 4 8 6 8" xfId="12439"/>
    <cellStyle name="Обычный 2 4 8 7" xfId="1509"/>
    <cellStyle name="Обычный 2 4 8 7 2" xfId="10099"/>
    <cellStyle name="Обычный 2 4 8 7 3" xfId="10780"/>
    <cellStyle name="Обычный 2 4 8 7 4" xfId="11425"/>
    <cellStyle name="Обычный 2 4 8 7 5" xfId="12013"/>
    <cellStyle name="Обычный 2 4 8 7 6" xfId="12529"/>
    <cellStyle name="Обычный 2 4 8 8" xfId="2178"/>
    <cellStyle name="Обычный 2 4 8 9" xfId="1747"/>
    <cellStyle name="Обычный 2 4 9" xfId="1182"/>
    <cellStyle name="Обычный 2 4 9 10" xfId="4350"/>
    <cellStyle name="Обычный 2 4 9 11" xfId="4394"/>
    <cellStyle name="Обычный 2 4 9 12" xfId="4274"/>
    <cellStyle name="Обычный 2 4 9 13" xfId="3706"/>
    <cellStyle name="Обычный 2 4 9 14" xfId="4501"/>
    <cellStyle name="Обычный 2 4 9 15" xfId="1356"/>
    <cellStyle name="Обычный 2 4 9 16" xfId="5077"/>
    <cellStyle name="Обычный 2 4 9 17" xfId="5103"/>
    <cellStyle name="Обычный 2 4 9 18" xfId="5511"/>
    <cellStyle name="Обычный 2 4 9 19" xfId="5557"/>
    <cellStyle name="Обычный 2 4 9 2" xfId="1935"/>
    <cellStyle name="Обычный 2 4 9 2 2" xfId="6048"/>
    <cellStyle name="Обычный 2 4 9 2 3" xfId="7102"/>
    <cellStyle name="Обычный 2 4 9 2 4" xfId="7604"/>
    <cellStyle name="Обычный 2 4 9 2 5" xfId="9478"/>
    <cellStyle name="Обычный 2 4 9 2 6" xfId="10194"/>
    <cellStyle name="Обычный 2 4 9 2 7" xfId="10869"/>
    <cellStyle name="Обычный 2 4 9 2 8" xfId="11506"/>
    <cellStyle name="Обычный 2 4 9 2 9" xfId="12079"/>
    <cellStyle name="Обычный 2 4 9 20" xfId="5586"/>
    <cellStyle name="Обычный 2 4 9 21" xfId="5747"/>
    <cellStyle name="Обычный 2 4 9 22" xfId="6620"/>
    <cellStyle name="Обычный 2 4 9 23" xfId="6345"/>
    <cellStyle name="Обычный 2 4 9 24" xfId="8638"/>
    <cellStyle name="Обычный 2 4 9 25" xfId="8061"/>
    <cellStyle name="Обычный 2 4 9 26" xfId="8333"/>
    <cellStyle name="Обычный 2 4 9 27" xfId="8807"/>
    <cellStyle name="Обычный 2 4 9 28" xfId="9342"/>
    <cellStyle name="Обычный 2 4 9 3" xfId="3274"/>
    <cellStyle name="Обычный 2 4 9 3 2" xfId="6136"/>
    <cellStyle name="Обычный 2 4 9 3 3" xfId="7200"/>
    <cellStyle name="Обычный 2 4 9 3 4" xfId="7692"/>
    <cellStyle name="Обычный 2 4 9 3 5" xfId="9590"/>
    <cellStyle name="Обычный 2 4 9 3 6" xfId="10304"/>
    <cellStyle name="Обычный 2 4 9 3 7" xfId="10978"/>
    <cellStyle name="Обычный 2 4 9 3 8" xfId="11604"/>
    <cellStyle name="Обычный 2 4 9 3 9" xfId="12167"/>
    <cellStyle name="Обычный 2 4 9 4" xfId="3574"/>
    <cellStyle name="Обычный 2 4 9 4 2" xfId="6303"/>
    <cellStyle name="Обычный 2 4 9 4 3" xfId="7390"/>
    <cellStyle name="Обычный 2 4 9 4 4" xfId="7859"/>
    <cellStyle name="Обычный 2 4 9 4 5" xfId="9820"/>
    <cellStyle name="Обычный 2 4 9 4 6" xfId="10519"/>
    <cellStyle name="Обычный 2 4 9 4 7" xfId="11183"/>
    <cellStyle name="Обычный 2 4 9 4 8" xfId="11795"/>
    <cellStyle name="Обычный 2 4 9 4 9" xfId="12334"/>
    <cellStyle name="Обычный 2 4 9 5" xfId="3598"/>
    <cellStyle name="Обычный 2 4 9 5 2" xfId="6320"/>
    <cellStyle name="Обычный 2 4 9 5 3" xfId="7411"/>
    <cellStyle name="Обычный 2 4 9 5 4" xfId="7876"/>
    <cellStyle name="Обычный 2 4 9 5 5" xfId="9842"/>
    <cellStyle name="Обычный 2 4 9 5 6" xfId="10539"/>
    <cellStyle name="Обычный 2 4 9 5 7" xfId="11202"/>
    <cellStyle name="Обычный 2 4 9 5 8" xfId="11813"/>
    <cellStyle name="Обычный 2 4 9 5 9" xfId="12351"/>
    <cellStyle name="Обычный 2 4 9 6" xfId="1323"/>
    <cellStyle name="Обычный 2 4 9 6 2" xfId="7516"/>
    <cellStyle name="Обычный 2 4 9 6 3" xfId="7967"/>
    <cellStyle name="Обычный 2 4 9 6 4" xfId="9968"/>
    <cellStyle name="Обычный 2 4 9 6 5" xfId="10658"/>
    <cellStyle name="Обычный 2 4 9 6 6" xfId="11314"/>
    <cellStyle name="Обычный 2 4 9 6 7" xfId="11913"/>
    <cellStyle name="Обычный 2 4 9 6 8" xfId="12442"/>
    <cellStyle name="Обычный 2 4 9 7" xfId="4168"/>
    <cellStyle name="Обычный 2 4 9 7 2" xfId="10102"/>
    <cellStyle name="Обычный 2 4 9 7 3" xfId="10783"/>
    <cellStyle name="Обычный 2 4 9 7 4" xfId="11428"/>
    <cellStyle name="Обычный 2 4 9 7 5" xfId="12016"/>
    <cellStyle name="Обычный 2 4 9 7 6" xfId="12532"/>
    <cellStyle name="Обычный 2 4 9 8" xfId="4240"/>
    <cellStyle name="Обычный 2 4 9 9" xfId="4297"/>
    <cellStyle name="Обычный 2 40" xfId="3118"/>
    <cellStyle name="Обычный 2 40 2" xfId="6030"/>
    <cellStyle name="Обычный 2 40 3" xfId="7080"/>
    <cellStyle name="Обычный 2 40 4" xfId="7586"/>
    <cellStyle name="Обычный 2 40 5" xfId="9456"/>
    <cellStyle name="Обычный 2 40 6" xfId="10171"/>
    <cellStyle name="Обычный 2 40 7" xfId="10847"/>
    <cellStyle name="Обычный 2 40 8" xfId="11485"/>
    <cellStyle name="Обычный 2 40 9" xfId="12061"/>
    <cellStyle name="Обычный 2 41" xfId="2952"/>
    <cellStyle name="Обычный 2 41 2" xfId="5961"/>
    <cellStyle name="Обычный 2 41 3" xfId="7001"/>
    <cellStyle name="Обычный 2 41 4" xfId="6380"/>
    <cellStyle name="Обычный 2 41 5" xfId="9327"/>
    <cellStyle name="Обычный 2 41 6" xfId="7990"/>
    <cellStyle name="Обычный 2 41 7" xfId="9255"/>
    <cellStyle name="Обычный 2 41 8" xfId="8011"/>
    <cellStyle name="Обычный 2 41 9" xfId="8255"/>
    <cellStyle name="Обычный 2 42" xfId="3075"/>
    <cellStyle name="Обычный 2 42 2" xfId="5998"/>
    <cellStyle name="Обычный 2 42 3" xfId="7047"/>
    <cellStyle name="Обычный 2 42 4" xfId="7554"/>
    <cellStyle name="Обычный 2 42 5" xfId="9414"/>
    <cellStyle name="Обычный 2 42 6" xfId="10132"/>
    <cellStyle name="Обычный 2 42 7" xfId="10811"/>
    <cellStyle name="Обычный 2 42 8" xfId="11450"/>
    <cellStyle name="Обычный 2 42 9" xfId="12029"/>
    <cellStyle name="Обычный 2 43" xfId="2978"/>
    <cellStyle name="Обычный 2 43 2" xfId="5969"/>
    <cellStyle name="Обычный 2 43 3" xfId="7014"/>
    <cellStyle name="Обычный 2 43 4" xfId="7525"/>
    <cellStyle name="Обычный 2 43 5" xfId="9346"/>
    <cellStyle name="Обычный 2 43 6" xfId="8453"/>
    <cellStyle name="Обычный 2 43 7" xfId="9852"/>
    <cellStyle name="Обычный 2 43 8" xfId="10550"/>
    <cellStyle name="Обычный 2 43 9" xfId="8973"/>
    <cellStyle name="Обычный 2 44" xfId="3328"/>
    <cellStyle name="Обычный 2 44 2" xfId="6179"/>
    <cellStyle name="Обычный 2 44 3" xfId="7247"/>
    <cellStyle name="Обычный 2 44 4" xfId="7735"/>
    <cellStyle name="Обычный 2 44 5" xfId="9641"/>
    <cellStyle name="Обычный 2 44 6" xfId="10351"/>
    <cellStyle name="Обычный 2 44 7" xfId="11024"/>
    <cellStyle name="Обычный 2 44 8" xfId="11650"/>
    <cellStyle name="Обычный 2 44 9" xfId="12210"/>
    <cellStyle name="Обычный 2 45" xfId="3365"/>
    <cellStyle name="Обычный 2 45 2" xfId="6188"/>
    <cellStyle name="Обычный 2 45 3" xfId="7261"/>
    <cellStyle name="Обычный 2 45 4" xfId="7744"/>
    <cellStyle name="Обычный 2 45 5" xfId="9658"/>
    <cellStyle name="Обычный 2 45 6" xfId="10366"/>
    <cellStyle name="Обычный 2 45 7" xfId="11037"/>
    <cellStyle name="Обычный 2 45 8" xfId="11663"/>
    <cellStyle name="Обычный 2 45 9" xfId="12219"/>
    <cellStyle name="Обычный 2 46" xfId="1862"/>
    <cellStyle name="Обычный 2 46 2" xfId="7418"/>
    <cellStyle name="Обычный 2 46 3" xfId="7883"/>
    <cellStyle name="Обычный 2 46 4" xfId="9851"/>
    <cellStyle name="Обычный 2 46 5" xfId="10548"/>
    <cellStyle name="Обычный 2 46 6" xfId="11211"/>
    <cellStyle name="Обычный 2 46 7" xfId="11821"/>
    <cellStyle name="Обычный 2 46 8" xfId="12358"/>
    <cellStyle name="Обычный 2 47" xfId="3824"/>
    <cellStyle name="Обычный 2 47 2" xfId="9977"/>
    <cellStyle name="Обычный 2 47 3" xfId="10668"/>
    <cellStyle name="Обычный 2 47 4" xfId="11322"/>
    <cellStyle name="Обычный 2 47 5" xfId="11920"/>
    <cellStyle name="Обычный 2 47 6" xfId="12448"/>
    <cellStyle name="Обычный 2 48" xfId="3786"/>
    <cellStyle name="Обычный 2 49" xfId="1299"/>
    <cellStyle name="Обычный 2 5" xfId="304"/>
    <cellStyle name="Обычный 2 5 10" xfId="1223"/>
    <cellStyle name="Обычный 2 5 10 10" xfId="1867"/>
    <cellStyle name="Обычный 2 5 10 11" xfId="4142"/>
    <cellStyle name="Обычный 2 5 10 12" xfId="3635"/>
    <cellStyle name="Обычный 2 5 10 13" xfId="3856"/>
    <cellStyle name="Обычный 2 5 10 14" xfId="4016"/>
    <cellStyle name="Обычный 2 5 10 15" xfId="2274"/>
    <cellStyle name="Обычный 2 5 10 16" xfId="5084"/>
    <cellStyle name="Обычный 2 5 10 17" xfId="5105"/>
    <cellStyle name="Обычный 2 5 10 18" xfId="5528"/>
    <cellStyle name="Обычный 2 5 10 19" xfId="5568"/>
    <cellStyle name="Обычный 2 5 10 2" xfId="1959"/>
    <cellStyle name="Обычный 2 5 10 2 2" xfId="6050"/>
    <cellStyle name="Обычный 2 5 10 2 3" xfId="7104"/>
    <cellStyle name="Обычный 2 5 10 2 4" xfId="7606"/>
    <cellStyle name="Обычный 2 5 10 2 5" xfId="9481"/>
    <cellStyle name="Обычный 2 5 10 2 6" xfId="10197"/>
    <cellStyle name="Обычный 2 5 10 2 7" xfId="10872"/>
    <cellStyle name="Обычный 2 5 10 2 8" xfId="11508"/>
    <cellStyle name="Обычный 2 5 10 2 9" xfId="12081"/>
    <cellStyle name="Обычный 2 5 10 20" xfId="5588"/>
    <cellStyle name="Обычный 2 5 10 21" xfId="5749"/>
    <cellStyle name="Обычный 2 5 10 22" xfId="6626"/>
    <cellStyle name="Обычный 2 5 10 23" xfId="6617"/>
    <cellStyle name="Обычный 2 5 10 24" xfId="8660"/>
    <cellStyle name="Обычный 2 5 10 25" xfId="8675"/>
    <cellStyle name="Обычный 2 5 10 26" xfId="8621"/>
    <cellStyle name="Обычный 2 5 10 27" xfId="8073"/>
    <cellStyle name="Обычный 2 5 10 28" xfId="9297"/>
    <cellStyle name="Обычный 2 5 10 3" xfId="3276"/>
    <cellStyle name="Обычный 2 5 10 3 2" xfId="6138"/>
    <cellStyle name="Обычный 2 5 10 3 3" xfId="7202"/>
    <cellStyle name="Обычный 2 5 10 3 4" xfId="7694"/>
    <cellStyle name="Обычный 2 5 10 3 5" xfId="9592"/>
    <cellStyle name="Обычный 2 5 10 3 6" xfId="10306"/>
    <cellStyle name="Обычный 2 5 10 3 7" xfId="10980"/>
    <cellStyle name="Обычный 2 5 10 3 8" xfId="11606"/>
    <cellStyle name="Обычный 2 5 10 3 9" xfId="12169"/>
    <cellStyle name="Обычный 2 5 10 4" xfId="3583"/>
    <cellStyle name="Обычный 2 5 10 4 2" xfId="6308"/>
    <cellStyle name="Обычный 2 5 10 4 3" xfId="7397"/>
    <cellStyle name="Обычный 2 5 10 4 4" xfId="7864"/>
    <cellStyle name="Обычный 2 5 10 4 5" xfId="9827"/>
    <cellStyle name="Обычный 2 5 10 4 6" xfId="10525"/>
    <cellStyle name="Обычный 2 5 10 4 7" xfId="11188"/>
    <cellStyle name="Обычный 2 5 10 4 8" xfId="11800"/>
    <cellStyle name="Обычный 2 5 10 4 9" xfId="12339"/>
    <cellStyle name="Обычный 2 5 10 5" xfId="3600"/>
    <cellStyle name="Обычный 2 5 10 5 2" xfId="6322"/>
    <cellStyle name="Обычный 2 5 10 5 3" xfId="7413"/>
    <cellStyle name="Обычный 2 5 10 5 4" xfId="7878"/>
    <cellStyle name="Обычный 2 5 10 5 5" xfId="9844"/>
    <cellStyle name="Обычный 2 5 10 5 6" xfId="10541"/>
    <cellStyle name="Обычный 2 5 10 5 7" xfId="11204"/>
    <cellStyle name="Обычный 2 5 10 5 8" xfId="11815"/>
    <cellStyle name="Обычный 2 5 10 5 9" xfId="12353"/>
    <cellStyle name="Обычный 2 5 10 6" xfId="1313"/>
    <cellStyle name="Обычный 2 5 10 6 2" xfId="7518"/>
    <cellStyle name="Обычный 2 5 10 6 3" xfId="7969"/>
    <cellStyle name="Обычный 2 5 10 6 4" xfId="9970"/>
    <cellStyle name="Обычный 2 5 10 6 5" xfId="10660"/>
    <cellStyle name="Обычный 2 5 10 6 6" xfId="11316"/>
    <cellStyle name="Обычный 2 5 10 6 7" xfId="11915"/>
    <cellStyle name="Обычный 2 5 10 6 8" xfId="12444"/>
    <cellStyle name="Обычный 2 5 10 7" xfId="4094"/>
    <cellStyle name="Обычный 2 5 10 7 2" xfId="10104"/>
    <cellStyle name="Обычный 2 5 10 7 3" xfId="10785"/>
    <cellStyle name="Обычный 2 5 10 7 4" xfId="11430"/>
    <cellStyle name="Обычный 2 5 10 7 5" xfId="12018"/>
    <cellStyle name="Обычный 2 5 10 7 6" xfId="12534"/>
    <cellStyle name="Обычный 2 5 10 8" xfId="1767"/>
    <cellStyle name="Обычный 2 5 10 9" xfId="4096"/>
    <cellStyle name="Обычный 2 5 11" xfId="1263"/>
    <cellStyle name="Обычный 2 5 11 10" xfId="4174"/>
    <cellStyle name="Обычный 2 5 11 11" xfId="4248"/>
    <cellStyle name="Обычный 2 5 11 12" xfId="1329"/>
    <cellStyle name="Обычный 2 5 11 13" xfId="4392"/>
    <cellStyle name="Обычный 2 5 11 14" xfId="3843"/>
    <cellStyle name="Обычный 2 5 11 15" xfId="1779"/>
    <cellStyle name="Обычный 2 5 11 16" xfId="5093"/>
    <cellStyle name="Обычный 2 5 11 17" xfId="5107"/>
    <cellStyle name="Обычный 2 5 11 18" xfId="5539"/>
    <cellStyle name="Обычный 2 5 11 19" xfId="5576"/>
    <cellStyle name="Обычный 2 5 11 2" xfId="1972"/>
    <cellStyle name="Обычный 2 5 11 2 2" xfId="6053"/>
    <cellStyle name="Обычный 2 5 11 2 3" xfId="7107"/>
    <cellStyle name="Обычный 2 5 11 2 4" xfId="7609"/>
    <cellStyle name="Обычный 2 5 11 2 5" xfId="9485"/>
    <cellStyle name="Обычный 2 5 11 2 6" xfId="10201"/>
    <cellStyle name="Обычный 2 5 11 2 7" xfId="10876"/>
    <cellStyle name="Обычный 2 5 11 2 8" xfId="11511"/>
    <cellStyle name="Обычный 2 5 11 2 9" xfId="12084"/>
    <cellStyle name="Обычный 2 5 11 20" xfId="5590"/>
    <cellStyle name="Обычный 2 5 11 21" xfId="5751"/>
    <cellStyle name="Обычный 2 5 11 22" xfId="6638"/>
    <cellStyle name="Обычный 2 5 11 23" xfId="6643"/>
    <cellStyle name="Обычный 2 5 11 24" xfId="8686"/>
    <cellStyle name="Обычный 2 5 11 25" xfId="8671"/>
    <cellStyle name="Обычный 2 5 11 26" xfId="8674"/>
    <cellStyle name="Обычный 2 5 11 27" xfId="8647"/>
    <cellStyle name="Обычный 2 5 11 28" xfId="8468"/>
    <cellStyle name="Обычный 2 5 11 3" xfId="3278"/>
    <cellStyle name="Обычный 2 5 11 3 2" xfId="6140"/>
    <cellStyle name="Обычный 2 5 11 3 3" xfId="7204"/>
    <cellStyle name="Обычный 2 5 11 3 4" xfId="7696"/>
    <cellStyle name="Обычный 2 5 11 3 5" xfId="9594"/>
    <cellStyle name="Обычный 2 5 11 3 6" xfId="10308"/>
    <cellStyle name="Обычный 2 5 11 3 7" xfId="10982"/>
    <cellStyle name="Обычный 2 5 11 3 8" xfId="11608"/>
    <cellStyle name="Обычный 2 5 11 3 9" xfId="12171"/>
    <cellStyle name="Обычный 2 5 11 4" xfId="3590"/>
    <cellStyle name="Обычный 2 5 11 4 2" xfId="6312"/>
    <cellStyle name="Обычный 2 5 11 4 3" xfId="7403"/>
    <cellStyle name="Обычный 2 5 11 4 4" xfId="7868"/>
    <cellStyle name="Обычный 2 5 11 4 5" xfId="9834"/>
    <cellStyle name="Обычный 2 5 11 4 6" xfId="10531"/>
    <cellStyle name="Обычный 2 5 11 4 7" xfId="11194"/>
    <cellStyle name="Обычный 2 5 11 4 8" xfId="11805"/>
    <cellStyle name="Обычный 2 5 11 4 9" xfId="12343"/>
    <cellStyle name="Обычный 2 5 11 5" xfId="3602"/>
    <cellStyle name="Обычный 2 5 11 5 2" xfId="6324"/>
    <cellStyle name="Обычный 2 5 11 5 3" xfId="7415"/>
    <cellStyle name="Обычный 2 5 11 5 4" xfId="7880"/>
    <cellStyle name="Обычный 2 5 11 5 5" xfId="9846"/>
    <cellStyle name="Обычный 2 5 11 5 6" xfId="10543"/>
    <cellStyle name="Обычный 2 5 11 5 7" xfId="11206"/>
    <cellStyle name="Обычный 2 5 11 5 8" xfId="11817"/>
    <cellStyle name="Обычный 2 5 11 5 9" xfId="12355"/>
    <cellStyle name="Обычный 2 5 11 6" xfId="1307"/>
    <cellStyle name="Обычный 2 5 11 6 2" xfId="7520"/>
    <cellStyle name="Обычный 2 5 11 6 3" xfId="7971"/>
    <cellStyle name="Обычный 2 5 11 6 4" xfId="9972"/>
    <cellStyle name="Обычный 2 5 11 6 5" xfId="10662"/>
    <cellStyle name="Обычный 2 5 11 6 6" xfId="11318"/>
    <cellStyle name="Обычный 2 5 11 6 7" xfId="11917"/>
    <cellStyle name="Обычный 2 5 11 6 8" xfId="12446"/>
    <cellStyle name="Обычный 2 5 11 7" xfId="4100"/>
    <cellStyle name="Обычный 2 5 11 7 2" xfId="10106"/>
    <cellStyle name="Обычный 2 5 11 7 3" xfId="10787"/>
    <cellStyle name="Обычный 2 5 11 7 4" xfId="11432"/>
    <cellStyle name="Обычный 2 5 11 7 5" xfId="12020"/>
    <cellStyle name="Обычный 2 5 11 7 6" xfId="12536"/>
    <cellStyle name="Обычный 2 5 11 8" xfId="3017"/>
    <cellStyle name="Обычный 2 5 11 9" xfId="3868"/>
    <cellStyle name="Обычный 2 5 12" xfId="1463"/>
    <cellStyle name="Обычный 2 5 12 2" xfId="5783"/>
    <cellStyle name="Обычный 2 5 12 3" xfId="6733"/>
    <cellStyle name="Обычный 2 5 12 4" xfId="6782"/>
    <cellStyle name="Обычный 2 5 12 5" xfId="8867"/>
    <cellStyle name="Обычный 2 5 12 6" xfId="9726"/>
    <cellStyle name="Обычный 2 5 12 7" xfId="10430"/>
    <cellStyle name="Обычный 2 5 12 8" xfId="11096"/>
    <cellStyle name="Обычный 2 5 12 9" xfId="9517"/>
    <cellStyle name="Обычный 2 5 13" xfId="2057"/>
    <cellStyle name="Обычный 2 5 13 2" xfId="5759"/>
    <cellStyle name="Обычный 2 5 13 3" xfId="6663"/>
    <cellStyle name="Обычный 2 5 13 4" xfId="6674"/>
    <cellStyle name="Обычный 2 5 13 5" xfId="8740"/>
    <cellStyle name="Обычный 2 5 13 6" xfId="8496"/>
    <cellStyle name="Обычный 2 5 13 7" xfId="8248"/>
    <cellStyle name="Обычный 2 5 13 8" xfId="9984"/>
    <cellStyle name="Обычный 2 5 13 9" xfId="11962"/>
    <cellStyle name="Обычный 2 5 14" xfId="2496"/>
    <cellStyle name="Обычный 2 5 14 2" xfId="5840"/>
    <cellStyle name="Обычный 2 5 14 3" xfId="6833"/>
    <cellStyle name="Обычный 2 5 14 4" xfId="7149"/>
    <cellStyle name="Обычный 2 5 14 5" xfId="9041"/>
    <cellStyle name="Обычный 2 5 14 6" xfId="8720"/>
    <cellStyle name="Обычный 2 5 14 7" xfId="8035"/>
    <cellStyle name="Обычный 2 5 14 8" xfId="8602"/>
    <cellStyle name="Обычный 2 5 14 9" xfId="11551"/>
    <cellStyle name="Обычный 2 5 15" xfId="2617"/>
    <cellStyle name="Обычный 2 5 15 2" xfId="5878"/>
    <cellStyle name="Обычный 2 5 15 3" xfId="6884"/>
    <cellStyle name="Обычный 2 5 15 4" xfId="6642"/>
    <cellStyle name="Обычный 2 5 15 5" xfId="9130"/>
    <cellStyle name="Обычный 2 5 15 6" xfId="8433"/>
    <cellStyle name="Обычный 2 5 15 7" xfId="9114"/>
    <cellStyle name="Обычный 2 5 15 8" xfId="8719"/>
    <cellStyle name="Обычный 2 5 15 9" xfId="11712"/>
    <cellStyle name="Обычный 2 5 16" xfId="2476"/>
    <cellStyle name="Обычный 2 5 16 2" xfId="5834"/>
    <cellStyle name="Обычный 2 5 16 3" xfId="6826"/>
    <cellStyle name="Обычный 2 5 16 4" xfId="6909"/>
    <cellStyle name="Обычный 2 5 16 5" xfId="9030"/>
    <cellStyle name="Обычный 2 5 16 6" xfId="9393"/>
    <cellStyle name="Обычный 2 5 16 7" xfId="10115"/>
    <cellStyle name="Обычный 2 5 16 8" xfId="10797"/>
    <cellStyle name="Обычный 2 5 16 9" xfId="11376"/>
    <cellStyle name="Обычный 2 5 17" xfId="2954"/>
    <cellStyle name="Обычный 2 5 17 2" xfId="5963"/>
    <cellStyle name="Обычный 2 5 17 3" xfId="7003"/>
    <cellStyle name="Обычный 2 5 17 4" xfId="6379"/>
    <cellStyle name="Обычный 2 5 17 5" xfId="9329"/>
    <cellStyle name="Обычный 2 5 17 6" xfId="7988"/>
    <cellStyle name="Обычный 2 5 17 7" xfId="9283"/>
    <cellStyle name="Обычный 2 5 17 8" xfId="8712"/>
    <cellStyle name="Обычный 2 5 17 9" xfId="8045"/>
    <cellStyle name="Обычный 2 5 18" xfId="3153"/>
    <cellStyle name="Обычный 2 5 18 2" xfId="6057"/>
    <cellStyle name="Обычный 2 5 18 3" xfId="7113"/>
    <cellStyle name="Обычный 2 5 18 4" xfId="7613"/>
    <cellStyle name="Обычный 2 5 18 5" xfId="9490"/>
    <cellStyle name="Обычный 2 5 18 6" xfId="10206"/>
    <cellStyle name="Обычный 2 5 18 7" xfId="10881"/>
    <cellStyle name="Обычный 2 5 18 8" xfId="11516"/>
    <cellStyle name="Обычный 2 5 18 9" xfId="12088"/>
    <cellStyle name="Обычный 2 5 19" xfId="3362"/>
    <cellStyle name="Обычный 2 5 19 2" xfId="6187"/>
    <cellStyle name="Обычный 2 5 19 3" xfId="7259"/>
    <cellStyle name="Обычный 2 5 19 4" xfId="7743"/>
    <cellStyle name="Обычный 2 5 19 5" xfId="9655"/>
    <cellStyle name="Обычный 2 5 19 6" xfId="10363"/>
    <cellStyle name="Обычный 2 5 19 7" xfId="11035"/>
    <cellStyle name="Обычный 2 5 19 8" xfId="11661"/>
    <cellStyle name="Обычный 2 5 19 9" xfId="12218"/>
    <cellStyle name="Обычный 2 5 2" xfId="922"/>
    <cellStyle name="Обычный 2 5 2 10" xfId="3477"/>
    <cellStyle name="Обычный 2 5 2 10 2" xfId="6238"/>
    <cellStyle name="Обычный 2 5 2 10 3" xfId="7321"/>
    <cellStyle name="Обычный 2 5 2 10 4" xfId="7794"/>
    <cellStyle name="Обычный 2 5 2 10 5" xfId="9742"/>
    <cellStyle name="Обычный 2 5 2 10 6" xfId="10444"/>
    <cellStyle name="Обычный 2 5 2 10 7" xfId="11110"/>
    <cellStyle name="Обычный 2 5 2 10 8" xfId="11723"/>
    <cellStyle name="Обычный 2 5 2 10 9" xfId="12269"/>
    <cellStyle name="Обычный 2 5 2 11" xfId="1772"/>
    <cellStyle name="Обычный 2 5 2 11 2" xfId="7474"/>
    <cellStyle name="Обычный 2 5 2 11 3" xfId="7925"/>
    <cellStyle name="Обычный 2 5 2 11 4" xfId="9925"/>
    <cellStyle name="Обычный 2 5 2 11 5" xfId="10616"/>
    <cellStyle name="Обычный 2 5 2 11 6" xfId="11272"/>
    <cellStyle name="Обычный 2 5 2 11 7" xfId="11871"/>
    <cellStyle name="Обычный 2 5 2 11 8" xfId="12400"/>
    <cellStyle name="Обычный 2 5 2 12" xfId="4145"/>
    <cellStyle name="Обычный 2 5 2 12 2" xfId="10059"/>
    <cellStyle name="Обычный 2 5 2 12 3" xfId="10741"/>
    <cellStyle name="Обычный 2 5 2 12 4" xfId="11386"/>
    <cellStyle name="Обычный 2 5 2 12 5" xfId="11974"/>
    <cellStyle name="Обычный 2 5 2 12 6" xfId="12490"/>
    <cellStyle name="Обычный 2 5 2 13" xfId="4074"/>
    <cellStyle name="Обычный 2 5 2 14" xfId="1351"/>
    <cellStyle name="Обычный 2 5 2 15" xfId="3669"/>
    <cellStyle name="Обычный 2 5 2 16" xfId="3871"/>
    <cellStyle name="Обычный 2 5 2 17" xfId="3751"/>
    <cellStyle name="Обычный 2 5 2 18" xfId="1439"/>
    <cellStyle name="Обычный 2 5 2 19" xfId="4059"/>
    <cellStyle name="Обычный 2 5 2 2" xfId="1784"/>
    <cellStyle name="Обычный 2 5 2 2 2" xfId="5819"/>
    <cellStyle name="Обычный 2 5 2 2 3" xfId="6808"/>
    <cellStyle name="Обычный 2 5 2 2 4" xfId="6701"/>
    <cellStyle name="Обычный 2 5 2 2 5" xfId="9004"/>
    <cellStyle name="Обычный 2 5 2 2 6" xfId="8964"/>
    <cellStyle name="Обычный 2 5 2 2 7" xfId="9527"/>
    <cellStyle name="Обычный 2 5 2 2 8" xfId="10242"/>
    <cellStyle name="Обычный 2 5 2 2 9" xfId="9318"/>
    <cellStyle name="Обычный 2 5 2 20" xfId="1975"/>
    <cellStyle name="Обычный 2 5 2 21" xfId="4994"/>
    <cellStyle name="Обычный 2 5 2 22" xfId="5038"/>
    <cellStyle name="Обычный 2 5 2 23" xfId="5403"/>
    <cellStyle name="Обычный 2 5 2 24" xfId="5438"/>
    <cellStyle name="Обычный 2 5 2 25" xfId="5421"/>
    <cellStyle name="Обычный 2 5 2 26" xfId="5704"/>
    <cellStyle name="Обычный 2 5 2 27" xfId="6544"/>
    <cellStyle name="Обычный 2 5 2 28" xfId="6974"/>
    <cellStyle name="Обычный 2 5 2 29" xfId="8475"/>
    <cellStyle name="Обычный 2 5 2 3" xfId="2554"/>
    <cellStyle name="Обычный 2 5 2 3 2" xfId="5855"/>
    <cellStyle name="Обычный 2 5 2 3 3" xfId="6857"/>
    <cellStyle name="Обычный 2 5 2 3 4" xfId="6681"/>
    <cellStyle name="Обычный 2 5 2 3 5" xfId="9082"/>
    <cellStyle name="Обычный 2 5 2 3 6" xfId="8715"/>
    <cellStyle name="Обычный 2 5 2 3 7" xfId="9532"/>
    <cellStyle name="Обычный 2 5 2 3 8" xfId="10247"/>
    <cellStyle name="Обычный 2 5 2 3 9" xfId="11641"/>
    <cellStyle name="Обычный 2 5 2 30" xfId="8611"/>
    <cellStyle name="Обычный 2 5 2 31" xfId="8405"/>
    <cellStyle name="Обычный 2 5 2 32" xfId="8220"/>
    <cellStyle name="Обычный 2 5 2 33" xfId="9298"/>
    <cellStyle name="Обычный 2 5 2 4" xfId="2626"/>
    <cellStyle name="Обычный 2 5 2 4 2" xfId="5886"/>
    <cellStyle name="Обычный 2 5 2 4 3" xfId="6892"/>
    <cellStyle name="Обычный 2 5 2 4 4" xfId="6603"/>
    <cellStyle name="Обычный 2 5 2 4 5" xfId="9138"/>
    <cellStyle name="Обычный 2 5 2 4 6" xfId="8908"/>
    <cellStyle name="Обычный 2 5 2 4 7" xfId="10032"/>
    <cellStyle name="Обычный 2 5 2 4 8" xfId="10715"/>
    <cellStyle name="Обычный 2 5 2 4 9" xfId="10598"/>
    <cellStyle name="Обычный 2 5 2 5" xfId="2667"/>
    <cellStyle name="Обычный 2 5 2 5 2" xfId="5911"/>
    <cellStyle name="Обычный 2 5 2 5 3" xfId="6920"/>
    <cellStyle name="Обычный 2 5 2 5 4" xfId="6774"/>
    <cellStyle name="Обычный 2 5 2 5 5" xfId="9170"/>
    <cellStyle name="Обычный 2 5 2 5 6" xfId="10027"/>
    <cellStyle name="Обычный 2 5 2 5 7" xfId="10712"/>
    <cellStyle name="Обычный 2 5 2 5 8" xfId="11365"/>
    <cellStyle name="Обычный 2 5 2 5 9" xfId="11546"/>
    <cellStyle name="Обычный 2 5 2 6" xfId="2689"/>
    <cellStyle name="Обычный 2 5 2 6 2" xfId="5933"/>
    <cellStyle name="Обычный 2 5 2 6 3" xfId="6942"/>
    <cellStyle name="Обычный 2 5 2 6 4" xfId="6653"/>
    <cellStyle name="Обычный 2 5 2 6 5" xfId="9192"/>
    <cellStyle name="Обычный 2 5 2 6 6" xfId="8852"/>
    <cellStyle name="Обычный 2 5 2 6 7" xfId="8495"/>
    <cellStyle name="Обычный 2 5 2 6 8" xfId="8346"/>
    <cellStyle name="Обычный 2 5 2 6 9" xfId="8732"/>
    <cellStyle name="Обычный 2 5 2 7" xfId="3087"/>
    <cellStyle name="Обычный 2 5 2 7 2" xfId="6004"/>
    <cellStyle name="Обычный 2 5 2 7 3" xfId="7054"/>
    <cellStyle name="Обычный 2 5 2 7 4" xfId="7560"/>
    <cellStyle name="Обычный 2 5 2 7 5" xfId="9425"/>
    <cellStyle name="Обычный 2 5 2 7 6" xfId="10140"/>
    <cellStyle name="Обычный 2 5 2 7 7" xfId="10818"/>
    <cellStyle name="Обычный 2 5 2 7 8" xfId="11456"/>
    <cellStyle name="Обычный 2 5 2 7 9" xfId="12035"/>
    <cellStyle name="Обычный 2 5 2 8" xfId="3232"/>
    <cellStyle name="Обычный 2 5 2 8 2" xfId="6095"/>
    <cellStyle name="Обычный 2 5 2 8 3" xfId="7159"/>
    <cellStyle name="Обычный 2 5 2 8 4" xfId="7651"/>
    <cellStyle name="Обычный 2 5 2 8 5" xfId="9549"/>
    <cellStyle name="Обычный 2 5 2 8 6" xfId="10263"/>
    <cellStyle name="Обычный 2 5 2 8 7" xfId="10937"/>
    <cellStyle name="Обычный 2 5 2 8 8" xfId="11563"/>
    <cellStyle name="Обычный 2 5 2 8 9" xfId="12126"/>
    <cellStyle name="Обычный 2 5 2 9" xfId="3499"/>
    <cellStyle name="Обычный 2 5 2 9 2" xfId="6250"/>
    <cellStyle name="Обычный 2 5 2 9 3" xfId="7333"/>
    <cellStyle name="Обычный 2 5 2 9 4" xfId="7806"/>
    <cellStyle name="Обычный 2 5 2 9 5" xfId="9760"/>
    <cellStyle name="Обычный 2 5 2 9 6" xfId="10461"/>
    <cellStyle name="Обычный 2 5 2 9 7" xfId="11125"/>
    <cellStyle name="Обычный 2 5 2 9 8" xfId="11735"/>
    <cellStyle name="Обычный 2 5 2 9 9" xfId="12281"/>
    <cellStyle name="Обычный 2 5 20" xfId="3471"/>
    <cellStyle name="Обычный 2 5 20 2" xfId="6236"/>
    <cellStyle name="Обычный 2 5 20 3" xfId="7319"/>
    <cellStyle name="Обычный 2 5 20 4" xfId="7792"/>
    <cellStyle name="Обычный 2 5 20 5" xfId="9737"/>
    <cellStyle name="Обычный 2 5 20 6" xfId="10439"/>
    <cellStyle name="Обычный 2 5 20 7" xfId="11107"/>
    <cellStyle name="Обычный 2 5 20 8" xfId="11721"/>
    <cellStyle name="Обычный 2 5 20 9" xfId="12267"/>
    <cellStyle name="Обычный 2 5 21" xfId="1466"/>
    <cellStyle name="Обычный 2 5 21 2" xfId="7424"/>
    <cellStyle name="Обычный 2 5 21 3" xfId="7887"/>
    <cellStyle name="Обычный 2 5 21 4" xfId="9868"/>
    <cellStyle name="Обычный 2 5 21 5" xfId="10562"/>
    <cellStyle name="Обычный 2 5 21 6" xfId="11220"/>
    <cellStyle name="Обычный 2 5 21 7" xfId="11828"/>
    <cellStyle name="Обычный 2 5 21 8" xfId="12362"/>
    <cellStyle name="Обычный 2 5 22" xfId="1856"/>
    <cellStyle name="Обычный 2 5 22 2" xfId="9994"/>
    <cellStyle name="Обычный 2 5 22 3" xfId="10679"/>
    <cellStyle name="Обычный 2 5 22 4" xfId="11335"/>
    <cellStyle name="Обычный 2 5 22 5" xfId="11927"/>
    <cellStyle name="Обычный 2 5 22 6" xfId="12452"/>
    <cellStyle name="Обычный 2 5 23" xfId="1524"/>
    <cellStyle name="Обычный 2 5 24" xfId="3972"/>
    <cellStyle name="Обычный 2 5 25" xfId="1830"/>
    <cellStyle name="Обычный 2 5 26" xfId="3954"/>
    <cellStyle name="Обычный 2 5 27" xfId="4397"/>
    <cellStyle name="Обычный 2 5 28" xfId="4504"/>
    <cellStyle name="Обычный 2 5 29" xfId="2143"/>
    <cellStyle name="Обычный 2 5 3" xfId="963"/>
    <cellStyle name="Обычный 2 5 3 10" xfId="3308"/>
    <cellStyle name="Обычный 2 5 3 10 2" xfId="6170"/>
    <cellStyle name="Обычный 2 5 3 10 3" xfId="7234"/>
    <cellStyle name="Обычный 2 5 3 10 4" xfId="7726"/>
    <cellStyle name="Обычный 2 5 3 10 5" xfId="9624"/>
    <cellStyle name="Обычный 2 5 3 10 6" xfId="10338"/>
    <cellStyle name="Обычный 2 5 3 10 7" xfId="11012"/>
    <cellStyle name="Обычный 2 5 3 10 8" xfId="11638"/>
    <cellStyle name="Обычный 2 5 3 10 9" xfId="12201"/>
    <cellStyle name="Обычный 2 5 3 11" xfId="1964"/>
    <cellStyle name="Обычный 2 5 3 11 2" xfId="7482"/>
    <cellStyle name="Обычный 2 5 3 11 3" xfId="7933"/>
    <cellStyle name="Обычный 2 5 3 11 4" xfId="9934"/>
    <cellStyle name="Обычный 2 5 3 11 5" xfId="10624"/>
    <cellStyle name="Обычный 2 5 3 11 6" xfId="11280"/>
    <cellStyle name="Обычный 2 5 3 11 7" xfId="11879"/>
    <cellStyle name="Обычный 2 5 3 11 8" xfId="12408"/>
    <cellStyle name="Обычный 2 5 3 12" xfId="1938"/>
    <cellStyle name="Обычный 2 5 3 12 2" xfId="10068"/>
    <cellStyle name="Обычный 2 5 3 12 3" xfId="10749"/>
    <cellStyle name="Обычный 2 5 3 12 4" xfId="11394"/>
    <cellStyle name="Обычный 2 5 3 12 5" xfId="11982"/>
    <cellStyle name="Обычный 2 5 3 12 6" xfId="12498"/>
    <cellStyle name="Обычный 2 5 3 13" xfId="1357"/>
    <cellStyle name="Обычный 2 5 3 14" xfId="1406"/>
    <cellStyle name="Обычный 2 5 3 15" xfId="1617"/>
    <cellStyle name="Обычный 2 5 3 16" xfId="3961"/>
    <cellStyle name="Обычный 2 5 3 17" xfId="1486"/>
    <cellStyle name="Обычный 2 5 3 18" xfId="3816"/>
    <cellStyle name="Обычный 2 5 3 19" xfId="4495"/>
    <cellStyle name="Обычный 2 5 3 2" xfId="1811"/>
    <cellStyle name="Обычный 2 5 3 2 2" xfId="5823"/>
    <cellStyle name="Обычный 2 5 3 2 3" xfId="6812"/>
    <cellStyle name="Обычный 2 5 3 2 4" xfId="7313"/>
    <cellStyle name="Обычный 2 5 3 2 5" xfId="9009"/>
    <cellStyle name="Обычный 2 5 3 2 6" xfId="8886"/>
    <cellStyle name="Обычный 2 5 3 2 7" xfId="8983"/>
    <cellStyle name="Обычный 2 5 3 2 8" xfId="8942"/>
    <cellStyle name="Обычный 2 5 3 2 9" xfId="11442"/>
    <cellStyle name="Обычный 2 5 3 20" xfId="1550"/>
    <cellStyle name="Обычный 2 5 3 21" xfId="5009"/>
    <cellStyle name="Обычный 2 5 3 22" xfId="5025"/>
    <cellStyle name="Обычный 2 5 3 23" xfId="5420"/>
    <cellStyle name="Обычный 2 5 3 24" xfId="5367"/>
    <cellStyle name="Обычный 2 5 3 25" xfId="5378"/>
    <cellStyle name="Обычный 2 5 3 26" xfId="5713"/>
    <cellStyle name="Обычный 2 5 3 27" xfId="6559"/>
    <cellStyle name="Обычный 2 5 3 28" xfId="6999"/>
    <cellStyle name="Обычный 2 5 3 29" xfId="8493"/>
    <cellStyle name="Обычный 2 5 3 3" xfId="2559"/>
    <cellStyle name="Обычный 2 5 3 3 2" xfId="5859"/>
    <cellStyle name="Обычный 2 5 3 3 3" xfId="6861"/>
    <cellStyle name="Обычный 2 5 3 3 4" xfId="6552"/>
    <cellStyle name="Обычный 2 5 3 3 5" xfId="9087"/>
    <cellStyle name="Обычный 2 5 3 3 6" xfId="8440"/>
    <cellStyle name="Обычный 2 5 3 3 7" xfId="8403"/>
    <cellStyle name="Обычный 2 5 3 3 8" xfId="8283"/>
    <cellStyle name="Обычный 2 5 3 3 9" xfId="8551"/>
    <cellStyle name="Обычный 2 5 3 30" xfId="8138"/>
    <cellStyle name="Обычный 2 5 3 31" xfId="8318"/>
    <cellStyle name="Обычный 2 5 3 32" xfId="9982"/>
    <cellStyle name="Обычный 2 5 3 33" xfId="11324"/>
    <cellStyle name="Обычный 2 5 3 4" xfId="2630"/>
    <cellStyle name="Обычный 2 5 3 4 2" xfId="5890"/>
    <cellStyle name="Обычный 2 5 3 4 3" xfId="6896"/>
    <cellStyle name="Обычный 2 5 3 4 4" xfId="6718"/>
    <cellStyle name="Обычный 2 5 3 4 5" xfId="9142"/>
    <cellStyle name="Обычный 2 5 3 4 6" xfId="8911"/>
    <cellStyle name="Обычный 2 5 3 4 7" xfId="8797"/>
    <cellStyle name="Обычный 2 5 3 4 8" xfId="9904"/>
    <cellStyle name="Обычный 2 5 3 4 9" xfId="8060"/>
    <cellStyle name="Обычный 2 5 3 5" xfId="2671"/>
    <cellStyle name="Обычный 2 5 3 5 2" xfId="5915"/>
    <cellStyle name="Обычный 2 5 3 5 3" xfId="6924"/>
    <cellStyle name="Обычный 2 5 3 5 4" xfId="6624"/>
    <cellStyle name="Обычный 2 5 3 5 5" xfId="9174"/>
    <cellStyle name="Обычный 2 5 3 5 6" xfId="9521"/>
    <cellStyle name="Обычный 2 5 3 5 7" xfId="10237"/>
    <cellStyle name="Обычный 2 5 3 5 8" xfId="10912"/>
    <cellStyle name="Обычный 2 5 3 5 9" xfId="10923"/>
    <cellStyle name="Обычный 2 5 3 6" xfId="2693"/>
    <cellStyle name="Обычный 2 5 3 6 2" xfId="5937"/>
    <cellStyle name="Обычный 2 5 3 6 3" xfId="6946"/>
    <cellStyle name="Обычный 2 5 3 6 4" xfId="6526"/>
    <cellStyle name="Обычный 2 5 3 6 5" xfId="9196"/>
    <cellStyle name="Обычный 2 5 3 6 6" xfId="8889"/>
    <cellStyle name="Обычный 2 5 3 6 7" xfId="8124"/>
    <cellStyle name="Обычный 2 5 3 6 8" xfId="9357"/>
    <cellStyle name="Обычный 2 5 3 6 9" xfId="11444"/>
    <cellStyle name="Обычный 2 5 3 7" xfId="3098"/>
    <cellStyle name="Обычный 2 5 3 7 2" xfId="6012"/>
    <cellStyle name="Обычный 2 5 3 7 3" xfId="7062"/>
    <cellStyle name="Обычный 2 5 3 7 4" xfId="7568"/>
    <cellStyle name="Обычный 2 5 3 7 5" xfId="9436"/>
    <cellStyle name="Обычный 2 5 3 7 6" xfId="10151"/>
    <cellStyle name="Обычный 2 5 3 7 7" xfId="10828"/>
    <cellStyle name="Обычный 2 5 3 7 8" xfId="11466"/>
    <cellStyle name="Обычный 2 5 3 7 9" xfId="12043"/>
    <cellStyle name="Обычный 2 5 3 8" xfId="3241"/>
    <cellStyle name="Обычный 2 5 3 8 2" xfId="6103"/>
    <cellStyle name="Обычный 2 5 3 8 3" xfId="7167"/>
    <cellStyle name="Обычный 2 5 3 8 4" xfId="7659"/>
    <cellStyle name="Обычный 2 5 3 8 5" xfId="9557"/>
    <cellStyle name="Обычный 2 5 3 8 6" xfId="10271"/>
    <cellStyle name="Обычный 2 5 3 8 7" xfId="10945"/>
    <cellStyle name="Обычный 2 5 3 8 8" xfId="11571"/>
    <cellStyle name="Обычный 2 5 3 8 9" xfId="12134"/>
    <cellStyle name="Обычный 2 5 3 9" xfId="3513"/>
    <cellStyle name="Обычный 2 5 3 9 2" xfId="6260"/>
    <cellStyle name="Обычный 2 5 3 9 3" xfId="7343"/>
    <cellStyle name="Обычный 2 5 3 9 4" xfId="7816"/>
    <cellStyle name="Обычный 2 5 3 9 5" xfId="9771"/>
    <cellStyle name="Обычный 2 5 3 9 6" xfId="10472"/>
    <cellStyle name="Обычный 2 5 3 9 7" xfId="11135"/>
    <cellStyle name="Обычный 2 5 3 9 8" xfId="11746"/>
    <cellStyle name="Обычный 2 5 3 9 9" xfId="12291"/>
    <cellStyle name="Обычный 2 5 30" xfId="4749"/>
    <cellStyle name="Обычный 2 5 31" xfId="4851"/>
    <cellStyle name="Обычный 2 5 32" xfId="4870"/>
    <cellStyle name="Обычный 2 5 33" xfId="5205"/>
    <cellStyle name="Обычный 2 5 34" xfId="5255"/>
    <cellStyle name="Обычный 2 5 35" xfId="5220"/>
    <cellStyle name="Обычный 2 5 36" xfId="5625"/>
    <cellStyle name="Обычный 2 5 37" xfId="6396"/>
    <cellStyle name="Обычный 2 5 38" xfId="6998"/>
    <cellStyle name="Обычный 2 5 39" xfId="8143"/>
    <cellStyle name="Обычный 2 5 4" xfId="974"/>
    <cellStyle name="Обычный 2 5 4 10" xfId="3302"/>
    <cellStyle name="Обычный 2 5 4 10 2" xfId="6164"/>
    <cellStyle name="Обычный 2 5 4 10 3" xfId="7228"/>
    <cellStyle name="Обычный 2 5 4 10 4" xfId="7720"/>
    <cellStyle name="Обычный 2 5 4 10 5" xfId="9618"/>
    <cellStyle name="Обычный 2 5 4 10 6" xfId="10332"/>
    <cellStyle name="Обычный 2 5 4 10 7" xfId="11006"/>
    <cellStyle name="Обычный 2 5 4 10 8" xfId="11632"/>
    <cellStyle name="Обычный 2 5 4 10 9" xfId="12195"/>
    <cellStyle name="Обычный 2 5 4 11" xfId="1802"/>
    <cellStyle name="Обычный 2 5 4 11 2" xfId="7488"/>
    <cellStyle name="Обычный 2 5 4 11 3" xfId="7939"/>
    <cellStyle name="Обычный 2 5 4 11 4" xfId="9940"/>
    <cellStyle name="Обычный 2 5 4 11 5" xfId="10630"/>
    <cellStyle name="Обычный 2 5 4 11 6" xfId="11286"/>
    <cellStyle name="Обычный 2 5 4 11 7" xfId="11885"/>
    <cellStyle name="Обычный 2 5 4 11 8" xfId="12414"/>
    <cellStyle name="Обычный 2 5 4 12" xfId="4229"/>
    <cellStyle name="Обычный 2 5 4 12 2" xfId="10074"/>
    <cellStyle name="Обычный 2 5 4 12 3" xfId="10755"/>
    <cellStyle name="Обычный 2 5 4 12 4" xfId="11400"/>
    <cellStyle name="Обычный 2 5 4 12 5" xfId="11988"/>
    <cellStyle name="Обычный 2 5 4 12 6" xfId="12504"/>
    <cellStyle name="Обычный 2 5 4 13" xfId="4290"/>
    <cellStyle name="Обычный 2 5 4 14" xfId="4344"/>
    <cellStyle name="Обычный 2 5 4 15" xfId="4389"/>
    <cellStyle name="Обычный 2 5 4 16" xfId="4422"/>
    <cellStyle name="Обычный 2 5 4 17" xfId="4437"/>
    <cellStyle name="Обычный 2 5 4 18" xfId="4247"/>
    <cellStyle name="Обычный 2 5 4 19" xfId="4537"/>
    <cellStyle name="Обычный 2 5 4 2" xfId="1819"/>
    <cellStyle name="Обычный 2 5 4 2 2" xfId="5827"/>
    <cellStyle name="Обычный 2 5 4 2 3" xfId="6816"/>
    <cellStyle name="Обычный 2 5 4 2 4" xfId="6650"/>
    <cellStyle name="Обычный 2 5 4 2 5" xfId="9014"/>
    <cellStyle name="Обычный 2 5 4 2 6" xfId="8830"/>
    <cellStyle name="Обычный 2 5 4 2 7" xfId="9119"/>
    <cellStyle name="Обычный 2 5 4 2 8" xfId="9035"/>
    <cellStyle name="Обычный 2 5 4 2 9" xfId="11964"/>
    <cellStyle name="Обычный 2 5 4 20" xfId="4461"/>
    <cellStyle name="Обычный 2 5 4 21" xfId="5016"/>
    <cellStyle name="Обычный 2 5 4 22" xfId="5062"/>
    <cellStyle name="Обычный 2 5 4 23" xfId="5428"/>
    <cellStyle name="Обычный 2 5 4 24" xfId="5505"/>
    <cellStyle name="Обычный 2 5 4 25" xfId="5565"/>
    <cellStyle name="Обычный 2 5 4 26" xfId="5719"/>
    <cellStyle name="Обычный 2 5 4 27" xfId="6566"/>
    <cellStyle name="Обычный 2 5 4 28" xfId="6695"/>
    <cellStyle name="Обычный 2 5 4 29" xfId="8502"/>
    <cellStyle name="Обычный 2 5 4 3" xfId="2564"/>
    <cellStyle name="Обычный 2 5 4 3 2" xfId="5864"/>
    <cellStyle name="Обычный 2 5 4 3 3" xfId="6866"/>
    <cellStyle name="Обычный 2 5 4 3 4" xfId="7309"/>
    <cellStyle name="Обычный 2 5 4 3 5" xfId="9092"/>
    <cellStyle name="Обычный 2 5 4 3 6" xfId="8561"/>
    <cellStyle name="Обычный 2 5 4 3 7" xfId="9974"/>
    <cellStyle name="Обычный 2 5 4 3 8" xfId="10665"/>
    <cellStyle name="Обычный 2 5 4 3 9" xfId="10425"/>
    <cellStyle name="Обычный 2 5 4 30" xfId="7973"/>
    <cellStyle name="Обычный 2 5 4 31" xfId="9689"/>
    <cellStyle name="Обычный 2 5 4 32" xfId="10397"/>
    <cellStyle name="Обычный 2 5 4 33" xfId="8952"/>
    <cellStyle name="Обычный 2 5 4 4" xfId="2634"/>
    <cellStyle name="Обычный 2 5 4 4 2" xfId="5894"/>
    <cellStyle name="Обычный 2 5 4 4 3" xfId="6900"/>
    <cellStyle name="Обычный 2 5 4 4 4" xfId="6739"/>
    <cellStyle name="Обычный 2 5 4 4 5" xfId="9146"/>
    <cellStyle name="Обычный 2 5 4 4 6" xfId="8643"/>
    <cellStyle name="Обычный 2 5 4 4 7" xfId="8057"/>
    <cellStyle name="Обычный 2 5 4 4 8" xfId="8640"/>
    <cellStyle name="Обычный 2 5 4 4 9" xfId="8673"/>
    <cellStyle name="Обычный 2 5 4 5" xfId="2676"/>
    <cellStyle name="Обычный 2 5 4 5 2" xfId="5920"/>
    <cellStyle name="Обычный 2 5 4 5 3" xfId="6929"/>
    <cellStyle name="Обычный 2 5 4 5 4" xfId="6776"/>
    <cellStyle name="Обычный 2 5 4 5 5" xfId="9179"/>
    <cellStyle name="Обычный 2 5 4 5 6" xfId="8695"/>
    <cellStyle name="Обычный 2 5 4 5 7" xfId="8617"/>
    <cellStyle name="Обычный 2 5 4 5 8" xfId="8077"/>
    <cellStyle name="Обычный 2 5 4 5 9" xfId="8244"/>
    <cellStyle name="Обычный 2 5 4 6" xfId="2697"/>
    <cellStyle name="Обычный 2 5 4 6 2" xfId="5941"/>
    <cellStyle name="Обычный 2 5 4 6 3" xfId="6950"/>
    <cellStyle name="Обычный 2 5 4 6 4" xfId="6576"/>
    <cellStyle name="Обычный 2 5 4 6 5" xfId="9200"/>
    <cellStyle name="Обычный 2 5 4 6 6" xfId="9405"/>
    <cellStyle name="Обычный 2 5 4 6 7" xfId="10125"/>
    <cellStyle name="Обычный 2 5 4 6 8" xfId="10804"/>
    <cellStyle name="Обычный 2 5 4 6 9" xfId="9205"/>
    <cellStyle name="Обычный 2 5 4 7" xfId="3104"/>
    <cellStyle name="Обычный 2 5 4 7 2" xfId="6018"/>
    <cellStyle name="Обычный 2 5 4 7 3" xfId="7068"/>
    <cellStyle name="Обычный 2 5 4 7 4" xfId="7574"/>
    <cellStyle name="Обычный 2 5 4 7 5" xfId="9442"/>
    <cellStyle name="Обычный 2 5 4 7 6" xfId="10157"/>
    <cellStyle name="Обычный 2 5 4 7 7" xfId="10834"/>
    <cellStyle name="Обычный 2 5 4 7 8" xfId="11472"/>
    <cellStyle name="Обычный 2 5 4 7 9" xfId="12049"/>
    <cellStyle name="Обычный 2 5 4 8" xfId="3247"/>
    <cellStyle name="Обычный 2 5 4 8 2" xfId="6109"/>
    <cellStyle name="Обычный 2 5 4 8 3" xfId="7173"/>
    <cellStyle name="Обычный 2 5 4 8 4" xfId="7665"/>
    <cellStyle name="Обычный 2 5 4 8 5" xfId="9563"/>
    <cellStyle name="Обычный 2 5 4 8 6" xfId="10277"/>
    <cellStyle name="Обычный 2 5 4 8 7" xfId="10951"/>
    <cellStyle name="Обычный 2 5 4 8 8" xfId="11577"/>
    <cellStyle name="Обычный 2 5 4 8 9" xfId="12140"/>
    <cellStyle name="Обычный 2 5 4 9" xfId="3520"/>
    <cellStyle name="Обычный 2 5 4 9 2" xfId="6266"/>
    <cellStyle name="Обычный 2 5 4 9 3" xfId="7349"/>
    <cellStyle name="Обычный 2 5 4 9 4" xfId="7822"/>
    <cellStyle name="Обычный 2 5 4 9 5" xfId="9777"/>
    <cellStyle name="Обычный 2 5 4 9 6" xfId="10478"/>
    <cellStyle name="Обычный 2 5 4 9 7" xfId="11142"/>
    <cellStyle name="Обычный 2 5 4 9 8" xfId="11753"/>
    <cellStyle name="Обычный 2 5 4 9 9" xfId="12297"/>
    <cellStyle name="Обычный 2 5 40" xfId="8215"/>
    <cellStyle name="Обычный 2 5 41" xfId="9250"/>
    <cellStyle name="Обычный 2 5 42" xfId="8016"/>
    <cellStyle name="Обычный 2 5 43" xfId="11823"/>
    <cellStyle name="Обычный 2 5 5" xfId="978"/>
    <cellStyle name="Обычный 2 5 5 10" xfId="4375"/>
    <cellStyle name="Обычный 2 5 5 11" xfId="4413"/>
    <cellStyle name="Обычный 2 5 5 12" xfId="3626"/>
    <cellStyle name="Обычный 2 5 5 13" xfId="4550"/>
    <cellStyle name="Обычный 2 5 5 14" xfId="3857"/>
    <cellStyle name="Обычный 2 5 5 15" xfId="1676"/>
    <cellStyle name="Обычный 2 5 5 16" xfId="5020"/>
    <cellStyle name="Обычный 2 5 5 17" xfId="5036"/>
    <cellStyle name="Обычный 2 5 5 18" xfId="5432"/>
    <cellStyle name="Обычный 2 5 5 19" xfId="5440"/>
    <cellStyle name="Обычный 2 5 5 2" xfId="1823"/>
    <cellStyle name="Обычный 2 5 5 2 2" xfId="6022"/>
    <cellStyle name="Обычный 2 5 5 2 3" xfId="7072"/>
    <cellStyle name="Обычный 2 5 5 2 4" xfId="7578"/>
    <cellStyle name="Обычный 2 5 5 2 5" xfId="9446"/>
    <cellStyle name="Обычный 2 5 5 2 6" xfId="10161"/>
    <cellStyle name="Обычный 2 5 5 2 7" xfId="10838"/>
    <cellStyle name="Обычный 2 5 5 2 8" xfId="11476"/>
    <cellStyle name="Обычный 2 5 5 2 9" xfId="12053"/>
    <cellStyle name="Обычный 2 5 5 20" xfId="5195"/>
    <cellStyle name="Обычный 2 5 5 21" xfId="5723"/>
    <cellStyle name="Обычный 2 5 5 22" xfId="6570"/>
    <cellStyle name="Обычный 2 5 5 23" xfId="6692"/>
    <cellStyle name="Обычный 2 5 5 24" xfId="8506"/>
    <cellStyle name="Обычный 2 5 5 25" xfId="8176"/>
    <cellStyle name="Обычный 2 5 5 26" xfId="9016"/>
    <cellStyle name="Обычный 2 5 5 27" xfId="8894"/>
    <cellStyle name="Обычный 2 5 5 28" xfId="11768"/>
    <cellStyle name="Обычный 2 5 5 3" xfId="3251"/>
    <cellStyle name="Обычный 2 5 5 3 2" xfId="6113"/>
    <cellStyle name="Обычный 2 5 5 3 3" xfId="7177"/>
    <cellStyle name="Обычный 2 5 5 3 4" xfId="7669"/>
    <cellStyle name="Обычный 2 5 5 3 5" xfId="9567"/>
    <cellStyle name="Обычный 2 5 5 3 6" xfId="10281"/>
    <cellStyle name="Обычный 2 5 5 3 7" xfId="10955"/>
    <cellStyle name="Обычный 2 5 5 3 8" xfId="11581"/>
    <cellStyle name="Обычный 2 5 5 3 9" xfId="12144"/>
    <cellStyle name="Обычный 2 5 5 4" xfId="3524"/>
    <cellStyle name="Обычный 2 5 5 4 2" xfId="6270"/>
    <cellStyle name="Обычный 2 5 5 4 3" xfId="7353"/>
    <cellStyle name="Обычный 2 5 5 4 4" xfId="7826"/>
    <cellStyle name="Обычный 2 5 5 4 5" xfId="9781"/>
    <cellStyle name="Обычный 2 5 5 4 6" xfId="10482"/>
    <cellStyle name="Обычный 2 5 5 4 7" xfId="11146"/>
    <cellStyle name="Обычный 2 5 5 4 8" xfId="11757"/>
    <cellStyle name="Обычный 2 5 5 4 9" xfId="12301"/>
    <cellStyle name="Обычный 2 5 5 5" xfId="3298"/>
    <cellStyle name="Обычный 2 5 5 5 2" xfId="6160"/>
    <cellStyle name="Обычный 2 5 5 5 3" xfId="7224"/>
    <cellStyle name="Обычный 2 5 5 5 4" xfId="7716"/>
    <cellStyle name="Обычный 2 5 5 5 5" xfId="9614"/>
    <cellStyle name="Обычный 2 5 5 5 6" xfId="10328"/>
    <cellStyle name="Обычный 2 5 5 5 7" xfId="11002"/>
    <cellStyle name="Обычный 2 5 5 5 8" xfId="11628"/>
    <cellStyle name="Обычный 2 5 5 5 9" xfId="12191"/>
    <cellStyle name="Обычный 2 5 5 6" xfId="1346"/>
    <cellStyle name="Обычный 2 5 5 6 2" xfId="7492"/>
    <cellStyle name="Обычный 2 5 5 6 3" xfId="7943"/>
    <cellStyle name="Обычный 2 5 5 6 4" xfId="9944"/>
    <cellStyle name="Обычный 2 5 5 6 5" xfId="10634"/>
    <cellStyle name="Обычный 2 5 5 6 6" xfId="11290"/>
    <cellStyle name="Обычный 2 5 5 6 7" xfId="11889"/>
    <cellStyle name="Обычный 2 5 5 6 8" xfId="12418"/>
    <cellStyle name="Обычный 2 5 5 7" xfId="4208"/>
    <cellStyle name="Обычный 2 5 5 7 2" xfId="10078"/>
    <cellStyle name="Обычный 2 5 5 7 3" xfId="10759"/>
    <cellStyle name="Обычный 2 5 5 7 4" xfId="11404"/>
    <cellStyle name="Обычный 2 5 5 7 5" xfId="11992"/>
    <cellStyle name="Обычный 2 5 5 7 6" xfId="12508"/>
    <cellStyle name="Обычный 2 5 5 8" xfId="4273"/>
    <cellStyle name="Обычный 2 5 5 9" xfId="4330"/>
    <cellStyle name="Обычный 2 5 6" xfId="1086"/>
    <cellStyle name="Обычный 2 5 6 10" xfId="4042"/>
    <cellStyle name="Обычный 2 5 6 11" xfId="4080"/>
    <cellStyle name="Обычный 2 5 6 12" xfId="3883"/>
    <cellStyle name="Обычный 2 5 6 13" xfId="1483"/>
    <cellStyle name="Обычный 2 5 6 14" xfId="4753"/>
    <cellStyle name="Обычный 2 5 6 15" xfId="4286"/>
    <cellStyle name="Обычный 2 5 6 16" xfId="5047"/>
    <cellStyle name="Обычный 2 5 6 17" xfId="4794"/>
    <cellStyle name="Обычный 2 5 6 18" xfId="5470"/>
    <cellStyle name="Обычный 2 5 6 19" xfId="5124"/>
    <cellStyle name="Обычный 2 5 6 2" xfId="1889"/>
    <cellStyle name="Обычный 2 5 6 2 2" xfId="6036"/>
    <cellStyle name="Обычный 2 5 6 2 3" xfId="7089"/>
    <cellStyle name="Обычный 2 5 6 2 4" xfId="7592"/>
    <cellStyle name="Обычный 2 5 6 2 5" xfId="9464"/>
    <cellStyle name="Обычный 2 5 6 2 6" xfId="10180"/>
    <cellStyle name="Обычный 2 5 6 2 7" xfId="10853"/>
    <cellStyle name="Обычный 2 5 6 2 8" xfId="11492"/>
    <cellStyle name="Обычный 2 5 6 2 9" xfId="12067"/>
    <cellStyle name="Обычный 2 5 6 20" xfId="5287"/>
    <cellStyle name="Обычный 2 5 6 21" xfId="5735"/>
    <cellStyle name="Обычный 2 5 6 22" xfId="6596"/>
    <cellStyle name="Обычный 2 5 6 23" xfId="7010"/>
    <cellStyle name="Обычный 2 5 6 24" xfId="8574"/>
    <cellStyle name="Обычный 2 5 6 25" xfId="8750"/>
    <cellStyle name="Обычный 2 5 6 26" xfId="8034"/>
    <cellStyle name="Обычный 2 5 6 27" xfId="8635"/>
    <cellStyle name="Обычный 2 5 6 28" xfId="10822"/>
    <cellStyle name="Обычный 2 5 6 3" xfId="3263"/>
    <cellStyle name="Обычный 2 5 6 3 2" xfId="6125"/>
    <cellStyle name="Обычный 2 5 6 3 3" xfId="7189"/>
    <cellStyle name="Обычный 2 5 6 3 4" xfId="7681"/>
    <cellStyle name="Обычный 2 5 6 3 5" xfId="9579"/>
    <cellStyle name="Обычный 2 5 6 3 6" xfId="10293"/>
    <cellStyle name="Обычный 2 5 6 3 7" xfId="10967"/>
    <cellStyle name="Обычный 2 5 6 3 8" xfId="11593"/>
    <cellStyle name="Обычный 2 5 6 3 9" xfId="12156"/>
    <cellStyle name="Обычный 2 5 6 4" xfId="3551"/>
    <cellStyle name="Обычный 2 5 6 4 2" xfId="6288"/>
    <cellStyle name="Обычный 2 5 6 4 3" xfId="7372"/>
    <cellStyle name="Обычный 2 5 6 4 4" xfId="7844"/>
    <cellStyle name="Обычный 2 5 6 4 5" xfId="9802"/>
    <cellStyle name="Обычный 2 5 6 4 6" xfId="10502"/>
    <cellStyle name="Обычный 2 5 6 4 7" xfId="11165"/>
    <cellStyle name="Обычный 2 5 6 4 8" xfId="11776"/>
    <cellStyle name="Обычный 2 5 6 4 9" xfId="12319"/>
    <cellStyle name="Обычный 2 5 6 5" xfId="3288"/>
    <cellStyle name="Обычный 2 5 6 5 2" xfId="6150"/>
    <cellStyle name="Обычный 2 5 6 5 3" xfId="7214"/>
    <cellStyle name="Обычный 2 5 6 5 4" xfId="7706"/>
    <cellStyle name="Обычный 2 5 6 5 5" xfId="9604"/>
    <cellStyle name="Обычный 2 5 6 5 6" xfId="10318"/>
    <cellStyle name="Обычный 2 5 6 5 7" xfId="10992"/>
    <cellStyle name="Обычный 2 5 6 5 8" xfId="11618"/>
    <cellStyle name="Обычный 2 5 6 5 9" xfId="12181"/>
    <cellStyle name="Обычный 2 5 6 6" xfId="1658"/>
    <cellStyle name="Обычный 2 5 6 6 2" xfId="7504"/>
    <cellStyle name="Обычный 2 5 6 6 3" xfId="7955"/>
    <cellStyle name="Обычный 2 5 6 6 4" xfId="9956"/>
    <cellStyle name="Обычный 2 5 6 6 5" xfId="10646"/>
    <cellStyle name="Обычный 2 5 6 6 6" xfId="11302"/>
    <cellStyle name="Обычный 2 5 6 6 7" xfId="11901"/>
    <cellStyle name="Обычный 2 5 6 6 8" xfId="12430"/>
    <cellStyle name="Обычный 2 5 6 7" xfId="1848"/>
    <cellStyle name="Обычный 2 5 6 7 2" xfId="10090"/>
    <cellStyle name="Обычный 2 5 6 7 3" xfId="10771"/>
    <cellStyle name="Обычный 2 5 6 7 4" xfId="11416"/>
    <cellStyle name="Обычный 2 5 6 7 5" xfId="12004"/>
    <cellStyle name="Обычный 2 5 6 7 6" xfId="12520"/>
    <cellStyle name="Обычный 2 5 6 8" xfId="4136"/>
    <cellStyle name="Обычный 2 5 6 9" xfId="3720"/>
    <cellStyle name="Обычный 2 5 7" xfId="1090"/>
    <cellStyle name="Обычный 2 5 7 10" xfId="1917"/>
    <cellStyle name="Обычный 2 5 7 11" xfId="3708"/>
    <cellStyle name="Обычный 2 5 7 12" xfId="3867"/>
    <cellStyle name="Обычный 2 5 7 13" xfId="4223"/>
    <cellStyle name="Обычный 2 5 7 14" xfId="1333"/>
    <cellStyle name="Обычный 2 5 7 15" xfId="4516"/>
    <cellStyle name="Обычный 2 5 7 16" xfId="5051"/>
    <cellStyle name="Обычный 2 5 7 17" xfId="4838"/>
    <cellStyle name="Обычный 2 5 7 18" xfId="5474"/>
    <cellStyle name="Обычный 2 5 7 19" xfId="5120"/>
    <cellStyle name="Обычный 2 5 7 2" xfId="1893"/>
    <cellStyle name="Обычный 2 5 7 2 2" xfId="6040"/>
    <cellStyle name="Обычный 2 5 7 2 3" xfId="7093"/>
    <cellStyle name="Обычный 2 5 7 2 4" xfId="7596"/>
    <cellStyle name="Обычный 2 5 7 2 5" xfId="9468"/>
    <cellStyle name="Обычный 2 5 7 2 6" xfId="10184"/>
    <cellStyle name="Обычный 2 5 7 2 7" xfId="10857"/>
    <cellStyle name="Обычный 2 5 7 2 8" xfId="11496"/>
    <cellStyle name="Обычный 2 5 7 2 9" xfId="12071"/>
    <cellStyle name="Обычный 2 5 7 20" xfId="5305"/>
    <cellStyle name="Обычный 2 5 7 21" xfId="5739"/>
    <cellStyle name="Обычный 2 5 7 22" xfId="6600"/>
    <cellStyle name="Обычный 2 5 7 23" xfId="6977"/>
    <cellStyle name="Обычный 2 5 7 24" xfId="8578"/>
    <cellStyle name="Обычный 2 5 7 25" xfId="8538"/>
    <cellStyle name="Обычный 2 5 7 26" xfId="9430"/>
    <cellStyle name="Обычный 2 5 7 27" xfId="10145"/>
    <cellStyle name="Обычный 2 5 7 28" xfId="10244"/>
    <cellStyle name="Обычный 2 5 7 3" xfId="3267"/>
    <cellStyle name="Обычный 2 5 7 3 2" xfId="6129"/>
    <cellStyle name="Обычный 2 5 7 3 3" xfId="7193"/>
    <cellStyle name="Обычный 2 5 7 3 4" xfId="7685"/>
    <cellStyle name="Обычный 2 5 7 3 5" xfId="9583"/>
    <cellStyle name="Обычный 2 5 7 3 6" xfId="10297"/>
    <cellStyle name="Обычный 2 5 7 3 7" xfId="10971"/>
    <cellStyle name="Обычный 2 5 7 3 8" xfId="11597"/>
    <cellStyle name="Обычный 2 5 7 3 9" xfId="12160"/>
    <cellStyle name="Обычный 2 5 7 4" xfId="3555"/>
    <cellStyle name="Обычный 2 5 7 4 2" xfId="6292"/>
    <cellStyle name="Обычный 2 5 7 4 3" xfId="7376"/>
    <cellStyle name="Обычный 2 5 7 4 4" xfId="7848"/>
    <cellStyle name="Обычный 2 5 7 4 5" xfId="9806"/>
    <cellStyle name="Обычный 2 5 7 4 6" xfId="10506"/>
    <cellStyle name="Обычный 2 5 7 4 7" xfId="11169"/>
    <cellStyle name="Обычный 2 5 7 4 8" xfId="11780"/>
    <cellStyle name="Обычный 2 5 7 4 9" xfId="12323"/>
    <cellStyle name="Обычный 2 5 7 5" xfId="3284"/>
    <cellStyle name="Обычный 2 5 7 5 2" xfId="6146"/>
    <cellStyle name="Обычный 2 5 7 5 3" xfId="7210"/>
    <cellStyle name="Обычный 2 5 7 5 4" xfId="7702"/>
    <cellStyle name="Обычный 2 5 7 5 5" xfId="9600"/>
    <cellStyle name="Обычный 2 5 7 5 6" xfId="10314"/>
    <cellStyle name="Обычный 2 5 7 5 7" xfId="10988"/>
    <cellStyle name="Обычный 2 5 7 5 8" xfId="11614"/>
    <cellStyle name="Обычный 2 5 7 5 9" xfId="12177"/>
    <cellStyle name="Обычный 2 5 7 6" xfId="1441"/>
    <cellStyle name="Обычный 2 5 7 6 2" xfId="7508"/>
    <cellStyle name="Обычный 2 5 7 6 3" xfId="7959"/>
    <cellStyle name="Обычный 2 5 7 6 4" xfId="9960"/>
    <cellStyle name="Обычный 2 5 7 6 5" xfId="10650"/>
    <cellStyle name="Обычный 2 5 7 6 6" xfId="11306"/>
    <cellStyle name="Обычный 2 5 7 6 7" xfId="11905"/>
    <cellStyle name="Обычный 2 5 7 6 8" xfId="12434"/>
    <cellStyle name="Обычный 2 5 7 7" xfId="2150"/>
    <cellStyle name="Обычный 2 5 7 7 2" xfId="10094"/>
    <cellStyle name="Обычный 2 5 7 7 3" xfId="10775"/>
    <cellStyle name="Обычный 2 5 7 7 4" xfId="11420"/>
    <cellStyle name="Обычный 2 5 7 7 5" xfId="12008"/>
    <cellStyle name="Обычный 2 5 7 7 6" xfId="12524"/>
    <cellStyle name="Обычный 2 5 7 8" xfId="4129"/>
    <cellStyle name="Обычный 2 5 7 9" xfId="3802"/>
    <cellStyle name="Обычный 2 5 8" xfId="1133"/>
    <cellStyle name="Обычный 2 5 8 10" xfId="4025"/>
    <cellStyle name="Обычный 2 5 8 11" xfId="4210"/>
    <cellStyle name="Обычный 2 5 8 12" xfId="4333"/>
    <cellStyle name="Обычный 2 5 8 13" xfId="3980"/>
    <cellStyle name="Обычный 2 5 8 14" xfId="4752"/>
    <cellStyle name="Обычный 2 5 8 15" xfId="3949"/>
    <cellStyle name="Обычный 2 5 8 16" xfId="5065"/>
    <cellStyle name="Обычный 2 5 8 17" xfId="5099"/>
    <cellStyle name="Обычный 2 5 8 18" xfId="5491"/>
    <cellStyle name="Обычный 2 5 8 19" xfId="5111"/>
    <cellStyle name="Обычный 2 5 8 2" xfId="1909"/>
    <cellStyle name="Обычный 2 5 8 2 2" xfId="6044"/>
    <cellStyle name="Обычный 2 5 8 2 3" xfId="7097"/>
    <cellStyle name="Обычный 2 5 8 2 4" xfId="7600"/>
    <cellStyle name="Обычный 2 5 8 2 5" xfId="9472"/>
    <cellStyle name="Обычный 2 5 8 2 6" xfId="10188"/>
    <cellStyle name="Обычный 2 5 8 2 7" xfId="10862"/>
    <cellStyle name="Обычный 2 5 8 2 8" xfId="11500"/>
    <cellStyle name="Обычный 2 5 8 2 9" xfId="12075"/>
    <cellStyle name="Обычный 2 5 8 20" xfId="5259"/>
    <cellStyle name="Обычный 2 5 8 21" xfId="5743"/>
    <cellStyle name="Обычный 2 5 8 22" xfId="6609"/>
    <cellStyle name="Обычный 2 5 8 23" xfId="6349"/>
    <cellStyle name="Обычный 2 5 8 24" xfId="8604"/>
    <cellStyle name="Обычный 2 5 8 25" xfId="8606"/>
    <cellStyle name="Обычный 2 5 8 26" xfId="8537"/>
    <cellStyle name="Обычный 2 5 8 27" xfId="9336"/>
    <cellStyle name="Обычный 2 5 8 28" xfId="8139"/>
    <cellStyle name="Обычный 2 5 8 3" xfId="3270"/>
    <cellStyle name="Обычный 2 5 8 3 2" xfId="6132"/>
    <cellStyle name="Обычный 2 5 8 3 3" xfId="7196"/>
    <cellStyle name="Обычный 2 5 8 3 4" xfId="7688"/>
    <cellStyle name="Обычный 2 5 8 3 5" xfId="9586"/>
    <cellStyle name="Обычный 2 5 8 3 6" xfId="10300"/>
    <cellStyle name="Обычный 2 5 8 3 7" xfId="10974"/>
    <cellStyle name="Обычный 2 5 8 3 8" xfId="11600"/>
    <cellStyle name="Обычный 2 5 8 3 9" xfId="12163"/>
    <cellStyle name="Обычный 2 5 8 4" xfId="3563"/>
    <cellStyle name="Обычный 2 5 8 4 2" xfId="6296"/>
    <cellStyle name="Обычный 2 5 8 4 3" xfId="7380"/>
    <cellStyle name="Обычный 2 5 8 4 4" xfId="7852"/>
    <cellStyle name="Обычный 2 5 8 4 5" xfId="9811"/>
    <cellStyle name="Обычный 2 5 8 4 6" xfId="10510"/>
    <cellStyle name="Обычный 2 5 8 4 7" xfId="11173"/>
    <cellStyle name="Обычный 2 5 8 4 8" xfId="11785"/>
    <cellStyle name="Обычный 2 5 8 4 9" xfId="12327"/>
    <cellStyle name="Обычный 2 5 8 5" xfId="3594"/>
    <cellStyle name="Обычный 2 5 8 5 2" xfId="6316"/>
    <cellStyle name="Обычный 2 5 8 5 3" xfId="7407"/>
    <cellStyle name="Обычный 2 5 8 5 4" xfId="7872"/>
    <cellStyle name="Обычный 2 5 8 5 5" xfId="9838"/>
    <cellStyle name="Обычный 2 5 8 5 6" xfId="10535"/>
    <cellStyle name="Обычный 2 5 8 5 7" xfId="11198"/>
    <cellStyle name="Обычный 2 5 8 5 8" xfId="11809"/>
    <cellStyle name="Обычный 2 5 8 5 9" xfId="12347"/>
    <cellStyle name="Обычный 2 5 8 6" xfId="1872"/>
    <cellStyle name="Обычный 2 5 8 6 2" xfId="7512"/>
    <cellStyle name="Обычный 2 5 8 6 3" xfId="7963"/>
    <cellStyle name="Обычный 2 5 8 6 4" xfId="9964"/>
    <cellStyle name="Обычный 2 5 8 6 5" xfId="10654"/>
    <cellStyle name="Обычный 2 5 8 6 6" xfId="11310"/>
    <cellStyle name="Обычный 2 5 8 6 7" xfId="11909"/>
    <cellStyle name="Обычный 2 5 8 6 8" xfId="12438"/>
    <cellStyle name="Обычный 2 5 8 7" xfId="1745"/>
    <cellStyle name="Обычный 2 5 8 7 2" xfId="10098"/>
    <cellStyle name="Обычный 2 5 8 7 3" xfId="10779"/>
    <cellStyle name="Обычный 2 5 8 7 4" xfId="11424"/>
    <cellStyle name="Обычный 2 5 8 7 5" xfId="12012"/>
    <cellStyle name="Обычный 2 5 8 7 6" xfId="12528"/>
    <cellStyle name="Обычный 2 5 8 8" xfId="1946"/>
    <cellStyle name="Обычный 2 5 8 9" xfId="3659"/>
    <cellStyle name="Обычный 2 5 9" xfId="1179"/>
    <cellStyle name="Обычный 2 5 9 10" xfId="1515"/>
    <cellStyle name="Обычный 2 5 9 11" xfId="4051"/>
    <cellStyle name="Обычный 2 5 9 12" xfId="4443"/>
    <cellStyle name="Обычный 2 5 9 13" xfId="3126"/>
    <cellStyle name="Обычный 2 5 9 14" xfId="4746"/>
    <cellStyle name="Обычный 2 5 9 15" xfId="1530"/>
    <cellStyle name="Обычный 2 5 9 16" xfId="5076"/>
    <cellStyle name="Обычный 2 5 9 17" xfId="5102"/>
    <cellStyle name="Обычный 2 5 9 18" xfId="5509"/>
    <cellStyle name="Обычный 2 5 9 19" xfId="5555"/>
    <cellStyle name="Обычный 2 5 9 2" xfId="1932"/>
    <cellStyle name="Обычный 2 5 9 2 2" xfId="6047"/>
    <cellStyle name="Обычный 2 5 9 2 3" xfId="7101"/>
    <cellStyle name="Обычный 2 5 9 2 4" xfId="7603"/>
    <cellStyle name="Обычный 2 5 9 2 5" xfId="9477"/>
    <cellStyle name="Обычный 2 5 9 2 6" xfId="10193"/>
    <cellStyle name="Обычный 2 5 9 2 7" xfId="10868"/>
    <cellStyle name="Обычный 2 5 9 2 8" xfId="11505"/>
    <cellStyle name="Обычный 2 5 9 2 9" xfId="12078"/>
    <cellStyle name="Обычный 2 5 9 20" xfId="5585"/>
    <cellStyle name="Обычный 2 5 9 21" xfId="5746"/>
    <cellStyle name="Обычный 2 5 9 22" xfId="6619"/>
    <cellStyle name="Обычный 2 5 9 23" xfId="6346"/>
    <cellStyle name="Обычный 2 5 9 24" xfId="8637"/>
    <cellStyle name="Обычный 2 5 9 25" xfId="8062"/>
    <cellStyle name="Обычный 2 5 9 26" xfId="8311"/>
    <cellStyle name="Обычный 2 5 9 27" xfId="9288"/>
    <cellStyle name="Обычный 2 5 9 28" xfId="8214"/>
    <cellStyle name="Обычный 2 5 9 3" xfId="3273"/>
    <cellStyle name="Обычный 2 5 9 3 2" xfId="6135"/>
    <cellStyle name="Обычный 2 5 9 3 3" xfId="7199"/>
    <cellStyle name="Обычный 2 5 9 3 4" xfId="7691"/>
    <cellStyle name="Обычный 2 5 9 3 5" xfId="9589"/>
    <cellStyle name="Обычный 2 5 9 3 6" xfId="10303"/>
    <cellStyle name="Обычный 2 5 9 3 7" xfId="10977"/>
    <cellStyle name="Обычный 2 5 9 3 8" xfId="11603"/>
    <cellStyle name="Обычный 2 5 9 3 9" xfId="12166"/>
    <cellStyle name="Обычный 2 5 9 4" xfId="3573"/>
    <cellStyle name="Обычный 2 5 9 4 2" xfId="6302"/>
    <cellStyle name="Обычный 2 5 9 4 3" xfId="7389"/>
    <cellStyle name="Обычный 2 5 9 4 4" xfId="7858"/>
    <cellStyle name="Обычный 2 5 9 4 5" xfId="9819"/>
    <cellStyle name="Обычный 2 5 9 4 6" xfId="10518"/>
    <cellStyle name="Обычный 2 5 9 4 7" xfId="11182"/>
    <cellStyle name="Обычный 2 5 9 4 8" xfId="11794"/>
    <cellStyle name="Обычный 2 5 9 4 9" xfId="12333"/>
    <cellStyle name="Обычный 2 5 9 5" xfId="3597"/>
    <cellStyle name="Обычный 2 5 9 5 2" xfId="6319"/>
    <cellStyle name="Обычный 2 5 9 5 3" xfId="7410"/>
    <cellStyle name="Обычный 2 5 9 5 4" xfId="7875"/>
    <cellStyle name="Обычный 2 5 9 5 5" xfId="9841"/>
    <cellStyle name="Обычный 2 5 9 5 6" xfId="10538"/>
    <cellStyle name="Обычный 2 5 9 5 7" xfId="11201"/>
    <cellStyle name="Обычный 2 5 9 5 8" xfId="11812"/>
    <cellStyle name="Обычный 2 5 9 5 9" xfId="12350"/>
    <cellStyle name="Обычный 2 5 9 6" xfId="1325"/>
    <cellStyle name="Обычный 2 5 9 6 2" xfId="7515"/>
    <cellStyle name="Обычный 2 5 9 6 3" xfId="7966"/>
    <cellStyle name="Обычный 2 5 9 6 4" xfId="9967"/>
    <cellStyle name="Обычный 2 5 9 6 5" xfId="10657"/>
    <cellStyle name="Обычный 2 5 9 6 6" xfId="11313"/>
    <cellStyle name="Обычный 2 5 9 6 7" xfId="11912"/>
    <cellStyle name="Обычный 2 5 9 6 8" xfId="12441"/>
    <cellStyle name="Обычный 2 5 9 7" xfId="3759"/>
    <cellStyle name="Обычный 2 5 9 7 2" xfId="10101"/>
    <cellStyle name="Обычный 2 5 9 7 3" xfId="10782"/>
    <cellStyle name="Обычный 2 5 9 7 4" xfId="11427"/>
    <cellStyle name="Обычный 2 5 9 7 5" xfId="12015"/>
    <cellStyle name="Обычный 2 5 9 7 6" xfId="12531"/>
    <cellStyle name="Обычный 2 5 9 8" xfId="1864"/>
    <cellStyle name="Обычный 2 5 9 9" xfId="4041"/>
    <cellStyle name="Обычный 2 50" xfId="3794"/>
    <cellStyle name="Обычный 2 51" xfId="3698"/>
    <cellStyle name="Обычный 2 52" xfId="3929"/>
    <cellStyle name="Обычный 2 52 2" xfId="4607"/>
    <cellStyle name="Обычный 2 52 3" xfId="4768"/>
    <cellStyle name="Обычный 2 52 4" xfId="4787"/>
    <cellStyle name="Обычный 2 53" xfId="4736"/>
    <cellStyle name="Обычный 2 54" xfId="4738"/>
    <cellStyle name="Обычный 2 55" xfId="4485"/>
    <cellStyle name="Обычный 2 56" xfId="4239"/>
    <cellStyle name="Обычный 2 57" xfId="4315"/>
    <cellStyle name="Обычный 2 58" xfId="4815"/>
    <cellStyle name="Обычный 2 59" xfId="4880"/>
    <cellStyle name="Обычный 2 6" xfId="377"/>
    <cellStyle name="Обычный 2 6 10" xfId="3468"/>
    <cellStyle name="Обычный 2 6 10 2" xfId="6233"/>
    <cellStyle name="Обычный 2 6 10 3" xfId="7316"/>
    <cellStyle name="Обычный 2 6 10 4" xfId="7789"/>
    <cellStyle name="Обычный 2 6 10 5" xfId="9734"/>
    <cellStyle name="Обычный 2 6 10 6" xfId="10436"/>
    <cellStyle name="Обычный 2 6 10 7" xfId="11104"/>
    <cellStyle name="Обычный 2 6 10 8" xfId="11718"/>
    <cellStyle name="Обычный 2 6 10 9" xfId="12264"/>
    <cellStyle name="Обычный 2 6 11" xfId="1553"/>
    <cellStyle name="Обычный 2 6 11 2" xfId="7428"/>
    <cellStyle name="Обычный 2 6 11 3" xfId="7891"/>
    <cellStyle name="Обычный 2 6 11 4" xfId="9872"/>
    <cellStyle name="Обычный 2 6 11 5" xfId="10566"/>
    <cellStyle name="Обычный 2 6 11 6" xfId="11224"/>
    <cellStyle name="Обычный 2 6 11 7" xfId="11832"/>
    <cellStyle name="Обычный 2 6 11 8" xfId="12366"/>
    <cellStyle name="Обычный 2 6 12" xfId="1328"/>
    <cellStyle name="Обычный 2 6 12 2" xfId="9998"/>
    <cellStyle name="Обычный 2 6 12 3" xfId="10683"/>
    <cellStyle name="Обычный 2 6 12 4" xfId="11339"/>
    <cellStyle name="Обычный 2 6 12 5" xfId="11931"/>
    <cellStyle name="Обычный 2 6 12 6" xfId="12456"/>
    <cellStyle name="Обычный 2 6 13" xfId="3983"/>
    <cellStyle name="Обычный 2 6 14" xfId="3648"/>
    <cellStyle name="Обычный 2 6 15" xfId="1312"/>
    <cellStyle name="Обычный 2 6 16" xfId="4034"/>
    <cellStyle name="Обычный 2 6 17" xfId="3030"/>
    <cellStyle name="Обычный 2 6 18" xfId="4065"/>
    <cellStyle name="Обычный 2 6 19" xfId="4760"/>
    <cellStyle name="Обычный 2 6 2" xfId="1500"/>
    <cellStyle name="Обычный 2 6 2 2" xfId="5789"/>
    <cellStyle name="Обычный 2 6 2 3" xfId="6752"/>
    <cellStyle name="Обычный 2 6 2 4" xfId="6708"/>
    <cellStyle name="Обычный 2 6 2 5" xfId="8907"/>
    <cellStyle name="Обычный 2 6 2 6" xfId="8482"/>
    <cellStyle name="Обычный 2 6 2 7" xfId="9323"/>
    <cellStyle name="Обычный 2 6 2 8" xfId="8744"/>
    <cellStyle name="Обычный 2 6 2 9" xfId="11738"/>
    <cellStyle name="Обычный 2 6 20" xfId="4454"/>
    <cellStyle name="Обычный 2 6 21" xfId="4857"/>
    <cellStyle name="Обычный 2 6 22" xfId="5064"/>
    <cellStyle name="Обычный 2 6 23" xfId="5221"/>
    <cellStyle name="Обычный 2 6 24" xfId="5169"/>
    <cellStyle name="Обычный 2 6 25" xfId="5239"/>
    <cellStyle name="Обычный 2 6 26" xfId="5629"/>
    <cellStyle name="Обычный 2 6 27" xfId="6407"/>
    <cellStyle name="Обычный 2 6 28" xfId="6418"/>
    <cellStyle name="Обычный 2 6 29" xfId="8185"/>
    <cellStyle name="Обычный 2 6 3" xfId="1993"/>
    <cellStyle name="Обычный 2 6 3 2" xfId="5754"/>
    <cellStyle name="Обычный 2 6 3 3" xfId="6646"/>
    <cellStyle name="Обычный 2 6 3 4" xfId="6678"/>
    <cellStyle name="Обычный 2 6 3 5" xfId="8705"/>
    <cellStyle name="Обычный 2 6 3 6" xfId="9399"/>
    <cellStyle name="Обычный 2 6 3 7" xfId="10119"/>
    <cellStyle name="Обычный 2 6 3 8" xfId="10799"/>
    <cellStyle name="Обычный 2 6 3 9" xfId="11095"/>
    <cellStyle name="Обычный 2 6 30" xfId="8413"/>
    <cellStyle name="Обычный 2 6 31" xfId="9202"/>
    <cellStyle name="Обычный 2 6 32" xfId="8859"/>
    <cellStyle name="Обычный 2 6 33" xfId="9367"/>
    <cellStyle name="Обычный 2 6 4" xfId="2330"/>
    <cellStyle name="Обычный 2 6 4 2" xfId="5796"/>
    <cellStyle name="Обычный 2 6 4 3" xfId="6764"/>
    <cellStyle name="Обычный 2 6 4 4" xfId="6744"/>
    <cellStyle name="Обычный 2 6 4 5" xfId="8928"/>
    <cellStyle name="Обычный 2 6 4 6" xfId="8445"/>
    <cellStyle name="Обычный 2 6 4 7" xfId="8313"/>
    <cellStyle name="Обычный 2 6 4 8" xfId="9217"/>
    <cellStyle name="Обычный 2 6 4 9" xfId="8401"/>
    <cellStyle name="Обычный 2 6 5" xfId="2081"/>
    <cellStyle name="Обычный 2 6 5 2" xfId="5763"/>
    <cellStyle name="Обычный 2 6 5 3" xfId="6671"/>
    <cellStyle name="Обычный 2 6 5 4" xfId="7148"/>
    <cellStyle name="Обычный 2 6 5 5" xfId="8753"/>
    <cellStyle name="Обычный 2 6 5 6" xfId="8960"/>
    <cellStyle name="Обычный 2 6 5 7" xfId="8564"/>
    <cellStyle name="Обычный 2 6 5 8" xfId="9639"/>
    <cellStyle name="Обычный 2 6 5 9" xfId="8050"/>
    <cellStyle name="Обычный 2 6 6" xfId="2508"/>
    <cellStyle name="Обычный 2 6 6 2" xfId="5842"/>
    <cellStyle name="Обычный 2 6 6 3" xfId="6836"/>
    <cellStyle name="Обычный 2 6 6 4" xfId="6705"/>
    <cellStyle name="Обычный 2 6 6 5" xfId="9050"/>
    <cellStyle name="Обычный 2 6 6 6" xfId="9914"/>
    <cellStyle name="Обычный 2 6 6 7" xfId="10606"/>
    <cellStyle name="Обычный 2 6 6 8" xfId="11262"/>
    <cellStyle name="Обычный 2 6 6 9" xfId="8748"/>
    <cellStyle name="Обычный 2 6 7" xfId="2972"/>
    <cellStyle name="Обычный 2 6 7 2" xfId="5967"/>
    <cellStyle name="Обычный 2 6 7 3" xfId="7011"/>
    <cellStyle name="Обычный 2 6 7 4" xfId="7523"/>
    <cellStyle name="Обычный 2 6 7 5" xfId="9343"/>
    <cellStyle name="Обычный 2 6 7 6" xfId="8729"/>
    <cellStyle name="Обычный 2 6 7 7" xfId="9533"/>
    <cellStyle name="Обычный 2 6 7 8" xfId="10248"/>
    <cellStyle name="Обычный 2 6 7 9" xfId="11704"/>
    <cellStyle name="Обычный 2 6 8" xfId="3157"/>
    <cellStyle name="Обычный 2 6 8 2" xfId="6061"/>
    <cellStyle name="Обычный 2 6 8 3" xfId="7117"/>
    <cellStyle name="Обычный 2 6 8 4" xfId="7617"/>
    <cellStyle name="Обычный 2 6 8 5" xfId="9494"/>
    <cellStyle name="Обычный 2 6 8 6" xfId="10210"/>
    <cellStyle name="Обычный 2 6 8 7" xfId="10885"/>
    <cellStyle name="Обычный 2 6 8 8" xfId="11520"/>
    <cellStyle name="Обычный 2 6 8 9" xfId="12092"/>
    <cellStyle name="Обычный 2 6 9" xfId="3373"/>
    <cellStyle name="Обычный 2 6 9 2" xfId="6192"/>
    <cellStyle name="Обычный 2 6 9 3" xfId="7266"/>
    <cellStyle name="Обычный 2 6 9 4" xfId="7748"/>
    <cellStyle name="Обычный 2 6 9 5" xfId="9664"/>
    <cellStyle name="Обычный 2 6 9 6" xfId="10372"/>
    <cellStyle name="Обычный 2 6 9 7" xfId="11041"/>
    <cellStyle name="Обычный 2 6 9 8" xfId="11667"/>
    <cellStyle name="Обычный 2 6 9 9" xfId="12223"/>
    <cellStyle name="Обычный 2 60" xfId="5163"/>
    <cellStyle name="Обычный 2 61" xfId="5282"/>
    <cellStyle name="Обычный 2 62" xfId="5146"/>
    <cellStyle name="Обычный 2 63" xfId="5598"/>
    <cellStyle name="Обычный 2 64" xfId="6354"/>
    <cellStyle name="Обычный 2 65" xfId="6611"/>
    <cellStyle name="Обычный 2 66" xfId="8082"/>
    <cellStyle name="Обычный 2 67" xfId="8524"/>
    <cellStyle name="Обычный 2 68" xfId="8136"/>
    <cellStyle name="Обычный 2 69" xfId="8336"/>
    <cellStyle name="Обычный 2 7" xfId="404"/>
    <cellStyle name="Обычный 2 7 10" xfId="3379"/>
    <cellStyle name="Обычный 2 7 10 2" xfId="6197"/>
    <cellStyle name="Обычный 2 7 10 3" xfId="7271"/>
    <cellStyle name="Обычный 2 7 10 4" xfId="7753"/>
    <cellStyle name="Обычный 2 7 10 5" xfId="9670"/>
    <cellStyle name="Обычный 2 7 10 6" xfId="10378"/>
    <cellStyle name="Обычный 2 7 10 7" xfId="11047"/>
    <cellStyle name="Обычный 2 7 10 8" xfId="11672"/>
    <cellStyle name="Обычный 2 7 10 9" xfId="12228"/>
    <cellStyle name="Обычный 2 7 11" xfId="1571"/>
    <cellStyle name="Обычный 2 7 11 2" xfId="7431"/>
    <cellStyle name="Обычный 2 7 11 3" xfId="7894"/>
    <cellStyle name="Обычный 2 7 11 4" xfId="9875"/>
    <cellStyle name="Обычный 2 7 11 5" xfId="10569"/>
    <cellStyle name="Обычный 2 7 11 6" xfId="11227"/>
    <cellStyle name="Обычный 2 7 11 7" xfId="11835"/>
    <cellStyle name="Обычный 2 7 11 8" xfId="12369"/>
    <cellStyle name="Обычный 2 7 12" xfId="3971"/>
    <cellStyle name="Обычный 2 7 12 2" xfId="10001"/>
    <cellStyle name="Обычный 2 7 12 3" xfId="10686"/>
    <cellStyle name="Обычный 2 7 12 4" xfId="11342"/>
    <cellStyle name="Обычный 2 7 12 5" xfId="11934"/>
    <cellStyle name="Обычный 2 7 12 6" xfId="12459"/>
    <cellStyle name="Обычный 2 7 13" xfId="1642"/>
    <cellStyle name="Обычный 2 7 14" xfId="4035"/>
    <cellStyle name="Обычный 2 7 15" xfId="3815"/>
    <cellStyle name="Обычный 2 7 16" xfId="3617"/>
    <cellStyle name="Обычный 2 7 17" xfId="3658"/>
    <cellStyle name="Обычный 2 7 18" xfId="4488"/>
    <cellStyle name="Обычный 2 7 19" xfId="1742"/>
    <cellStyle name="Обычный 2 7 2" xfId="1513"/>
    <cellStyle name="Обычный 2 7 2 2" xfId="5794"/>
    <cellStyle name="Обычный 2 7 2 3" xfId="6759"/>
    <cellStyle name="Обычный 2 7 2 4" xfId="6631"/>
    <cellStyle name="Обычный 2 7 2 5" xfId="8918"/>
    <cellStyle name="Обычный 2 7 2 6" xfId="8954"/>
    <cellStyle name="Обычный 2 7 2 7" xfId="8698"/>
    <cellStyle name="Обычный 2 7 2 8" xfId="8958"/>
    <cellStyle name="Обычный 2 7 2 9" xfId="8167"/>
    <cellStyle name="Обычный 2 7 20" xfId="3783"/>
    <cellStyle name="Обычный 2 7 21" xfId="4861"/>
    <cellStyle name="Обычный 2 7 22" xfId="4869"/>
    <cellStyle name="Обычный 2 7 23" xfId="5227"/>
    <cellStyle name="Обычный 2 7 24" xfId="5252"/>
    <cellStyle name="Обычный 2 7 25" xfId="5271"/>
    <cellStyle name="Обычный 2 7 26" xfId="5632"/>
    <cellStyle name="Обычный 2 7 27" xfId="6413"/>
    <cellStyle name="Обычный 2 7 28" xfId="6397"/>
    <cellStyle name="Обычный 2 7 29" xfId="8194"/>
    <cellStyle name="Обычный 2 7 3" xfId="2458"/>
    <cellStyle name="Обычный 2 7 3 2" xfId="5829"/>
    <cellStyle name="Обычный 2 7 3 3" xfId="6818"/>
    <cellStyle name="Обычный 2 7 3 4" xfId="6531"/>
    <cellStyle name="Обычный 2 7 3 5" xfId="9017"/>
    <cellStyle name="Обычный 2 7 3 6" xfId="10045"/>
    <cellStyle name="Обычный 2 7 3 7" xfId="10727"/>
    <cellStyle name="Обычный 2 7 3 8" xfId="11373"/>
    <cellStyle name="Обычный 2 7 3 9" xfId="10863"/>
    <cellStyle name="Обычный 2 7 30" xfId="9251"/>
    <cellStyle name="Обычный 2 7 31" xfId="8015"/>
    <cellStyle name="Обычный 2 7 32" xfId="8228"/>
    <cellStyle name="Обычный 2 7 33" xfId="8772"/>
    <cellStyle name="Обычный 2 7 4" xfId="2342"/>
    <cellStyle name="Обычный 2 7 4 2" xfId="5803"/>
    <cellStyle name="Обычный 2 7 4 3" xfId="6771"/>
    <cellStyle name="Обычный 2 7 4 4" xfId="7146"/>
    <cellStyle name="Обычный 2 7 4 5" xfId="8940"/>
    <cellStyle name="Обычный 2 7 4 6" xfId="8906"/>
    <cellStyle name="Обычный 2 7 4 7" xfId="8566"/>
    <cellStyle name="Обычный 2 7 4 8" xfId="9385"/>
    <cellStyle name="Обычный 2 7 4 9" xfId="8834"/>
    <cellStyle name="Обычный 2 7 5" xfId="2287"/>
    <cellStyle name="Обычный 2 7 5 2" xfId="5787"/>
    <cellStyle name="Обычный 2 7 5 3" xfId="6750"/>
    <cellStyle name="Обычный 2 7 5 4" xfId="6745"/>
    <cellStyle name="Обычный 2 7 5 5" xfId="8903"/>
    <cellStyle name="Обычный 2 7 5 6" xfId="8769"/>
    <cellStyle name="Обычный 2 7 5 7" xfId="10036"/>
    <cellStyle name="Обычный 2 7 5 8" xfId="10719"/>
    <cellStyle name="Обычный 2 7 5 9" xfId="8343"/>
    <cellStyle name="Обычный 2 7 6" xfId="2170"/>
    <cellStyle name="Обычный 2 7 6 2" xfId="5772"/>
    <cellStyle name="Обычный 2 7 6 3" xfId="6700"/>
    <cellStyle name="Обычный 2 7 6 4" xfId="7042"/>
    <cellStyle name="Обычный 2 7 6 5" xfId="8823"/>
    <cellStyle name="Обычный 2 7 6 6" xfId="8461"/>
    <cellStyle name="Обычный 2 7 6 7" xfId="8151"/>
    <cellStyle name="Обычный 2 7 6 8" xfId="9233"/>
    <cellStyle name="Обычный 2 7 6 9" xfId="11859"/>
    <cellStyle name="Обычный 2 7 7" xfId="2980"/>
    <cellStyle name="Обычный 2 7 7 2" xfId="5971"/>
    <cellStyle name="Обычный 2 7 7 3" xfId="7016"/>
    <cellStyle name="Обычный 2 7 7 4" xfId="7527"/>
    <cellStyle name="Обычный 2 7 7 5" xfId="9348"/>
    <cellStyle name="Обычный 2 7 7 6" xfId="8820"/>
    <cellStyle name="Обычный 2 7 7 7" xfId="8422"/>
    <cellStyle name="Обычный 2 7 7 8" xfId="9980"/>
    <cellStyle name="Обычный 2 7 7 9" xfId="8044"/>
    <cellStyle name="Обычный 2 7 8" xfId="3160"/>
    <cellStyle name="Обычный 2 7 8 2" xfId="6064"/>
    <cellStyle name="Обычный 2 7 8 3" xfId="7120"/>
    <cellStyle name="Обычный 2 7 8 4" xfId="7620"/>
    <cellStyle name="Обычный 2 7 8 5" xfId="9497"/>
    <cellStyle name="Обычный 2 7 8 6" xfId="10213"/>
    <cellStyle name="Обычный 2 7 8 7" xfId="10888"/>
    <cellStyle name="Обычный 2 7 8 8" xfId="11523"/>
    <cellStyle name="Обычный 2 7 8 9" xfId="12095"/>
    <cellStyle name="Обычный 2 7 9" xfId="3378"/>
    <cellStyle name="Обычный 2 7 9 2" xfId="6196"/>
    <cellStyle name="Обычный 2 7 9 3" xfId="7270"/>
    <cellStyle name="Обычный 2 7 9 4" xfId="7752"/>
    <cellStyle name="Обычный 2 7 9 5" xfId="9669"/>
    <cellStyle name="Обычный 2 7 9 6" xfId="10377"/>
    <cellStyle name="Обычный 2 7 9 7" xfId="11046"/>
    <cellStyle name="Обычный 2 7 9 8" xfId="11671"/>
    <cellStyle name="Обычный 2 7 9 9" xfId="12227"/>
    <cellStyle name="Обычный 2 70" xfId="8540"/>
    <cellStyle name="Обычный 2 8" xfId="384"/>
    <cellStyle name="Обычный 2 8 10" xfId="3405"/>
    <cellStyle name="Обычный 2 8 10 2" xfId="6217"/>
    <cellStyle name="Обычный 2 8 10 3" xfId="7292"/>
    <cellStyle name="Обычный 2 8 10 4" xfId="7773"/>
    <cellStyle name="Обычный 2 8 10 5" xfId="9693"/>
    <cellStyle name="Обычный 2 8 10 6" xfId="10401"/>
    <cellStyle name="Обычный 2 8 10 7" xfId="11070"/>
    <cellStyle name="Обычный 2 8 10 8" xfId="11692"/>
    <cellStyle name="Обычный 2 8 10 9" xfId="12248"/>
    <cellStyle name="Обычный 2 8 11" xfId="1725"/>
    <cellStyle name="Обычный 2 8 11 2" xfId="7429"/>
    <cellStyle name="Обычный 2 8 11 3" xfId="7892"/>
    <cellStyle name="Обычный 2 8 11 4" xfId="9873"/>
    <cellStyle name="Обычный 2 8 11 5" xfId="10567"/>
    <cellStyle name="Обычный 2 8 11 6" xfId="11225"/>
    <cellStyle name="Обычный 2 8 11 7" xfId="11833"/>
    <cellStyle name="Обычный 2 8 11 8" xfId="12367"/>
    <cellStyle name="Обычный 2 8 12" xfId="1713"/>
    <cellStyle name="Обычный 2 8 12 2" xfId="9999"/>
    <cellStyle name="Обычный 2 8 12 3" xfId="10684"/>
    <cellStyle name="Обычный 2 8 12 4" xfId="11340"/>
    <cellStyle name="Обычный 2 8 12 5" xfId="11932"/>
    <cellStyle name="Обычный 2 8 12 6" xfId="12457"/>
    <cellStyle name="Обычный 2 8 13" xfId="3747"/>
    <cellStyle name="Обычный 2 8 14" xfId="1511"/>
    <cellStyle name="Обычный 2 8 15" xfId="4180"/>
    <cellStyle name="Обычный 2 8 16" xfId="4252"/>
    <cellStyle name="Обычный 2 8 17" xfId="4169"/>
    <cellStyle name="Обычный 2 8 18" xfId="4566"/>
    <cellStyle name="Обычный 2 8 19" xfId="4340"/>
    <cellStyle name="Обычный 2 8 2" xfId="1504"/>
    <cellStyle name="Обычный 2 8 2 2" xfId="5786"/>
    <cellStyle name="Обычный 2 8 2 3" xfId="6749"/>
    <cellStyle name="Обычный 2 8 2 4" xfId="6649"/>
    <cellStyle name="Обычный 2 8 2 5" xfId="8902"/>
    <cellStyle name="Обычный 2 8 2 6" xfId="8424"/>
    <cellStyle name="Обычный 2 8 2 7" xfId="8162"/>
    <cellStyle name="Обычный 2 8 2 8" xfId="8191"/>
    <cellStyle name="Обычный 2 8 2 9" xfId="10789"/>
    <cellStyle name="Обычный 2 8 20" xfId="4564"/>
    <cellStyle name="Обычный 2 8 21" xfId="4858"/>
    <cellStyle name="Обычный 2 8 22" xfId="4863"/>
    <cellStyle name="Обычный 2 8 23" xfId="5223"/>
    <cellStyle name="Обычный 2 8 24" xfId="5231"/>
    <cellStyle name="Обычный 2 8 25" xfId="5215"/>
    <cellStyle name="Обычный 2 8 26" xfId="5630"/>
    <cellStyle name="Обычный 2 8 27" xfId="6410"/>
    <cellStyle name="Обычный 2 8 28" xfId="7028"/>
    <cellStyle name="Обычный 2 8 29" xfId="8188"/>
    <cellStyle name="Обычный 2 8 3" xfId="1997"/>
    <cellStyle name="Обычный 2 8 3 2" xfId="5755"/>
    <cellStyle name="Обычный 2 8 3 3" xfId="6647"/>
    <cellStyle name="Обычный 2 8 3 4" xfId="6344"/>
    <cellStyle name="Обычный 2 8 3 5" xfId="8706"/>
    <cellStyle name="Обычный 2 8 3 6" xfId="8842"/>
    <cellStyle name="Обычный 2 8 3 7" xfId="9725"/>
    <cellStyle name="Обычный 2 8 3 8" xfId="10429"/>
    <cellStyle name="Обычный 2 8 3 9" xfId="11783"/>
    <cellStyle name="Обычный 2 8 30" xfId="8262"/>
    <cellStyle name="Обычный 2 8 31" xfId="8359"/>
    <cellStyle name="Обычный 2 8 32" xfId="8274"/>
    <cellStyle name="Обычный 2 8 33" xfId="9413"/>
    <cellStyle name="Обычный 2 8 4" xfId="2343"/>
    <cellStyle name="Обычный 2 8 4 2" xfId="5804"/>
    <cellStyle name="Обычный 2 8 4 3" xfId="6772"/>
    <cellStyle name="Обычный 2 8 4 4" xfId="7041"/>
    <cellStyle name="Обычный 2 8 4 5" xfId="8941"/>
    <cellStyle name="Обычный 2 8 4 6" xfId="9056"/>
    <cellStyle name="Обычный 2 8 4 7" xfId="8478"/>
    <cellStyle name="Обычный 2 8 4 8" xfId="8582"/>
    <cellStyle name="Обычный 2 8 4 9" xfId="8661"/>
    <cellStyle name="Обычный 2 8 5" xfId="2047"/>
    <cellStyle name="Обычный 2 8 5 2" xfId="5758"/>
    <cellStyle name="Обычный 2 8 5 3" xfId="6660"/>
    <cellStyle name="Обычный 2 8 5 4" xfId="6613"/>
    <cellStyle name="Обычный 2 8 5 5" xfId="8734"/>
    <cellStyle name="Обычный 2 8 5 6" xfId="8898"/>
    <cellStyle name="Обычный 2 8 5 7" xfId="9121"/>
    <cellStyle name="Обычный 2 8 5 8" xfId="9916"/>
    <cellStyle name="Обычный 2 8 5 9" xfId="10370"/>
    <cellStyle name="Обычный 2 8 6" xfId="2307"/>
    <cellStyle name="Обычный 2 8 6 2" xfId="5791"/>
    <cellStyle name="Обычный 2 8 6 3" xfId="6756"/>
    <cellStyle name="Обычный 2 8 6 4" xfId="6908"/>
    <cellStyle name="Обычный 2 8 6 5" xfId="8914"/>
    <cellStyle name="Обычный 2 8 6 6" xfId="8123"/>
    <cellStyle name="Обычный 2 8 6 7" xfId="9648"/>
    <cellStyle name="Обычный 2 8 6 8" xfId="10356"/>
    <cellStyle name="Обычный 2 8 6 9" xfId="10673"/>
    <cellStyle name="Обычный 2 8 7" xfId="2973"/>
    <cellStyle name="Обычный 2 8 7 2" xfId="5968"/>
    <cellStyle name="Обычный 2 8 7 3" xfId="7012"/>
    <cellStyle name="Обычный 2 8 7 4" xfId="7524"/>
    <cellStyle name="Обычный 2 8 7 5" xfId="9344"/>
    <cellStyle name="Обычный 2 8 7 6" xfId="8879"/>
    <cellStyle name="Обычный 2 8 7 7" xfId="8512"/>
    <cellStyle name="Обычный 2 8 7 8" xfId="9378"/>
    <cellStyle name="Обычный 2 8 7 9" xfId="8280"/>
    <cellStyle name="Обычный 2 8 8" xfId="3158"/>
    <cellStyle name="Обычный 2 8 8 2" xfId="6062"/>
    <cellStyle name="Обычный 2 8 8 3" xfId="7118"/>
    <cellStyle name="Обычный 2 8 8 4" xfId="7618"/>
    <cellStyle name="Обычный 2 8 8 5" xfId="9495"/>
    <cellStyle name="Обычный 2 8 8 6" xfId="10211"/>
    <cellStyle name="Обычный 2 8 8 7" xfId="10886"/>
    <cellStyle name="Обычный 2 8 8 8" xfId="11521"/>
    <cellStyle name="Обычный 2 8 8 9" xfId="12093"/>
    <cellStyle name="Обычный 2 8 9" xfId="3374"/>
    <cellStyle name="Обычный 2 8 9 2" xfId="6193"/>
    <cellStyle name="Обычный 2 8 9 3" xfId="7267"/>
    <cellStyle name="Обычный 2 8 9 4" xfId="7749"/>
    <cellStyle name="Обычный 2 8 9 5" xfId="9665"/>
    <cellStyle name="Обычный 2 8 9 6" xfId="10373"/>
    <cellStyle name="Обычный 2 8 9 7" xfId="11042"/>
    <cellStyle name="Обычный 2 8 9 8" xfId="11668"/>
    <cellStyle name="Обычный 2 8 9 9" xfId="12224"/>
    <cellStyle name="Обычный 2 9" xfId="413"/>
    <cellStyle name="Обычный 2 9 10" xfId="3424"/>
    <cellStyle name="Обычный 2 9 10 2" xfId="6227"/>
    <cellStyle name="Обычный 2 9 10 3" xfId="7303"/>
    <cellStyle name="Обычный 2 9 10 4" xfId="7783"/>
    <cellStyle name="Обычный 2 9 10 5" xfId="9708"/>
    <cellStyle name="Обычный 2 9 10 6" xfId="10414"/>
    <cellStyle name="Обычный 2 9 10 7" xfId="11082"/>
    <cellStyle name="Обычный 2 9 10 8" xfId="11705"/>
    <cellStyle name="Обычный 2 9 10 9" xfId="12258"/>
    <cellStyle name="Обычный 2 9 11" xfId="1842"/>
    <cellStyle name="Обычный 2 9 11 2" xfId="7432"/>
    <cellStyle name="Обычный 2 9 11 3" xfId="7895"/>
    <cellStyle name="Обычный 2 9 11 4" xfId="9876"/>
    <cellStyle name="Обычный 2 9 11 5" xfId="10570"/>
    <cellStyle name="Обычный 2 9 11 6" xfId="11228"/>
    <cellStyle name="Обычный 2 9 11 7" xfId="11836"/>
    <cellStyle name="Обычный 2 9 11 8" xfId="12370"/>
    <cellStyle name="Обычный 2 9 12" xfId="1525"/>
    <cellStyle name="Обычный 2 9 12 2" xfId="10002"/>
    <cellStyle name="Обычный 2 9 12 3" xfId="10687"/>
    <cellStyle name="Обычный 2 9 12 4" xfId="11343"/>
    <cellStyle name="Обычный 2 9 12 5" xfId="11935"/>
    <cellStyle name="Обычный 2 9 12 6" xfId="12460"/>
    <cellStyle name="Обычный 2 9 13" xfId="1675"/>
    <cellStyle name="Обычный 2 9 14" xfId="3893"/>
    <cellStyle name="Обычный 2 9 15" xfId="1735"/>
    <cellStyle name="Обычный 2 9 16" xfId="4063"/>
    <cellStyle name="Обычный 2 9 17" xfId="4372"/>
    <cellStyle name="Обычный 2 9 18" xfId="4052"/>
    <cellStyle name="Обычный 2 9 19" xfId="4202"/>
    <cellStyle name="Обычный 2 9 2" xfId="1516"/>
    <cellStyle name="Обычный 2 9 2 2" xfId="5808"/>
    <cellStyle name="Обычный 2 9 2 3" xfId="6791"/>
    <cellStyle name="Обычный 2 9 2 4" xfId="7312"/>
    <cellStyle name="Обычный 2 9 2 5" xfId="8979"/>
    <cellStyle name="Обычный 2 9 2 6" xfId="9535"/>
    <cellStyle name="Обычный 2 9 2 7" xfId="10251"/>
    <cellStyle name="Обычный 2 9 2 8" xfId="10924"/>
    <cellStyle name="Обычный 2 9 2 9" xfId="8872"/>
    <cellStyle name="Обычный 2 9 20" xfId="3681"/>
    <cellStyle name="Обычный 2 9 21" xfId="4864"/>
    <cellStyle name="Обычный 2 9 22" xfId="5082"/>
    <cellStyle name="Обычный 2 9 23" xfId="5228"/>
    <cellStyle name="Обычный 2 9 24" xfId="5538"/>
    <cellStyle name="Обычный 2 9 25" xfId="5579"/>
    <cellStyle name="Обычный 2 9 26" xfId="5633"/>
    <cellStyle name="Обычный 2 9 27" xfId="6415"/>
    <cellStyle name="Обычный 2 9 28" xfId="6443"/>
    <cellStyle name="Обычный 2 9 29" xfId="8199"/>
    <cellStyle name="Обычный 2 9 3" xfId="2526"/>
    <cellStyle name="Обычный 2 9 3 2" xfId="5844"/>
    <cellStyle name="Обычный 2 9 3 3" xfId="6842"/>
    <cellStyle name="Обычный 2 9 3 4" xfId="6725"/>
    <cellStyle name="Обычный 2 9 3 5" xfId="9063"/>
    <cellStyle name="Обычный 2 9 3 6" xfId="8944"/>
    <cellStyle name="Обычный 2 9 3 7" xfId="8972"/>
    <cellStyle name="Обычный 2 9 3 8" xfId="8628"/>
    <cellStyle name="Обычный 2 9 3 9" xfId="11254"/>
    <cellStyle name="Обычный 2 9 30" xfId="8549"/>
    <cellStyle name="Обычный 2 9 31" xfId="8801"/>
    <cellStyle name="Обычный 2 9 32" xfId="8796"/>
    <cellStyle name="Обычный 2 9 33" xfId="8243"/>
    <cellStyle name="Обычный 2 9 4" xfId="2598"/>
    <cellStyle name="Обычный 2 9 4 2" xfId="5872"/>
    <cellStyle name="Обычный 2 9 4 3" xfId="6876"/>
    <cellStyle name="Обычный 2 9 4 4" xfId="7401"/>
    <cellStyle name="Обычный 2 9 4 5" xfId="9116"/>
    <cellStyle name="Обычный 2 9 4 6" xfId="9539"/>
    <cellStyle name="Обычный 2 9 4 7" xfId="10253"/>
    <cellStyle name="Обычный 2 9 4 8" xfId="10926"/>
    <cellStyle name="Обычный 2 9 4 9" xfId="8730"/>
    <cellStyle name="Обычный 2 9 5" xfId="2653"/>
    <cellStyle name="Обычный 2 9 5 2" xfId="5901"/>
    <cellStyle name="Обычный 2 9 5 3" xfId="6910"/>
    <cellStyle name="Обычный 2 9 5 4" xfId="6535"/>
    <cellStyle name="Обычный 2 9 5 5" xfId="9158"/>
    <cellStyle name="Обычный 2 9 5 6" xfId="8891"/>
    <cellStyle name="Обычный 2 9 5 7" xfId="8614"/>
    <cellStyle name="Обычный 2 9 5 8" xfId="8282"/>
    <cellStyle name="Обычный 2 9 5 9" xfId="9388"/>
    <cellStyle name="Обычный 2 9 6" xfId="2679"/>
    <cellStyle name="Обычный 2 9 6 2" xfId="5923"/>
    <cellStyle name="Обычный 2 9 6 3" xfId="6932"/>
    <cellStyle name="Обычный 2 9 6 4" xfId="6788"/>
    <cellStyle name="Обычный 2 9 6 5" xfId="9182"/>
    <cellStyle name="Обычный 2 9 6 6" xfId="8924"/>
    <cellStyle name="Обычный 2 9 6 7" xfId="8714"/>
    <cellStyle name="Обычный 2 9 6 8" xfId="10038"/>
    <cellStyle name="Обычный 2 9 6 9" xfId="9279"/>
    <cellStyle name="Обычный 2 9 7" xfId="2981"/>
    <cellStyle name="Обычный 2 9 7 2" xfId="5972"/>
    <cellStyle name="Обычный 2 9 7 3" xfId="7017"/>
    <cellStyle name="Обычный 2 9 7 4" xfId="7528"/>
    <cellStyle name="Обычный 2 9 7 5" xfId="9349"/>
    <cellStyle name="Обычный 2 9 7 6" xfId="8520"/>
    <cellStyle name="Обычный 2 9 7 7" xfId="9045"/>
    <cellStyle name="Обычный 2 9 7 8" xfId="9537"/>
    <cellStyle name="Обычный 2 9 7 9" xfId="9706"/>
    <cellStyle name="Обычный 2 9 8" xfId="3161"/>
    <cellStyle name="Обычный 2 9 8 2" xfId="6065"/>
    <cellStyle name="Обычный 2 9 8 3" xfId="7121"/>
    <cellStyle name="Обычный 2 9 8 4" xfId="7621"/>
    <cellStyle name="Обычный 2 9 8 5" xfId="9498"/>
    <cellStyle name="Обычный 2 9 8 6" xfId="10214"/>
    <cellStyle name="Обычный 2 9 8 7" xfId="10889"/>
    <cellStyle name="Обычный 2 9 8 8" xfId="11524"/>
    <cellStyle name="Обычный 2 9 8 9" xfId="12096"/>
    <cellStyle name="Обычный 2 9 9" xfId="3380"/>
    <cellStyle name="Обычный 2 9 9 2" xfId="6198"/>
    <cellStyle name="Обычный 2 9 9 3" xfId="7272"/>
    <cellStyle name="Обычный 2 9 9 4" xfId="7754"/>
    <cellStyle name="Обычный 2 9 9 5" xfId="9671"/>
    <cellStyle name="Обычный 2 9 9 6" xfId="10379"/>
    <cellStyle name="Обычный 2 9 9 7" xfId="11048"/>
    <cellStyle name="Обычный 2 9 9 8" xfId="11673"/>
    <cellStyle name="Обычный 2 9 9 9" xfId="12229"/>
    <cellStyle name="Обычный 3" xfId="217"/>
    <cellStyle name="Обычный 3 10" xfId="475"/>
    <cellStyle name="Обычный 3 11" xfId="529"/>
    <cellStyle name="Обычный 3 12" xfId="604"/>
    <cellStyle name="Обычный 3 13" xfId="488"/>
    <cellStyle name="Обычный 3 14" xfId="630"/>
    <cellStyle name="Обычный 3 15" xfId="651"/>
    <cellStyle name="Обычный 3 16" xfId="796"/>
    <cellStyle name="Обычный 3 17" xfId="711"/>
    <cellStyle name="Обычный 3 18" xfId="785"/>
    <cellStyle name="Обычный 3 19" xfId="912"/>
    <cellStyle name="Обычный 3 2" xfId="297"/>
    <cellStyle name="Обычный 3 20" xfId="1031"/>
    <cellStyle name="Обычный 3 21" xfId="1062"/>
    <cellStyle name="Обычный 3 22" xfId="1137"/>
    <cellStyle name="Обычный 3 23" xfId="1183"/>
    <cellStyle name="Обычный 3 24" xfId="1227"/>
    <cellStyle name="Обычный 3 25" xfId="1267"/>
    <cellStyle name="Обычный 3 26" xfId="1277"/>
    <cellStyle name="Обычный 3 27" xfId="1417"/>
    <cellStyle name="Обычный 3 28" xfId="2337"/>
    <cellStyle name="Обычный 3 29" xfId="2193"/>
    <cellStyle name="Обычный 3 3" xfId="323"/>
    <cellStyle name="Обычный 3 30" xfId="2647"/>
    <cellStyle name="Обычный 3 31" xfId="2714"/>
    <cellStyle name="Обычный 3 32" xfId="2701"/>
    <cellStyle name="Обычный 3 33" xfId="2741"/>
    <cellStyle name="Обычный 3 34" xfId="2770"/>
    <cellStyle name="Обычный 3 35" xfId="2799"/>
    <cellStyle name="Обычный 3 36" xfId="2828"/>
    <cellStyle name="Обычный 3 37" xfId="2857"/>
    <cellStyle name="Обычный 3 38" xfId="2921"/>
    <cellStyle name="Обычный 3 39" xfId="3031"/>
    <cellStyle name="Обычный 3 4" xfId="345"/>
    <cellStyle name="Обычный 3 40" xfId="3144"/>
    <cellStyle name="Обычный 3 41" xfId="2903"/>
    <cellStyle name="Обычный 3 42" xfId="2988"/>
    <cellStyle name="Обычный 3 43" xfId="3330"/>
    <cellStyle name="Обычный 3 44" xfId="3488"/>
    <cellStyle name="Обычный 3 45" xfId="1667"/>
    <cellStyle name="Обычный 3 46" xfId="4214"/>
    <cellStyle name="Обычный 3 47" xfId="4279"/>
    <cellStyle name="Обычный 3 48" xfId="4337"/>
    <cellStyle name="Обычный 3 49" xfId="4379"/>
    <cellStyle name="Обычный 3 5" xfId="379"/>
    <cellStyle name="Обычный 3 50" xfId="4416"/>
    <cellStyle name="Обычный 3 51" xfId="3722"/>
    <cellStyle name="Обычный 3 52" xfId="4480"/>
    <cellStyle name="Обычный 3 53" xfId="3936"/>
    <cellStyle name="Обычный 3 54" xfId="4175"/>
    <cellStyle name="Обычный 3 55" xfId="4817"/>
    <cellStyle name="Обычный 3 56" xfId="4896"/>
    <cellStyle name="Обычный 3 57" xfId="5165"/>
    <cellStyle name="Обычный 3 58" xfId="5277"/>
    <cellStyle name="Обычный 3 59" xfId="5249"/>
    <cellStyle name="Обычный 3 6" xfId="406"/>
    <cellStyle name="Обычный 3 60" xfId="5600"/>
    <cellStyle name="Обычный 3 61" xfId="6356"/>
    <cellStyle name="Обычный 3 62" xfId="6470"/>
    <cellStyle name="Обычный 3 63" xfId="8084"/>
    <cellStyle name="Обычный 3 64" xfId="8692"/>
    <cellStyle name="Обычный 3 65" xfId="8626"/>
    <cellStyle name="Обычный 3 66" xfId="8071"/>
    <cellStyle name="Обычный 3 67" xfId="10707"/>
    <cellStyle name="Обычный 3 7" xfId="432"/>
    <cellStyle name="Обычный 3 8" xfId="453"/>
    <cellStyle name="Обычный 3 9" xfId="521"/>
    <cellStyle name="Обычный 4" xfId="218"/>
    <cellStyle name="Обычный 4 10" xfId="522"/>
    <cellStyle name="Обычный 4 11" xfId="551"/>
    <cellStyle name="Обычный 4 12" xfId="548"/>
    <cellStyle name="Обычный 4 13" xfId="605"/>
    <cellStyle name="Обычный 4 14" xfId="489"/>
    <cellStyle name="Обычный 4 15" xfId="631"/>
    <cellStyle name="Обычный 4 16" xfId="652"/>
    <cellStyle name="Обычный 4 17" xfId="797"/>
    <cellStyle name="Обычный 4 18" xfId="710"/>
    <cellStyle name="Обычный 4 19" xfId="786"/>
    <cellStyle name="Обычный 4 2" xfId="219"/>
    <cellStyle name="Обычный 4 2 10" xfId="552"/>
    <cellStyle name="Обычный 4 2 11" xfId="577"/>
    <cellStyle name="Обычный 4 2 12" xfId="606"/>
    <cellStyle name="Обычный 4 2 13" xfId="490"/>
    <cellStyle name="Обычный 4 2 14" xfId="632"/>
    <cellStyle name="Обычный 4 2 15" xfId="653"/>
    <cellStyle name="Обычный 4 2 16" xfId="798"/>
    <cellStyle name="Обычный 4 2 17" xfId="709"/>
    <cellStyle name="Обычный 4 2 18" xfId="787"/>
    <cellStyle name="Обычный 4 2 19" xfId="738"/>
    <cellStyle name="Обычный 4 2 2" xfId="299"/>
    <cellStyle name="Обычный 4 2 20" xfId="1033"/>
    <cellStyle name="Обычный 4 2 21" xfId="1020"/>
    <cellStyle name="Обычный 4 2 22" xfId="1279"/>
    <cellStyle name="Обычный 4 2 23" xfId="1419"/>
    <cellStyle name="Обычный 4 2 24" xfId="2214"/>
    <cellStyle name="Обычный 4 2 25" xfId="2001"/>
    <cellStyle name="Обычный 4 2 26" xfId="2594"/>
    <cellStyle name="Обычный 4 2 27" xfId="2716"/>
    <cellStyle name="Обычный 4 2 28" xfId="2745"/>
    <cellStyle name="Обычный 4 2 29" xfId="2774"/>
    <cellStyle name="Обычный 4 2 3" xfId="325"/>
    <cellStyle name="Обычный 4 2 30" xfId="2803"/>
    <cellStyle name="Обычный 4 2 31" xfId="2832"/>
    <cellStyle name="Обычный 4 2 32" xfId="2860"/>
    <cellStyle name="Обычный 4 2 33" xfId="2881"/>
    <cellStyle name="Обычный 4 2 34" xfId="2923"/>
    <cellStyle name="Обычный 4 2 35" xfId="3025"/>
    <cellStyle name="Обычный 4 2 36" xfId="3133"/>
    <cellStyle name="Обычный 4 2 37" xfId="3140"/>
    <cellStyle name="Обычный 4 2 38" xfId="3006"/>
    <cellStyle name="Обычный 4 2 39" xfId="3332"/>
    <cellStyle name="Обычный 4 2 4" xfId="347"/>
    <cellStyle name="Обычный 4 2 40" xfId="3473"/>
    <cellStyle name="Обычный 4 2 41" xfId="1652"/>
    <cellStyle name="Обычный 4 2 42" xfId="4133"/>
    <cellStyle name="Обычный 4 2 43" xfId="3108"/>
    <cellStyle name="Обычный 4 2 44" xfId="4067"/>
    <cellStyle name="Обычный 4 2 45" xfId="3769"/>
    <cellStyle name="Обычный 4 2 46" xfId="1865"/>
    <cellStyle name="Обычный 4 2 47" xfId="1843"/>
    <cellStyle name="Обычный 4 2 48" xfId="4476"/>
    <cellStyle name="Обычный 4 2 49" xfId="4451"/>
    <cellStyle name="Обычный 4 2 5" xfId="381"/>
    <cellStyle name="Обычный 4 2 50" xfId="4560"/>
    <cellStyle name="Обычный 4 2 51" xfId="4819"/>
    <cellStyle name="Обычный 4 2 52" xfId="4887"/>
    <cellStyle name="Обычный 4 2 53" xfId="5167"/>
    <cellStyle name="Обычный 4 2 54" xfId="5263"/>
    <cellStyle name="Обычный 4 2 55" xfId="5493"/>
    <cellStyle name="Обычный 4 2 56" xfId="5602"/>
    <cellStyle name="Обычный 4 2 57" xfId="6358"/>
    <cellStyle name="Обычный 4 2 58" xfId="6461"/>
    <cellStyle name="Обычный 4 2 59" xfId="8086"/>
    <cellStyle name="Обычный 4 2 6" xfId="408"/>
    <cellStyle name="Обычный 4 2 60" xfId="8642"/>
    <cellStyle name="Обычный 4 2 61" xfId="8058"/>
    <cellStyle name="Обычный 4 2 62" xfId="8523"/>
    <cellStyle name="Обычный 4 2 63" xfId="8174"/>
    <cellStyle name="Обычный 4 2 7" xfId="434"/>
    <cellStyle name="Обычный 4 2 8" xfId="455"/>
    <cellStyle name="Обычный 4 2 9" xfId="523"/>
    <cellStyle name="Обычный 4 20" xfId="911"/>
    <cellStyle name="Обычный 4 21" xfId="1032"/>
    <cellStyle name="Обычный 4 22" xfId="1059"/>
    <cellStyle name="Обычный 4 23" xfId="1129"/>
    <cellStyle name="Обычный 4 24" xfId="1175"/>
    <cellStyle name="Обычный 4 25" xfId="1219"/>
    <cellStyle name="Обычный 4 26" xfId="1260"/>
    <cellStyle name="Обычный 4 27" xfId="1278"/>
    <cellStyle name="Обычный 4 28" xfId="1418"/>
    <cellStyle name="Обычный 4 29" xfId="2195"/>
    <cellStyle name="Обычный 4 3" xfId="298"/>
    <cellStyle name="Обычный 4 30" xfId="1977"/>
    <cellStyle name="Обычный 4 31" xfId="2305"/>
    <cellStyle name="Обычный 4 32" xfId="2715"/>
    <cellStyle name="Обычный 4 33" xfId="2700"/>
    <cellStyle name="Обычный 4 34" xfId="2743"/>
    <cellStyle name="Обычный 4 35" xfId="2772"/>
    <cellStyle name="Обычный 4 36" xfId="2801"/>
    <cellStyle name="Обычный 4 37" xfId="2830"/>
    <cellStyle name="Обычный 4 38" xfId="2859"/>
    <cellStyle name="Обычный 4 39" xfId="2922"/>
    <cellStyle name="Обычный 4 4" xfId="324"/>
    <cellStyle name="Обычный 4 40" xfId="3077"/>
    <cellStyle name="Обычный 4 41" xfId="3139"/>
    <cellStyle name="Обычный 4 42" xfId="3145"/>
    <cellStyle name="Обычный 4 43" xfId="2991"/>
    <cellStyle name="Обычный 4 44" xfId="3331"/>
    <cellStyle name="Обычный 4 45" xfId="3420"/>
    <cellStyle name="Обычный 4 46" xfId="1765"/>
    <cellStyle name="Обычный 4 47" xfId="4199"/>
    <cellStyle name="Обычный 4 48" xfId="4268"/>
    <cellStyle name="Обычный 4 49" xfId="4325"/>
    <cellStyle name="Обычный 4 5" xfId="346"/>
    <cellStyle name="Обычный 4 50" xfId="4370"/>
    <cellStyle name="Обычный 4 51" xfId="4409"/>
    <cellStyle name="Обычный 4 52" xfId="4353"/>
    <cellStyle name="Обычный 4 53" xfId="4503"/>
    <cellStyle name="Обычный 4 54" xfId="4313"/>
    <cellStyle name="Обычный 4 55" xfId="4430"/>
    <cellStyle name="Обычный 4 56" xfId="4818"/>
    <cellStyle name="Обычный 4 57" xfId="4891"/>
    <cellStyle name="Обычный 4 58" xfId="5166"/>
    <cellStyle name="Обычный 4 59" xfId="5269"/>
    <cellStyle name="Обычный 4 6" xfId="380"/>
    <cellStyle name="Обычный 4 60" xfId="5154"/>
    <cellStyle name="Обычный 4 61" xfId="5601"/>
    <cellStyle name="Обычный 4 62" xfId="6357"/>
    <cellStyle name="Обычный 4 63" xfId="6457"/>
    <cellStyle name="Обычный 4 64" xfId="8085"/>
    <cellStyle name="Обычный 4 65" xfId="8667"/>
    <cellStyle name="Обычный 4 66" xfId="8599"/>
    <cellStyle name="Обычный 4 67" xfId="8742"/>
    <cellStyle name="Обычный 4 68" xfId="10453"/>
    <cellStyle name="Обычный 4 7" xfId="407"/>
    <cellStyle name="Обычный 4 8" xfId="433"/>
    <cellStyle name="Обычный 4 9" xfId="454"/>
    <cellStyle name="Обычный 5" xfId="220"/>
    <cellStyle name="Обычный 5 10" xfId="524"/>
    <cellStyle name="Обычный 5 11" xfId="553"/>
    <cellStyle name="Обычный 5 12" xfId="578"/>
    <cellStyle name="Обычный 5 13" xfId="607"/>
    <cellStyle name="Обычный 5 14" xfId="491"/>
    <cellStyle name="Обычный 5 15" xfId="633"/>
    <cellStyle name="Обычный 5 16" xfId="654"/>
    <cellStyle name="Обычный 5 17" xfId="799"/>
    <cellStyle name="Обычный 5 18" xfId="708"/>
    <cellStyle name="Обычный 5 19" xfId="788"/>
    <cellStyle name="Обычный 5 2" xfId="221"/>
    <cellStyle name="Обычный 5 2 2" xfId="4652"/>
    <cellStyle name="Обычный 5 2 3" xfId="4723"/>
    <cellStyle name="Обычный 5 2 4" xfId="4667"/>
    <cellStyle name="Обычный 5 2 5" xfId="4728"/>
    <cellStyle name="Обычный 5 2 6" xfId="4617"/>
    <cellStyle name="Обычный 5 2 7" xfId="4724"/>
    <cellStyle name="Обычный 5 20" xfId="737"/>
    <cellStyle name="Обычный 5 21" xfId="1034"/>
    <cellStyle name="Обычный 5 22" xfId="1019"/>
    <cellStyle name="Обычный 5 23" xfId="1280"/>
    <cellStyle name="Обычный 5 24" xfId="1420"/>
    <cellStyle name="Обычный 5 25" xfId="2235"/>
    <cellStyle name="Обычный 5 26" xfId="2523"/>
    <cellStyle name="Обычный 5 27" xfId="2613"/>
    <cellStyle name="Обычный 5 28" xfId="2717"/>
    <cellStyle name="Обычный 5 29" xfId="2746"/>
    <cellStyle name="Обычный 5 3" xfId="300"/>
    <cellStyle name="Обычный 5 30" xfId="2775"/>
    <cellStyle name="Обычный 5 31" xfId="2804"/>
    <cellStyle name="Обычный 5 32" xfId="2833"/>
    <cellStyle name="Обычный 5 33" xfId="2861"/>
    <cellStyle name="Обычный 5 34" xfId="2882"/>
    <cellStyle name="Обычный 5 35" xfId="2924"/>
    <cellStyle name="Обычный 5 36" xfId="3071"/>
    <cellStyle name="Обычный 5 37" xfId="3114"/>
    <cellStyle name="Обычный 5 38" xfId="3135"/>
    <cellStyle name="Обычный 5 39" xfId="3088"/>
    <cellStyle name="Обычный 5 4" xfId="326"/>
    <cellStyle name="Обычный 5 40" xfId="3333"/>
    <cellStyle name="Обычный 5 41" xfId="3414"/>
    <cellStyle name="Обычный 5 42" xfId="1731"/>
    <cellStyle name="Обычный 5 43" xfId="4064"/>
    <cellStyle name="Обычный 5 44" xfId="3766"/>
    <cellStyle name="Обычный 5 45" xfId="1470"/>
    <cellStyle name="Обычный 5 46" xfId="3646"/>
    <cellStyle name="Обычный 5 47" xfId="3663"/>
    <cellStyle name="Обычный 5 48" xfId="4436"/>
    <cellStyle name="Обычный 5 49" xfId="4404"/>
    <cellStyle name="Обычный 5 5" xfId="348"/>
    <cellStyle name="Обычный 5 50" xfId="1573"/>
    <cellStyle name="Обычный 5 51" xfId="3629"/>
    <cellStyle name="Обычный 5 52" xfId="4820"/>
    <cellStyle name="Обычный 5 53" xfId="4872"/>
    <cellStyle name="Обычный 5 54" xfId="5168"/>
    <cellStyle name="Обычный 5 55" xfId="5257"/>
    <cellStyle name="Обычный 5 56" xfId="5448"/>
    <cellStyle name="Обычный 5 57" xfId="5603"/>
    <cellStyle name="Обычный 5 58" xfId="6359"/>
    <cellStyle name="Обычный 5 59" xfId="6519"/>
    <cellStyle name="Обычный 5 6" xfId="382"/>
    <cellStyle name="Обычный 5 60" xfId="8087"/>
    <cellStyle name="Обычный 5 61" xfId="8612"/>
    <cellStyle name="Обычный 5 62" xfId="8299"/>
    <cellStyle name="Обычный 5 63" xfId="9227"/>
    <cellStyle name="Обычный 5 64" xfId="8927"/>
    <cellStyle name="Обычный 5 7" xfId="409"/>
    <cellStyle name="Обычный 5 8" xfId="435"/>
    <cellStyle name="Обычный 5 9" xfId="456"/>
    <cellStyle name="Обычный 6" xfId="222"/>
    <cellStyle name="Обычный 6 2" xfId="4620"/>
    <cellStyle name="Обычный 6 2 2" xfId="4653"/>
    <cellStyle name="Обычный 6 3" xfId="4621"/>
    <cellStyle name="Обычный 6 3 2" xfId="4654"/>
    <cellStyle name="Обычный 6 4" xfId="4622"/>
    <cellStyle name="Обычный 6 4 2" xfId="4655"/>
    <cellStyle name="Обычный 6 5" xfId="4623"/>
    <cellStyle name="Обычный 6 5 2" xfId="4656"/>
    <cellStyle name="Обычный 6 6" xfId="4624"/>
    <cellStyle name="Обычный 6 7" xfId="4625"/>
    <cellStyle name="Обычный 6 8" xfId="4626"/>
    <cellStyle name="Обычный 7" xfId="278"/>
    <cellStyle name="Обычный 8" xfId="1093"/>
    <cellStyle name="Обычный 8 10" xfId="3942"/>
    <cellStyle name="Обычный 8 11" xfId="3845"/>
    <cellStyle name="Обычный 8 12" xfId="1475"/>
    <cellStyle name="Обычный 8 13" xfId="4758"/>
    <cellStyle name="Обычный 8 14" xfId="5053"/>
    <cellStyle name="Обычный 8 15" xfId="4981"/>
    <cellStyle name="Обычный 8 16" xfId="5476"/>
    <cellStyle name="Обычный 8 17" xfId="5358"/>
    <cellStyle name="Обычный 8 18" xfId="5453"/>
    <cellStyle name="Обычный 8 19" xfId="5741"/>
    <cellStyle name="Обычный 8 2" xfId="1895"/>
    <cellStyle name="Обычный 8 2 10" xfId="11498"/>
    <cellStyle name="Обычный 8 2 11" xfId="12073"/>
    <cellStyle name="Обычный 8 2 2" xfId="3557"/>
    <cellStyle name="Обычный 8 2 2 2" xfId="6294"/>
    <cellStyle name="Обычный 8 2 2 3" xfId="7378"/>
    <cellStyle name="Обычный 8 2 2 4" xfId="7850"/>
    <cellStyle name="Обычный 8 2 2 5" xfId="9808"/>
    <cellStyle name="Обычный 8 2 2 6" xfId="10508"/>
    <cellStyle name="Обычный 8 2 2 7" xfId="11171"/>
    <cellStyle name="Обычный 8 2 2 8" xfId="11782"/>
    <cellStyle name="Обычный 8 2 2 9" xfId="12325"/>
    <cellStyle name="Обычный 8 2 3" xfId="3282"/>
    <cellStyle name="Обычный 8 2 3 2" xfId="6144"/>
    <cellStyle name="Обычный 8 2 3 3" xfId="7208"/>
    <cellStyle name="Обычный 8 2 3 4" xfId="7700"/>
    <cellStyle name="Обычный 8 2 3 5" xfId="9598"/>
    <cellStyle name="Обычный 8 2 3 6" xfId="10312"/>
    <cellStyle name="Обычный 8 2 3 7" xfId="10986"/>
    <cellStyle name="Обычный 8 2 3 8" xfId="11612"/>
    <cellStyle name="Обычный 8 2 3 9" xfId="12175"/>
    <cellStyle name="Обычный 8 2 4" xfId="6042"/>
    <cellStyle name="Обычный 8 2 5" xfId="7095"/>
    <cellStyle name="Обычный 8 2 6" xfId="7598"/>
    <cellStyle name="Обычный 8 2 7" xfId="9470"/>
    <cellStyle name="Обычный 8 2 8" xfId="10186"/>
    <cellStyle name="Обычный 8 2 9" xfId="10859"/>
    <cellStyle name="Обычный 8 20" xfId="6602"/>
    <cellStyle name="Обычный 8 21" xfId="6961"/>
    <cellStyle name="Обычный 8 22" xfId="8581"/>
    <cellStyle name="Обычный 8 23" xfId="8400"/>
    <cellStyle name="Обычный 8 24" xfId="8404"/>
    <cellStyle name="Обычный 8 25" xfId="8271"/>
    <cellStyle name="Обычный 8 26" xfId="11051"/>
    <cellStyle name="Обычный 8 3" xfId="3280"/>
    <cellStyle name="Обычный 8 3 10" xfId="11610"/>
    <cellStyle name="Обычный 8 3 11" xfId="12173"/>
    <cellStyle name="Обычный 8 3 2" xfId="3592"/>
    <cellStyle name="Обычный 8 3 2 2" xfId="6314"/>
    <cellStyle name="Обычный 8 3 2 3" xfId="7405"/>
    <cellStyle name="Обычный 8 3 2 4" xfId="7870"/>
    <cellStyle name="Обычный 8 3 2 5" xfId="9836"/>
    <cellStyle name="Обычный 8 3 2 6" xfId="10533"/>
    <cellStyle name="Обычный 8 3 2 7" xfId="11196"/>
    <cellStyle name="Обычный 8 3 2 8" xfId="11807"/>
    <cellStyle name="Обычный 8 3 2 9" xfId="12345"/>
    <cellStyle name="Обычный 8 3 3" xfId="3604"/>
    <cellStyle name="Обычный 8 3 3 2" xfId="6326"/>
    <cellStyle name="Обычный 8 3 3 3" xfId="7417"/>
    <cellStyle name="Обычный 8 3 3 4" xfId="7882"/>
    <cellStyle name="Обычный 8 3 3 5" xfId="9848"/>
    <cellStyle name="Обычный 8 3 3 6" xfId="10545"/>
    <cellStyle name="Обычный 8 3 3 7" xfId="11208"/>
    <cellStyle name="Обычный 8 3 3 8" xfId="11819"/>
    <cellStyle name="Обычный 8 3 3 9" xfId="12357"/>
    <cellStyle name="Обычный 8 3 4" xfId="6142"/>
    <cellStyle name="Обычный 8 3 5" xfId="7206"/>
    <cellStyle name="Обычный 8 3 6" xfId="7698"/>
    <cellStyle name="Обычный 8 3 7" xfId="9596"/>
    <cellStyle name="Обычный 8 3 8" xfId="10310"/>
    <cellStyle name="Обычный 8 3 9" xfId="10984"/>
    <cellStyle name="Обычный 8 4" xfId="1940"/>
    <cellStyle name="Обычный 8 4 2" xfId="4658"/>
    <cellStyle name="Обычный 8 4 3" xfId="7510"/>
    <cellStyle name="Обычный 8 4 4" xfId="7961"/>
    <cellStyle name="Обычный 8 4 5" xfId="9962"/>
    <cellStyle name="Обычный 8 4 6" xfId="10652"/>
    <cellStyle name="Обычный 8 4 7" xfId="11308"/>
    <cellStyle name="Обычный 8 4 8" xfId="11907"/>
    <cellStyle name="Обычный 8 4 9" xfId="12436"/>
    <cellStyle name="Обычный 8 5" xfId="2448"/>
    <cellStyle name="Обычный 8 5 2" xfId="4659"/>
    <cellStyle name="Обычный 8 5 3" xfId="10096"/>
    <cellStyle name="Обычный 8 5 4" xfId="10777"/>
    <cellStyle name="Обычный 8 5 5" xfId="11422"/>
    <cellStyle name="Обычный 8 5 6" xfId="12010"/>
    <cellStyle name="Обычный 8 5 7" xfId="12526"/>
    <cellStyle name="Обычный 8 6" xfId="1488"/>
    <cellStyle name="Обычный 8 6 2" xfId="4660"/>
    <cellStyle name="Обычный 8 7" xfId="2145"/>
    <cellStyle name="Обычный 8 8" xfId="3990"/>
    <cellStyle name="Обычный 8 9" xfId="3691"/>
    <cellStyle name="Обычный 9" xfId="1116"/>
    <cellStyle name="Обычный 9 10" xfId="3814"/>
    <cellStyle name="Обычный 9 11" xfId="3643"/>
    <cellStyle name="Обычный 9 12" xfId="3937"/>
    <cellStyle name="Обычный 9 13" xfId="4390"/>
    <cellStyle name="Обычный 9 14" xfId="3757"/>
    <cellStyle name="Обычный 9 15" xfId="1612"/>
    <cellStyle name="Обычный 9 16" xfId="5060"/>
    <cellStyle name="Обычный 9 17" xfId="4789"/>
    <cellStyle name="Обычный 9 18" xfId="5485"/>
    <cellStyle name="Обычный 9 19" xfId="5114"/>
    <cellStyle name="Обычный 9 2" xfId="1904"/>
    <cellStyle name="Обычный 9 2 10" xfId="12074"/>
    <cellStyle name="Обычный 9 2 2" xfId="4661"/>
    <cellStyle name="Обычный 9 2 3" xfId="6043"/>
    <cellStyle name="Обычный 9 2 4" xfId="7096"/>
    <cellStyle name="Обычный 9 2 5" xfId="7599"/>
    <cellStyle name="Обычный 9 2 6" xfId="9471"/>
    <cellStyle name="Обычный 9 2 7" xfId="10187"/>
    <cellStyle name="Обычный 9 2 8" xfId="10861"/>
    <cellStyle name="Обычный 9 2 9" xfId="11499"/>
    <cellStyle name="Обычный 9 20" xfId="5404"/>
    <cellStyle name="Обычный 9 21" xfId="5742"/>
    <cellStyle name="Обычный 9 22" xfId="6604"/>
    <cellStyle name="Обычный 9 23" xfId="6424"/>
    <cellStyle name="Обычный 9 24" xfId="8595"/>
    <cellStyle name="Обычный 9 25" xfId="9309"/>
    <cellStyle name="Обычный 9 26" xfId="9428"/>
    <cellStyle name="Обычный 9 27" xfId="10143"/>
    <cellStyle name="Обычный 9 28" xfId="11102"/>
    <cellStyle name="Обычный 9 3" xfId="3269"/>
    <cellStyle name="Обычный 9 3 10" xfId="12162"/>
    <cellStyle name="Обычный 9 3 2" xfId="4662"/>
    <cellStyle name="Обычный 9 3 3" xfId="6131"/>
    <cellStyle name="Обычный 9 3 4" xfId="7195"/>
    <cellStyle name="Обычный 9 3 5" xfId="7687"/>
    <cellStyle name="Обычный 9 3 6" xfId="9585"/>
    <cellStyle name="Обычный 9 3 7" xfId="10299"/>
    <cellStyle name="Обычный 9 3 8" xfId="10973"/>
    <cellStyle name="Обычный 9 3 9" xfId="11599"/>
    <cellStyle name="Обычный 9 4" xfId="3562"/>
    <cellStyle name="Обычный 9 4 10" xfId="12326"/>
    <cellStyle name="Обычный 9 4 2" xfId="4663"/>
    <cellStyle name="Обычный 9 4 3" xfId="6295"/>
    <cellStyle name="Обычный 9 4 4" xfId="7379"/>
    <cellStyle name="Обычный 9 4 5" xfId="7851"/>
    <cellStyle name="Обычный 9 4 6" xfId="9810"/>
    <cellStyle name="Обычный 9 4 7" xfId="10509"/>
    <cellStyle name="Обычный 9 4 8" xfId="11172"/>
    <cellStyle name="Обычный 9 4 9" xfId="11784"/>
    <cellStyle name="Обычный 9 5" xfId="3593"/>
    <cellStyle name="Обычный 9 5 10" xfId="12346"/>
    <cellStyle name="Обычный 9 5 2" xfId="4664"/>
    <cellStyle name="Обычный 9 5 3" xfId="6315"/>
    <cellStyle name="Обычный 9 5 4" xfId="7406"/>
    <cellStyle name="Обычный 9 5 5" xfId="7871"/>
    <cellStyle name="Обычный 9 5 6" xfId="9837"/>
    <cellStyle name="Обычный 9 5 7" xfId="10534"/>
    <cellStyle name="Обычный 9 5 8" xfId="11197"/>
    <cellStyle name="Обычный 9 5 9" xfId="11808"/>
    <cellStyle name="Обычный 9 6" xfId="1832"/>
    <cellStyle name="Обычный 9 6 2" xfId="4665"/>
    <cellStyle name="Обычный 9 6 3" xfId="7511"/>
    <cellStyle name="Обычный 9 6 4" xfId="7962"/>
    <cellStyle name="Обычный 9 6 5" xfId="9963"/>
    <cellStyle name="Обычный 9 6 6" xfId="10653"/>
    <cellStyle name="Обычный 9 6 7" xfId="11309"/>
    <cellStyle name="Обычный 9 6 8" xfId="11908"/>
    <cellStyle name="Обычный 9 6 9" xfId="12437"/>
    <cellStyle name="Обычный 9 7" xfId="3965"/>
    <cellStyle name="Обычный 9 7 2" xfId="10097"/>
    <cellStyle name="Обычный 9 7 3" xfId="10778"/>
    <cellStyle name="Обычный 9 7 4" xfId="11423"/>
    <cellStyle name="Обычный 9 7 5" xfId="12011"/>
    <cellStyle name="Обычный 9 7 6" xfId="12527"/>
    <cellStyle name="Обычный 9 8" xfId="3614"/>
    <cellStyle name="Обычный 9 9" xfId="3888"/>
    <cellStyle name="Обычный_Документ (1)" xfId="223"/>
    <cellStyle name="Обычный_Ист 8" xfId="224"/>
    <cellStyle name="Процентный 2" xfId="1139"/>
    <cellStyle name="Процентный 3" xfId="1131"/>
    <cellStyle name="Финансовый" xfId="225" builtinId="3"/>
    <cellStyle name="Финансовый 10" xfId="226"/>
    <cellStyle name="Финансовый 10 10" xfId="530"/>
    <cellStyle name="Финансовый 10 11" xfId="556"/>
    <cellStyle name="Финансовый 10 12" xfId="580"/>
    <cellStyle name="Финансовый 10 13" xfId="611"/>
    <cellStyle name="Финансовый 10 14" xfId="496"/>
    <cellStyle name="Финансовый 10 15" xfId="634"/>
    <cellStyle name="Финансовый 10 16" xfId="655"/>
    <cellStyle name="Финансовый 10 17" xfId="801"/>
    <cellStyle name="Финансовый 10 18" xfId="703"/>
    <cellStyle name="Финансовый 10 19" xfId="789"/>
    <cellStyle name="Финансовый 10 2" xfId="227"/>
    <cellStyle name="Финансовый 10 2 10" xfId="557"/>
    <cellStyle name="Финансовый 10 2 11" xfId="581"/>
    <cellStyle name="Финансовый 10 2 12" xfId="612"/>
    <cellStyle name="Финансовый 10 2 13" xfId="497"/>
    <cellStyle name="Финансовый 10 2 14" xfId="635"/>
    <cellStyle name="Финансовый 10 2 15" xfId="656"/>
    <cellStyle name="Финансовый 10 2 16" xfId="802"/>
    <cellStyle name="Финансовый 10 2 17" xfId="702"/>
    <cellStyle name="Финансовый 10 2 18" xfId="883"/>
    <cellStyle name="Финансовый 10 2 19" xfId="735"/>
    <cellStyle name="Финансовый 10 2 2" xfId="306"/>
    <cellStyle name="Финансовый 10 2 20" xfId="1036"/>
    <cellStyle name="Финансовый 10 2 21" xfId="1017"/>
    <cellStyle name="Финансовый 10 2 22" xfId="1282"/>
    <cellStyle name="Финансовый 10 2 23" xfId="1422"/>
    <cellStyle name="Финансовый 10 2 24" xfId="2215"/>
    <cellStyle name="Финансовый 10 2 25" xfId="2000"/>
    <cellStyle name="Финансовый 10 2 26" xfId="2595"/>
    <cellStyle name="Финансовый 10 2 27" xfId="2724"/>
    <cellStyle name="Финансовый 10 2 28" xfId="2753"/>
    <cellStyle name="Финансовый 10 2 29" xfId="2782"/>
    <cellStyle name="Финансовый 10 2 3" xfId="328"/>
    <cellStyle name="Финансовый 10 2 30" xfId="2811"/>
    <cellStyle name="Финансовый 10 2 31" xfId="2840"/>
    <cellStyle name="Финансовый 10 2 32" xfId="2863"/>
    <cellStyle name="Финансовый 10 2 33" xfId="2884"/>
    <cellStyle name="Финансовый 10 2 34" xfId="2926"/>
    <cellStyle name="Финансовый 10 2 35" xfId="2990"/>
    <cellStyle name="Финансовый 10 2 36" xfId="3009"/>
    <cellStyle name="Финансовый 10 2 37" xfId="3020"/>
    <cellStyle name="Финансовый 10 2 38" xfId="2961"/>
    <cellStyle name="Финансовый 10 2 39" xfId="3336"/>
    <cellStyle name="Финансовый 10 2 4" xfId="350"/>
    <cellStyle name="Финансовый 10 2 40" xfId="3401"/>
    <cellStyle name="Финансовый 10 2 41" xfId="1576"/>
    <cellStyle name="Финансовый 10 2 42" xfId="4078"/>
    <cellStyle name="Финансовый 10 2 43" xfId="1967"/>
    <cellStyle name="Финансовый 10 2 44" xfId="4171"/>
    <cellStyle name="Финансовый 10 2 45" xfId="4243"/>
    <cellStyle name="Финансовый 10 2 46" xfId="4301"/>
    <cellStyle name="Финансовый 10 2 47" xfId="4189"/>
    <cellStyle name="Финансовый 10 2 48" xfId="4457"/>
    <cellStyle name="Финансовый 10 2 49" xfId="4391"/>
    <cellStyle name="Финансовый 10 2 5" xfId="388"/>
    <cellStyle name="Финансовый 10 2 50" xfId="3890"/>
    <cellStyle name="Финансовый 10 2 51" xfId="4822"/>
    <cellStyle name="Финансовый 10 2 52" xfId="5028"/>
    <cellStyle name="Финансовый 10 2 53" xfId="5171"/>
    <cellStyle name="Финансовый 10 2 54" xfId="5544"/>
    <cellStyle name="Финансовый 10 2 55" xfId="5445"/>
    <cellStyle name="Финансовый 10 2 56" xfId="5605"/>
    <cellStyle name="Финансовый 10 2 57" xfId="6362"/>
    <cellStyle name="Финансовый 10 2 58" xfId="6471"/>
    <cellStyle name="Финансовый 10 2 59" xfId="8091"/>
    <cellStyle name="Финансовый 10 2 6" xfId="415"/>
    <cellStyle name="Финансовый 10 2 60" xfId="8310"/>
    <cellStyle name="Финансовый 10 2 61" xfId="9295"/>
    <cellStyle name="Финансовый 10 2 62" xfId="8975"/>
    <cellStyle name="Финансовый 10 2 63" xfId="9258"/>
    <cellStyle name="Финансовый 10 2 7" xfId="437"/>
    <cellStyle name="Финансовый 10 2 8" xfId="458"/>
    <cellStyle name="Финансовый 10 2 9" xfId="531"/>
    <cellStyle name="Финансовый 10 20" xfId="736"/>
    <cellStyle name="Финансовый 10 21" xfId="1035"/>
    <cellStyle name="Финансовый 10 22" xfId="1018"/>
    <cellStyle name="Финансовый 10 23" xfId="1281"/>
    <cellStyle name="Финансовый 10 24" xfId="1421"/>
    <cellStyle name="Финансовый 10 25" xfId="2196"/>
    <cellStyle name="Финансовый 10 26" xfId="2456"/>
    <cellStyle name="Финансовый 10 27" xfId="2319"/>
    <cellStyle name="Финансовый 10 28" xfId="2723"/>
    <cellStyle name="Финансовый 10 29" xfId="2752"/>
    <cellStyle name="Финансовый 10 3" xfId="305"/>
    <cellStyle name="Финансовый 10 30" xfId="2781"/>
    <cellStyle name="Финансовый 10 31" xfId="2810"/>
    <cellStyle name="Финансовый 10 32" xfId="2839"/>
    <cellStyle name="Финансовый 10 33" xfId="2862"/>
    <cellStyle name="Финансовый 10 34" xfId="2883"/>
    <cellStyle name="Финансовый 10 35" xfId="2925"/>
    <cellStyle name="Финансовый 10 36" xfId="3005"/>
    <cellStyle name="Финансовый 10 37" xfId="3014"/>
    <cellStyle name="Финансовый 10 38" xfId="3022"/>
    <cellStyle name="Финансовый 10 39" xfId="2957"/>
    <cellStyle name="Финансовый 10 4" xfId="327"/>
    <cellStyle name="Финансовый 10 40" xfId="3335"/>
    <cellStyle name="Финансовый 10 41" xfId="3403"/>
    <cellStyle name="Финансовый 10 42" xfId="1589"/>
    <cellStyle name="Финансовый 10 43" xfId="4157"/>
    <cellStyle name="Финансовый 10 44" xfId="3107"/>
    <cellStyle name="Финансовый 10 45" xfId="3801"/>
    <cellStyle name="Финансовый 10 46" xfId="3638"/>
    <cellStyle name="Финансовый 10 47" xfId="4010"/>
    <cellStyle name="Финансовый 10 48" xfId="4440"/>
    <cellStyle name="Финансовый 10 49" xfId="4475"/>
    <cellStyle name="Финансовый 10 5" xfId="349"/>
    <cellStyle name="Финансовый 10 50" xfId="4508"/>
    <cellStyle name="Финансовый 10 51" xfId="3853"/>
    <cellStyle name="Финансовый 10 52" xfId="4821"/>
    <cellStyle name="Финансовый 10 53" xfId="5097"/>
    <cellStyle name="Финансовый 10 54" xfId="5170"/>
    <cellStyle name="Финансовый 10 55" xfId="5209"/>
    <cellStyle name="Финансовый 10 56" xfId="5451"/>
    <cellStyle name="Финансовый 10 57" xfId="5604"/>
    <cellStyle name="Финансовый 10 58" xfId="6361"/>
    <cellStyle name="Финансовый 10 59" xfId="6440"/>
    <cellStyle name="Финансовый 10 6" xfId="387"/>
    <cellStyle name="Финансовый 10 60" xfId="8090"/>
    <cellStyle name="Финансовый 10 61" xfId="8319"/>
    <cellStyle name="Финансовый 10 62" xfId="9855"/>
    <cellStyle name="Финансовый 10 63" xfId="10552"/>
    <cellStyle name="Финансовый 10 64" xfId="10671"/>
    <cellStyle name="Финансовый 10 7" xfId="414"/>
    <cellStyle name="Финансовый 10 8" xfId="436"/>
    <cellStyle name="Финансовый 10 9" xfId="457"/>
    <cellStyle name="Финансовый 11" xfId="279"/>
    <cellStyle name="Финансовый 11 10" xfId="1037"/>
    <cellStyle name="Финансовый 11 11" xfId="1016"/>
    <cellStyle name="Финансовый 11 12" xfId="1451"/>
    <cellStyle name="Финансовый 11 13" xfId="2144"/>
    <cellStyle name="Финансовый 11 14" xfId="2236"/>
    <cellStyle name="Финансовый 11 15" xfId="2524"/>
    <cellStyle name="Финансовый 11 16" xfId="2575"/>
    <cellStyle name="Финансовый 11 17" xfId="2725"/>
    <cellStyle name="Финансовый 11 18" xfId="2754"/>
    <cellStyle name="Финансовый 11 19" xfId="2783"/>
    <cellStyle name="Финансовый 11 2" xfId="532"/>
    <cellStyle name="Финансовый 11 20" xfId="2812"/>
    <cellStyle name="Финансовый 11 21" xfId="2841"/>
    <cellStyle name="Финансовый 11 22" xfId="2864"/>
    <cellStyle name="Финансовый 11 23" xfId="2885"/>
    <cellStyle name="Финансовый 11 24" xfId="2946"/>
    <cellStyle name="Финансовый 11 25" xfId="3074"/>
    <cellStyle name="Финансовый 11 26" xfId="3149"/>
    <cellStyle name="Финансовый 11 27" xfId="3356"/>
    <cellStyle name="Финансовый 11 28" xfId="3538"/>
    <cellStyle name="Финансовый 11 29" xfId="2158"/>
    <cellStyle name="Финансовый 11 3" xfId="558"/>
    <cellStyle name="Финансовый 11 30" xfId="4027"/>
    <cellStyle name="Финансовый 11 31" xfId="3820"/>
    <cellStyle name="Финансовый 11 32" xfId="1943"/>
    <cellStyle name="Финансовый 11 33" xfId="3606"/>
    <cellStyle name="Финансовый 11 34" xfId="3865"/>
    <cellStyle name="Финансовый 11 35" xfId="4039"/>
    <cellStyle name="Финансовый 11 36" xfId="3730"/>
    <cellStyle name="Финансовый 11 37" xfId="4069"/>
    <cellStyle name="Финансовый 11 38" xfId="4540"/>
    <cellStyle name="Финансовый 11 39" xfId="4846"/>
    <cellStyle name="Финансовый 11 4" xfId="582"/>
    <cellStyle name="Финансовый 11 40" xfId="4902"/>
    <cellStyle name="Финансовый 11 41" xfId="5200"/>
    <cellStyle name="Финансовый 11 42" xfId="5245"/>
    <cellStyle name="Финансовый 11 43" xfId="5151"/>
    <cellStyle name="Финансовый 11 44" xfId="5621"/>
    <cellStyle name="Финансовый 11 45" xfId="6387"/>
    <cellStyle name="Финансовый 11 46" xfId="6732"/>
    <cellStyle name="Финансовый 11 47" xfId="8128"/>
    <cellStyle name="Финансовый 11 48" xfId="9264"/>
    <cellStyle name="Финансовый 11 49" xfId="8003"/>
    <cellStyle name="Финансовый 11 5" xfId="613"/>
    <cellStyle name="Финансовый 11 50" xfId="9268"/>
    <cellStyle name="Финансовый 11 51" xfId="9024"/>
    <cellStyle name="Финансовый 11 6" xfId="803"/>
    <cellStyle name="Финансовый 11 7" xfId="701"/>
    <cellStyle name="Финансовый 11 8" xfId="905"/>
    <cellStyle name="Финансовый 11 9" xfId="734"/>
    <cellStyle name="Финансовый 12" xfId="3069"/>
    <cellStyle name="Финансовый 12 10" xfId="228"/>
    <cellStyle name="Финансовый 12 10 10" xfId="559"/>
    <cellStyle name="Финансовый 12 10 11" xfId="583"/>
    <cellStyle name="Финансовый 12 10 12" xfId="614"/>
    <cellStyle name="Финансовый 12 10 13" xfId="498"/>
    <cellStyle name="Финансовый 12 10 14" xfId="636"/>
    <cellStyle name="Финансовый 12 10 15" xfId="657"/>
    <cellStyle name="Финансовый 12 10 16" xfId="804"/>
    <cellStyle name="Финансовый 12 10 17" xfId="700"/>
    <cellStyle name="Финансовый 12 10 18" xfId="918"/>
    <cellStyle name="Финансовый 12 10 19" xfId="733"/>
    <cellStyle name="Финансовый 12 10 2" xfId="307"/>
    <cellStyle name="Финансовый 12 10 20" xfId="1038"/>
    <cellStyle name="Финансовый 12 10 21" xfId="1015"/>
    <cellStyle name="Финансовый 12 10 22" xfId="1283"/>
    <cellStyle name="Финансовый 12 10 23" xfId="1423"/>
    <cellStyle name="Финансовый 12 10 24" xfId="2290"/>
    <cellStyle name="Финансовый 12 10 25" xfId="2492"/>
    <cellStyle name="Финансовый 12 10 26" xfId="2248"/>
    <cellStyle name="Финансовый 12 10 27" xfId="2726"/>
    <cellStyle name="Финансовый 12 10 28" xfId="2755"/>
    <cellStyle name="Финансовый 12 10 29" xfId="2784"/>
    <cellStyle name="Финансовый 12 10 3" xfId="329"/>
    <cellStyle name="Финансовый 12 10 30" xfId="2813"/>
    <cellStyle name="Финансовый 12 10 31" xfId="2842"/>
    <cellStyle name="Финансовый 12 10 32" xfId="2865"/>
    <cellStyle name="Финансовый 12 10 33" xfId="2886"/>
    <cellStyle name="Финансовый 12 10 34" xfId="2927"/>
    <cellStyle name="Финансовый 12 10 35" xfId="2986"/>
    <cellStyle name="Финансовый 12 10 36" xfId="2997"/>
    <cellStyle name="Финансовый 12 10 37" xfId="2944"/>
    <cellStyle name="Финансовый 12 10 38" xfId="2966"/>
    <cellStyle name="Финансовый 12 10 39" xfId="3337"/>
    <cellStyle name="Финансовый 12 10 4" xfId="351"/>
    <cellStyle name="Финансовый 12 10 40" xfId="3386"/>
    <cellStyle name="Финансовый 12 10 41" xfId="1537"/>
    <cellStyle name="Финансовый 12 10 42" xfId="4009"/>
    <cellStyle name="Финансовый 12 10 43" xfId="4012"/>
    <cellStyle name="Финансовый 12 10 44" xfId="1729"/>
    <cellStyle name="Финансовый 12 10 45" xfId="3873"/>
    <cellStyle name="Финансовый 12 10 46" xfId="1535"/>
    <cellStyle name="Финансовый 12 10 47" xfId="3810"/>
    <cellStyle name="Финансовый 12 10 48" xfId="2323"/>
    <cellStyle name="Финансовый 12 10 49" xfId="3731"/>
    <cellStyle name="Финансовый 12 10 5" xfId="389"/>
    <cellStyle name="Финансовый 12 10 50" xfId="4528"/>
    <cellStyle name="Финансовый 12 10 51" xfId="4823"/>
    <cellStyle name="Финансовый 12 10 52" xfId="5033"/>
    <cellStyle name="Финансовый 12 10 53" xfId="5172"/>
    <cellStyle name="Финансовый 12 10 54" xfId="5444"/>
    <cellStyle name="Финансовый 12 10 55" xfId="5581"/>
    <cellStyle name="Финансовый 12 10 56" xfId="5606"/>
    <cellStyle name="Финансовый 12 10 57" xfId="6363"/>
    <cellStyle name="Финансовый 12 10 58" xfId="6543"/>
    <cellStyle name="Финансовый 12 10 59" xfId="8092"/>
    <cellStyle name="Финансовый 12 10 6" xfId="416"/>
    <cellStyle name="Финансовый 12 10 60" xfId="8245"/>
    <cellStyle name="Финансовый 12 10 61" xfId="8261"/>
    <cellStyle name="Финансовый 12 10 62" xfId="8529"/>
    <cellStyle name="Финансовый 12 10 63" xfId="7976"/>
    <cellStyle name="Финансовый 12 10 7" xfId="438"/>
    <cellStyle name="Финансовый 12 10 8" xfId="459"/>
    <cellStyle name="Финансовый 12 10 9" xfId="533"/>
    <cellStyle name="Финансовый 12 2" xfId="229"/>
    <cellStyle name="Финансовый 12 2 10" xfId="560"/>
    <cellStyle name="Финансовый 12 2 11" xfId="584"/>
    <cellStyle name="Финансовый 12 2 12" xfId="615"/>
    <cellStyle name="Финансовый 12 2 13" xfId="499"/>
    <cellStyle name="Финансовый 12 2 14" xfId="637"/>
    <cellStyle name="Финансовый 12 2 15" xfId="658"/>
    <cellStyle name="Финансовый 12 2 16" xfId="805"/>
    <cellStyle name="Финансовый 12 2 17" xfId="699"/>
    <cellStyle name="Финансовый 12 2 18" xfId="884"/>
    <cellStyle name="Финансовый 12 2 19" xfId="732"/>
    <cellStyle name="Финансовый 12 2 2" xfId="308"/>
    <cellStyle name="Финансовый 12 2 20" xfId="1039"/>
    <cellStyle name="Финансовый 12 2 21" xfId="1014"/>
    <cellStyle name="Финансовый 12 2 22" xfId="1284"/>
    <cellStyle name="Финансовый 12 2 23" xfId="1424"/>
    <cellStyle name="Финансовый 12 2 24" xfId="2309"/>
    <cellStyle name="Финансовый 12 2 25" xfId="2478"/>
    <cellStyle name="Финансовый 12 2 26" xfId="2505"/>
    <cellStyle name="Финансовый 12 2 27" xfId="2727"/>
    <cellStyle name="Финансовый 12 2 28" xfId="2756"/>
    <cellStyle name="Финансовый 12 2 29" xfId="2785"/>
    <cellStyle name="Финансовый 12 2 3" xfId="330"/>
    <cellStyle name="Финансовый 12 2 30" xfId="2814"/>
    <cellStyle name="Финансовый 12 2 31" xfId="2843"/>
    <cellStyle name="Финансовый 12 2 32" xfId="2866"/>
    <cellStyle name="Финансовый 12 2 33" xfId="2887"/>
    <cellStyle name="Финансовый 12 2 34" xfId="2928"/>
    <cellStyle name="Финансовый 12 2 35" xfId="2982"/>
    <cellStyle name="Финансовый 12 2 36" xfId="3011"/>
    <cellStyle name="Финансовый 12 2 37" xfId="2902"/>
    <cellStyle name="Финансовый 12 2 38" xfId="2977"/>
    <cellStyle name="Финансовый 12 2 39" xfId="3338"/>
    <cellStyle name="Финансовый 12 2 4" xfId="352"/>
    <cellStyle name="Финансовый 12 2 40" xfId="3384"/>
    <cellStyle name="Финансовый 12 2 41" xfId="1528"/>
    <cellStyle name="Финансовый 12 2 42" xfId="4201"/>
    <cellStyle name="Финансовый 12 2 43" xfId="4269"/>
    <cellStyle name="Финансовый 12 2 44" xfId="4327"/>
    <cellStyle name="Финансовый 12 2 45" xfId="4371"/>
    <cellStyle name="Финансовый 12 2 46" xfId="4411"/>
    <cellStyle name="Финансовый 12 2 47" xfId="4164"/>
    <cellStyle name="Финансовый 12 2 48" xfId="1839"/>
    <cellStyle name="Финансовый 12 2 49" xfId="1410"/>
    <cellStyle name="Финансовый 12 2 5" xfId="390"/>
    <cellStyle name="Финансовый 12 2 50" xfId="4490"/>
    <cellStyle name="Финансовый 12 2 51" xfId="4824"/>
    <cellStyle name="Финансовый 12 2 52" xfId="4852"/>
    <cellStyle name="Финансовый 12 2 53" xfId="5173"/>
    <cellStyle name="Финансовый 12 2 54" xfId="5452"/>
    <cellStyle name="Финансовый 12 2 55" xfId="5130"/>
    <cellStyle name="Финансовый 12 2 56" xfId="5607"/>
    <cellStyle name="Финансовый 12 2 57" xfId="6364"/>
    <cellStyle name="Финансовый 12 2 58" xfId="6462"/>
    <cellStyle name="Финансовый 12 2 59" xfId="8093"/>
    <cellStyle name="Финансовый 12 2 6" xfId="417"/>
    <cellStyle name="Финансовый 12 2 60" xfId="8303"/>
    <cellStyle name="Финансовый 12 2 61" xfId="8315"/>
    <cellStyle name="Финансовый 12 2 62" xfId="8809"/>
    <cellStyle name="Финансовый 12 2 63" xfId="8553"/>
    <cellStyle name="Финансовый 12 2 7" xfId="439"/>
    <cellStyle name="Финансовый 12 2 8" xfId="460"/>
    <cellStyle name="Финансовый 12 2 9" xfId="534"/>
    <cellStyle name="Финансовый 12 3" xfId="230"/>
    <cellStyle name="Финансовый 12 3 10" xfId="561"/>
    <cellStyle name="Финансовый 12 3 11" xfId="585"/>
    <cellStyle name="Финансовый 12 3 12" xfId="616"/>
    <cellStyle name="Финансовый 12 3 13" xfId="500"/>
    <cellStyle name="Финансовый 12 3 14" xfId="638"/>
    <cellStyle name="Финансовый 12 3 15" xfId="659"/>
    <cellStyle name="Финансовый 12 3 16" xfId="806"/>
    <cellStyle name="Финансовый 12 3 17" xfId="697"/>
    <cellStyle name="Финансовый 12 3 18" xfId="906"/>
    <cellStyle name="Финансовый 12 3 19" xfId="731"/>
    <cellStyle name="Финансовый 12 3 2" xfId="309"/>
    <cellStyle name="Финансовый 12 3 20" xfId="1040"/>
    <cellStyle name="Финансовый 12 3 21" xfId="1013"/>
    <cellStyle name="Финансовый 12 3 22" xfId="1285"/>
    <cellStyle name="Финансовый 12 3 23" xfId="1425"/>
    <cellStyle name="Финансовый 12 3 24" xfId="2284"/>
    <cellStyle name="Финансовый 12 3 25" xfId="2168"/>
    <cellStyle name="Финансовый 12 3 26" xfId="2497"/>
    <cellStyle name="Финансовый 12 3 27" xfId="2728"/>
    <cellStyle name="Финансовый 12 3 28" xfId="2757"/>
    <cellStyle name="Финансовый 12 3 29" xfId="2786"/>
    <cellStyle name="Финансовый 12 3 3" xfId="331"/>
    <cellStyle name="Финансовый 12 3 30" xfId="2815"/>
    <cellStyle name="Финансовый 12 3 31" xfId="2844"/>
    <cellStyle name="Финансовый 12 3 32" xfId="2867"/>
    <cellStyle name="Финансовый 12 3 33" xfId="2888"/>
    <cellStyle name="Финансовый 12 3 34" xfId="2929"/>
    <cellStyle name="Финансовый 12 3 35" xfId="2975"/>
    <cellStyle name="Финансовый 12 3 36" xfId="3001"/>
    <cellStyle name="Финансовый 12 3 37" xfId="3141"/>
    <cellStyle name="Финансовый 12 3 38" xfId="2983"/>
    <cellStyle name="Финансовый 12 3 39" xfId="3339"/>
    <cellStyle name="Финансовый 12 3 4" xfId="353"/>
    <cellStyle name="Финансовый 12 3 40" xfId="3381"/>
    <cellStyle name="Финансовый 12 3 41" xfId="1518"/>
    <cellStyle name="Финансовый 12 3 42" xfId="4183"/>
    <cellStyle name="Финансовый 12 3 43" xfId="4255"/>
    <cellStyle name="Финансовый 12 3 44" xfId="4312"/>
    <cellStyle name="Финансовый 12 3 45" xfId="4361"/>
    <cellStyle name="Финансовый 12 3 46" xfId="4403"/>
    <cellStyle name="Финансовый 12 3 47" xfId="4439"/>
    <cellStyle name="Финансовый 12 3 48" xfId="3767"/>
    <cellStyle name="Финансовый 12 3 49" xfId="4744"/>
    <cellStyle name="Финансовый 12 3 5" xfId="391"/>
    <cellStyle name="Финансовый 12 3 50" xfId="4128"/>
    <cellStyle name="Финансовый 12 3 51" xfId="4825"/>
    <cellStyle name="Финансовый 12 3 52" xfId="4924"/>
    <cellStyle name="Финансовый 12 3 53" xfId="5174"/>
    <cellStyle name="Финансовый 12 3 54" xfId="5206"/>
    <cellStyle name="Финансовый 12 3 55" xfId="5127"/>
    <cellStyle name="Финансовый 12 3 56" xfId="5608"/>
    <cellStyle name="Финансовый 12 3 57" xfId="6365"/>
    <cellStyle name="Финансовый 12 3 58" xfId="6518"/>
    <cellStyle name="Финансовый 12 3 59" xfId="8094"/>
    <cellStyle name="Финансовый 12 3 6" xfId="418"/>
    <cellStyle name="Финансовый 12 3 60" xfId="8290"/>
    <cellStyle name="Финансовый 12 3 61" xfId="8190"/>
    <cellStyle name="Финансовый 12 3 62" xfId="9986"/>
    <cellStyle name="Финансовый 12 3 63" xfId="9714"/>
    <cellStyle name="Финансовый 12 3 7" xfId="440"/>
    <cellStyle name="Финансовый 12 3 8" xfId="461"/>
    <cellStyle name="Финансовый 12 3 9" xfId="535"/>
    <cellStyle name="Финансовый 12 4" xfId="231"/>
    <cellStyle name="Финансовый 12 4 10" xfId="562"/>
    <cellStyle name="Финансовый 12 4 11" xfId="586"/>
    <cellStyle name="Финансовый 12 4 12" xfId="617"/>
    <cellStyle name="Финансовый 12 4 13" xfId="501"/>
    <cellStyle name="Финансовый 12 4 14" xfId="639"/>
    <cellStyle name="Финансовый 12 4 15" xfId="660"/>
    <cellStyle name="Финансовый 12 4 16" xfId="807"/>
    <cellStyle name="Финансовый 12 4 17" xfId="696"/>
    <cellStyle name="Финансовый 12 4 18" xfId="919"/>
    <cellStyle name="Финансовый 12 4 19" xfId="730"/>
    <cellStyle name="Финансовый 12 4 2" xfId="310"/>
    <cellStyle name="Финансовый 12 4 20" xfId="1041"/>
    <cellStyle name="Финансовый 12 4 21" xfId="1012"/>
    <cellStyle name="Финансовый 12 4 22" xfId="1286"/>
    <cellStyle name="Финансовый 12 4 23" xfId="1426"/>
    <cellStyle name="Финансовый 12 4 24" xfId="2411"/>
    <cellStyle name="Финансовый 12 4 25" xfId="2171"/>
    <cellStyle name="Финансовый 12 4 26" xfId="2545"/>
    <cellStyle name="Финансовый 12 4 27" xfId="2729"/>
    <cellStyle name="Финансовый 12 4 28" xfId="2758"/>
    <cellStyle name="Финансовый 12 4 29" xfId="2787"/>
    <cellStyle name="Финансовый 12 4 3" xfId="332"/>
    <cellStyle name="Финансовый 12 4 30" xfId="2816"/>
    <cellStyle name="Финансовый 12 4 31" xfId="2845"/>
    <cellStyle name="Финансовый 12 4 32" xfId="2868"/>
    <cellStyle name="Финансовый 12 4 33" xfId="2889"/>
    <cellStyle name="Финансовый 12 4 34" xfId="2930"/>
    <cellStyle name="Финансовый 12 4 35" xfId="2964"/>
    <cellStyle name="Финансовый 12 4 36" xfId="2996"/>
    <cellStyle name="Финансовый 12 4 37" xfId="3136"/>
    <cellStyle name="Финансовый 12 4 38" xfId="2987"/>
    <cellStyle name="Финансовый 12 4 39" xfId="3340"/>
    <cellStyle name="Финансовый 12 4 4" xfId="354"/>
    <cellStyle name="Финансовый 12 4 40" xfId="3376"/>
    <cellStyle name="Финансовый 12 4 41" xfId="1510"/>
    <cellStyle name="Финансовый 12 4 42" xfId="4095"/>
    <cellStyle name="Финансовый 12 4 43" xfId="1664"/>
    <cellStyle name="Финансовый 12 4 44" xfId="4190"/>
    <cellStyle name="Финансовый 12 4 45" xfId="4261"/>
    <cellStyle name="Финансовый 12 4 46" xfId="4317"/>
    <cellStyle name="Финансовый 12 4 47" xfId="4425"/>
    <cellStyle name="Финансовый 12 4 48" xfId="1639"/>
    <cellStyle name="Финансовый 12 4 49" xfId="1881"/>
    <cellStyle name="Финансовый 12 4 5" xfId="392"/>
    <cellStyle name="Финансовый 12 4 50" xfId="3770"/>
    <cellStyle name="Финансовый 12 4 51" xfId="4826"/>
    <cellStyle name="Финансовый 12 4 52" xfId="4982"/>
    <cellStyle name="Финансовый 12 4 53" xfId="5175"/>
    <cellStyle name="Финансовый 12 4 54" xfId="5307"/>
    <cellStyle name="Финансовый 12 4 55" xfId="5543"/>
    <cellStyle name="Финансовый 12 4 56" xfId="5609"/>
    <cellStyle name="Финансовый 12 4 57" xfId="6366"/>
    <cellStyle name="Финансовый 12 4 58" xfId="6450"/>
    <cellStyle name="Финансовый 12 4 59" xfId="8095"/>
    <cellStyle name="Финансовый 12 4 6" xfId="419"/>
    <cellStyle name="Финансовый 12 4 60" xfId="8279"/>
    <cellStyle name="Финансовый 12 4 61" xfId="9228"/>
    <cellStyle name="Финансовый 12 4 62" xfId="8429"/>
    <cellStyle name="Финансовый 12 4 63" xfId="8522"/>
    <cellStyle name="Финансовый 12 4 7" xfId="441"/>
    <cellStyle name="Финансовый 12 4 8" xfId="462"/>
    <cellStyle name="Финансовый 12 4 9" xfId="536"/>
    <cellStyle name="Финансовый 12 5" xfId="232"/>
    <cellStyle name="Финансовый 12 5 10" xfId="563"/>
    <cellStyle name="Финансовый 12 5 11" xfId="587"/>
    <cellStyle name="Финансовый 12 5 12" xfId="618"/>
    <cellStyle name="Финансовый 12 5 13" xfId="502"/>
    <cellStyle name="Финансовый 12 5 14" xfId="640"/>
    <cellStyle name="Финансовый 12 5 15" xfId="661"/>
    <cellStyle name="Финансовый 12 5 16" xfId="808"/>
    <cellStyle name="Финансовый 12 5 17" xfId="695"/>
    <cellStyle name="Финансовый 12 5 18" xfId="885"/>
    <cellStyle name="Финансовый 12 5 19" xfId="729"/>
    <cellStyle name="Финансовый 12 5 2" xfId="311"/>
    <cellStyle name="Финансовый 12 5 20" xfId="1042"/>
    <cellStyle name="Финансовый 12 5 21" xfId="1011"/>
    <cellStyle name="Финансовый 12 5 22" xfId="1287"/>
    <cellStyle name="Финансовый 12 5 23" xfId="1427"/>
    <cellStyle name="Финансовый 12 5 24" xfId="2436"/>
    <cellStyle name="Финансовый 12 5 25" xfId="2059"/>
    <cellStyle name="Финансовый 12 5 26" xfId="2306"/>
    <cellStyle name="Финансовый 12 5 27" xfId="2730"/>
    <cellStyle name="Финансовый 12 5 28" xfId="2759"/>
    <cellStyle name="Финансовый 12 5 29" xfId="2788"/>
    <cellStyle name="Финансовый 12 5 3" xfId="333"/>
    <cellStyle name="Финансовый 12 5 30" xfId="2817"/>
    <cellStyle name="Финансовый 12 5 31" xfId="2846"/>
    <cellStyle name="Финансовый 12 5 32" xfId="2869"/>
    <cellStyle name="Финансовый 12 5 33" xfId="2890"/>
    <cellStyle name="Финансовый 12 5 34" xfId="2931"/>
    <cellStyle name="Финансовый 12 5 35" xfId="2959"/>
    <cellStyle name="Финансовый 12 5 36" xfId="2914"/>
    <cellStyle name="Финансовый 12 5 37" xfId="3132"/>
    <cellStyle name="Финансовый 12 5 38" xfId="2942"/>
    <cellStyle name="Финансовый 12 5 39" xfId="3341"/>
    <cellStyle name="Финансовый 12 5 4" xfId="355"/>
    <cellStyle name="Финансовый 12 5 40" xfId="3370"/>
    <cellStyle name="Финансовый 12 5 41" xfId="1491"/>
    <cellStyle name="Финансовый 12 5 42" xfId="4036"/>
    <cellStyle name="Финансовый 12 5 43" xfId="3628"/>
    <cellStyle name="Финансовый 12 5 44" xfId="4090"/>
    <cellStyle name="Финансовый 12 5 45" xfId="1600"/>
    <cellStyle name="Финансовый 12 5 46" xfId="4109"/>
    <cellStyle name="Финансовый 12 5 47" xfId="4365"/>
    <cellStyle name="Финансовый 12 5 48" xfId="1646"/>
    <cellStyle name="Финансовый 12 5 49" xfId="4563"/>
    <cellStyle name="Финансовый 12 5 5" xfId="393"/>
    <cellStyle name="Финансовый 12 5 50" xfId="4521"/>
    <cellStyle name="Финансовый 12 5 51" xfId="4827"/>
    <cellStyle name="Финансовый 12 5 52" xfId="4917"/>
    <cellStyle name="Финансовый 12 5 53" xfId="5176"/>
    <cellStyle name="Финансовый 12 5 54" xfId="5385"/>
    <cellStyle name="Финансовый 12 5 55" xfId="5531"/>
    <cellStyle name="Финансовый 12 5 56" xfId="5610"/>
    <cellStyle name="Финансовый 12 5 57" xfId="6367"/>
    <cellStyle name="Финансовый 12 5 58" xfId="6444"/>
    <cellStyle name="Финансовый 12 5 59" xfId="8096"/>
    <cellStyle name="Финансовый 12 5 6" xfId="420"/>
    <cellStyle name="Финансовый 12 5 60" xfId="8354"/>
    <cellStyle name="Финансовый 12 5 61" xfId="8344"/>
    <cellStyle name="Финансовый 12 5 62" xfId="9379"/>
    <cellStyle name="Финансовый 12 5 63" xfId="9927"/>
    <cellStyle name="Финансовый 12 5 7" xfId="442"/>
    <cellStyle name="Финансовый 12 5 8" xfId="463"/>
    <cellStyle name="Финансовый 12 5 9" xfId="537"/>
    <cellStyle name="Финансовый 12 6" xfId="233"/>
    <cellStyle name="Финансовый 12 6 10" xfId="564"/>
    <cellStyle name="Финансовый 12 6 11" xfId="588"/>
    <cellStyle name="Финансовый 12 6 12" xfId="619"/>
    <cellStyle name="Финансовый 12 6 13" xfId="503"/>
    <cellStyle name="Финансовый 12 6 14" xfId="641"/>
    <cellStyle name="Финансовый 12 6 15" xfId="662"/>
    <cellStyle name="Финансовый 12 6 16" xfId="809"/>
    <cellStyle name="Финансовый 12 6 17" xfId="694"/>
    <cellStyle name="Финансовый 12 6 18" xfId="907"/>
    <cellStyle name="Финансовый 12 6 19" xfId="728"/>
    <cellStyle name="Финансовый 12 6 2" xfId="312"/>
    <cellStyle name="Финансовый 12 6 20" xfId="1043"/>
    <cellStyle name="Финансовый 12 6 21" xfId="1010"/>
    <cellStyle name="Финансовый 12 6 22" xfId="1288"/>
    <cellStyle name="Финансовый 12 6 23" xfId="1428"/>
    <cellStyle name="Финансовый 12 6 24" xfId="2339"/>
    <cellStyle name="Финансовый 12 6 25" xfId="1995"/>
    <cellStyle name="Финансовый 12 6 26" xfId="2135"/>
    <cellStyle name="Финансовый 12 6 27" xfId="2731"/>
    <cellStyle name="Финансовый 12 6 28" xfId="2760"/>
    <cellStyle name="Финансовый 12 6 29" xfId="2789"/>
    <cellStyle name="Финансовый 12 6 3" xfId="334"/>
    <cellStyle name="Финансовый 12 6 30" xfId="2818"/>
    <cellStyle name="Финансовый 12 6 31" xfId="2847"/>
    <cellStyle name="Финансовый 12 6 32" xfId="2870"/>
    <cellStyle name="Финансовый 12 6 33" xfId="2891"/>
    <cellStyle name="Финансовый 12 6 34" xfId="2932"/>
    <cellStyle name="Финансовый 12 6 35" xfId="3113"/>
    <cellStyle name="Финансовый 12 6 36" xfId="2913"/>
    <cellStyle name="Финансовый 12 6 37" xfId="3130"/>
    <cellStyle name="Финансовый 12 6 38" xfId="3008"/>
    <cellStyle name="Финансовый 12 6 39" xfId="3342"/>
    <cellStyle name="Финансовый 12 6 4" xfId="356"/>
    <cellStyle name="Финансовый 12 6 40" xfId="3367"/>
    <cellStyle name="Финансовый 12 6 41" xfId="1481"/>
    <cellStyle name="Финансовый 12 6 42" xfId="4218"/>
    <cellStyle name="Финансовый 12 6 43" xfId="4281"/>
    <cellStyle name="Финансовый 12 6 44" xfId="4339"/>
    <cellStyle name="Финансовый 12 6 45" xfId="4381"/>
    <cellStyle name="Финансовый 12 6 46" xfId="4418"/>
    <cellStyle name="Финансовый 12 6 47" xfId="3703"/>
    <cellStyle name="Финансовый 12 6 48" xfId="4556"/>
    <cellStyle name="Финансовый 12 6 49" xfId="3125"/>
    <cellStyle name="Финансовый 12 6 5" xfId="394"/>
    <cellStyle name="Финансовый 12 6 50" xfId="3822"/>
    <cellStyle name="Финансовый 12 6 51" xfId="4828"/>
    <cellStyle name="Финансовый 12 6 52" xfId="4965"/>
    <cellStyle name="Финансовый 12 6 53" xfId="5177"/>
    <cellStyle name="Финансовый 12 6 54" xfId="5297"/>
    <cellStyle name="Финансовый 12 6 55" xfId="5194"/>
    <cellStyle name="Финансовый 12 6 56" xfId="5611"/>
    <cellStyle name="Финансовый 12 6 57" xfId="6368"/>
    <cellStyle name="Финансовый 12 6 58" xfId="6439"/>
    <cellStyle name="Финансовый 12 6 59" xfId="8097"/>
    <cellStyle name="Финансовый 12 6 6" xfId="421"/>
    <cellStyle name="Финансовый 12 6 60" xfId="8474"/>
    <cellStyle name="Финансовый 12 6 61" xfId="8641"/>
    <cellStyle name="Финансовый 12 6 62" xfId="8059"/>
    <cellStyle name="Финансовый 12 6 63" xfId="8608"/>
    <cellStyle name="Финансовый 12 6 7" xfId="443"/>
    <cellStyle name="Финансовый 12 6 8" xfId="464"/>
    <cellStyle name="Финансовый 12 6 9" xfId="538"/>
    <cellStyle name="Финансовый 12 7" xfId="234"/>
    <cellStyle name="Финансовый 12 7 10" xfId="565"/>
    <cellStyle name="Финансовый 12 7 11" xfId="589"/>
    <cellStyle name="Финансовый 12 7 12" xfId="620"/>
    <cellStyle name="Финансовый 12 7 13" xfId="504"/>
    <cellStyle name="Финансовый 12 7 14" xfId="642"/>
    <cellStyle name="Финансовый 12 7 15" xfId="663"/>
    <cellStyle name="Финансовый 12 7 16" xfId="810"/>
    <cellStyle name="Финансовый 12 7 17" xfId="693"/>
    <cellStyle name="Финансовый 12 7 18" xfId="920"/>
    <cellStyle name="Финансовый 12 7 19" xfId="727"/>
    <cellStyle name="Финансовый 12 7 2" xfId="313"/>
    <cellStyle name="Финансовый 12 7 20" xfId="1044"/>
    <cellStyle name="Финансовый 12 7 21" xfId="1009"/>
    <cellStyle name="Финансовый 12 7 22" xfId="1289"/>
    <cellStyle name="Финансовый 12 7 23" xfId="1429"/>
    <cellStyle name="Финансовый 12 7 24" xfId="2197"/>
    <cellStyle name="Финансовый 12 7 25" xfId="2457"/>
    <cellStyle name="Финансовый 12 7 26" xfId="2329"/>
    <cellStyle name="Финансовый 12 7 27" xfId="2732"/>
    <cellStyle name="Финансовый 12 7 28" xfId="2761"/>
    <cellStyle name="Финансовый 12 7 29" xfId="2790"/>
    <cellStyle name="Финансовый 12 7 3" xfId="335"/>
    <cellStyle name="Финансовый 12 7 30" xfId="2819"/>
    <cellStyle name="Финансовый 12 7 31" xfId="2848"/>
    <cellStyle name="Финансовый 12 7 32" xfId="2871"/>
    <cellStyle name="Финансовый 12 7 33" xfId="2892"/>
    <cellStyle name="Финансовый 12 7 34" xfId="2933"/>
    <cellStyle name="Финансовый 12 7 35" xfId="3117"/>
    <cellStyle name="Финансовый 12 7 36" xfId="2912"/>
    <cellStyle name="Финансовый 12 7 37" xfId="3076"/>
    <cellStyle name="Финансовый 12 7 38" xfId="2948"/>
    <cellStyle name="Финансовый 12 7 39" xfId="3343"/>
    <cellStyle name="Финансовый 12 7 4" xfId="357"/>
    <cellStyle name="Финансовый 12 7 40" xfId="3532"/>
    <cellStyle name="Финансовый 12 7 41" xfId="2140"/>
    <cellStyle name="Финансовый 12 7 42" xfId="4155"/>
    <cellStyle name="Финансовый 12 7 43" xfId="1575"/>
    <cellStyle name="Финансовый 12 7 44" xfId="4130"/>
    <cellStyle name="Финансовый 12 7 45" xfId="3755"/>
    <cellStyle name="Финансовый 12 7 46" xfId="2161"/>
    <cellStyle name="Финансовый 12 7 47" xfId="3615"/>
    <cellStyle name="Финансовый 12 7 48" xfId="4529"/>
    <cellStyle name="Финансовый 12 7 49" xfId="3904"/>
    <cellStyle name="Финансовый 12 7 5" xfId="395"/>
    <cellStyle name="Финансовый 12 7 50" xfId="4017"/>
    <cellStyle name="Финансовый 12 7 51" xfId="4829"/>
    <cellStyle name="Финансовый 12 7 52" xfId="4909"/>
    <cellStyle name="Финансовый 12 7 53" xfId="5178"/>
    <cellStyle name="Финансовый 12 7 54" xfId="5353"/>
    <cellStyle name="Финансовый 12 7 55" xfId="5517"/>
    <cellStyle name="Финансовый 12 7 56" xfId="5612"/>
    <cellStyle name="Финансовый 12 7 57" xfId="6369"/>
    <cellStyle name="Финансовый 12 7 58" xfId="7421"/>
    <cellStyle name="Финансовый 12 7 59" xfId="8098"/>
    <cellStyle name="Финансовый 12 7 6" xfId="422"/>
    <cellStyle name="Финансовый 12 7 60" xfId="8334"/>
    <cellStyle name="Финансовый 12 7 61" xfId="8546"/>
    <cellStyle name="Финансовый 12 7 62" xfId="9213"/>
    <cellStyle name="Финансовый 12 7 63" xfId="11924"/>
    <cellStyle name="Финансовый 12 7 7" xfId="444"/>
    <cellStyle name="Финансовый 12 7 8" xfId="465"/>
    <cellStyle name="Финансовый 12 7 9" xfId="539"/>
    <cellStyle name="Финансовый 12 8" xfId="235"/>
    <cellStyle name="Финансовый 12 8 10" xfId="566"/>
    <cellStyle name="Финансовый 12 8 11" xfId="590"/>
    <cellStyle name="Финансовый 12 8 12" xfId="621"/>
    <cellStyle name="Финансовый 12 8 13" xfId="505"/>
    <cellStyle name="Финансовый 12 8 14" xfId="643"/>
    <cellStyle name="Финансовый 12 8 15" xfId="664"/>
    <cellStyle name="Финансовый 12 8 16" xfId="811"/>
    <cellStyle name="Финансовый 12 8 17" xfId="692"/>
    <cellStyle name="Финансовый 12 8 18" xfId="886"/>
    <cellStyle name="Финансовый 12 8 19" xfId="726"/>
    <cellStyle name="Финансовый 12 8 2" xfId="314"/>
    <cellStyle name="Финансовый 12 8 20" xfId="1045"/>
    <cellStyle name="Финансовый 12 8 21" xfId="1008"/>
    <cellStyle name="Финансовый 12 8 22" xfId="1290"/>
    <cellStyle name="Финансовый 12 8 23" xfId="1430"/>
    <cellStyle name="Финансовый 12 8 24" xfId="2216"/>
    <cellStyle name="Финансовый 12 8 25" xfId="1999"/>
    <cellStyle name="Финансовый 12 8 26" xfId="2596"/>
    <cellStyle name="Финансовый 12 8 27" xfId="2733"/>
    <cellStyle name="Финансовый 12 8 28" xfId="2762"/>
    <cellStyle name="Финансовый 12 8 29" xfId="2791"/>
    <cellStyle name="Финансовый 12 8 3" xfId="336"/>
    <cellStyle name="Финансовый 12 8 30" xfId="2820"/>
    <cellStyle name="Финансовый 12 8 31" xfId="2849"/>
    <cellStyle name="Финансовый 12 8 32" xfId="2872"/>
    <cellStyle name="Финансовый 12 8 33" xfId="2893"/>
    <cellStyle name="Финансовый 12 8 34" xfId="2934"/>
    <cellStyle name="Финансовый 12 8 35" xfId="2955"/>
    <cellStyle name="Финансовый 12 8 36" xfId="2911"/>
    <cellStyle name="Финансовый 12 8 37" xfId="3072"/>
    <cellStyle name="Финансовый 12 8 38" xfId="2949"/>
    <cellStyle name="Финансовый 12 8 39" xfId="3344"/>
    <cellStyle name="Финансовый 12 8 4" xfId="358"/>
    <cellStyle name="Финансовый 12 8 40" xfId="3539"/>
    <cellStyle name="Финансовый 12 8 41" xfId="2159"/>
    <cellStyle name="Финансовый 12 8 42" xfId="4075"/>
    <cellStyle name="Финансовый 12 8 43" xfId="1951"/>
    <cellStyle name="Финансовый 12 8 44" xfId="3806"/>
    <cellStyle name="Финансовый 12 8 45" xfId="3832"/>
    <cellStyle name="Финансовый 12 8 46" xfId="3694"/>
    <cellStyle name="Финансовый 12 8 47" xfId="4099"/>
    <cellStyle name="Финансовый 12 8 48" xfId="1787"/>
    <cellStyle name="Финансовый 12 8 49" xfId="4555"/>
    <cellStyle name="Финансовый 12 8 5" xfId="396"/>
    <cellStyle name="Финансовый 12 8 50" xfId="2455"/>
    <cellStyle name="Финансовый 12 8 51" xfId="4830"/>
    <cellStyle name="Финансовый 12 8 52" xfId="4906"/>
    <cellStyle name="Финансовый 12 8 53" xfId="5179"/>
    <cellStyle name="Финансовый 12 8 54" xfId="5285"/>
    <cellStyle name="Финансовый 12 8 55" xfId="5364"/>
    <cellStyle name="Финансовый 12 8 56" xfId="5613"/>
    <cellStyle name="Финансовый 12 8 57" xfId="6370"/>
    <cellStyle name="Финансовый 12 8 58" xfId="7260"/>
    <cellStyle name="Финансовый 12 8 59" xfId="8099"/>
    <cellStyle name="Финансовый 12 8 6" xfId="423"/>
    <cellStyle name="Финансовый 12 8 60" xfId="8416"/>
    <cellStyle name="Финансовый 12 8 61" xfId="8693"/>
    <cellStyle name="Финансовый 12 8 62" xfId="8036"/>
    <cellStyle name="Финансовый 12 8 63" xfId="8204"/>
    <cellStyle name="Финансовый 12 8 7" xfId="445"/>
    <cellStyle name="Финансовый 12 8 8" xfId="466"/>
    <cellStyle name="Финансовый 12 8 9" xfId="540"/>
    <cellStyle name="Финансовый 12 9" xfId="236"/>
    <cellStyle name="Финансовый 12 9 10" xfId="567"/>
    <cellStyle name="Финансовый 12 9 11" xfId="591"/>
    <cellStyle name="Финансовый 12 9 12" xfId="622"/>
    <cellStyle name="Финансовый 12 9 13" xfId="506"/>
    <cellStyle name="Финансовый 12 9 14" xfId="644"/>
    <cellStyle name="Финансовый 12 9 15" xfId="665"/>
    <cellStyle name="Финансовый 12 9 16" xfId="812"/>
    <cellStyle name="Финансовый 12 9 17" xfId="691"/>
    <cellStyle name="Финансовый 12 9 18" xfId="908"/>
    <cellStyle name="Финансовый 12 9 19" xfId="725"/>
    <cellStyle name="Финансовый 12 9 2" xfId="315"/>
    <cellStyle name="Финансовый 12 9 20" xfId="1046"/>
    <cellStyle name="Финансовый 12 9 21" xfId="1007"/>
    <cellStyle name="Финансовый 12 9 22" xfId="1291"/>
    <cellStyle name="Финансовый 12 9 23" xfId="1431"/>
    <cellStyle name="Финансовый 12 9 24" xfId="2237"/>
    <cellStyle name="Финансовый 12 9 25" xfId="2525"/>
    <cellStyle name="Финансовый 12 9 26" xfId="2614"/>
    <cellStyle name="Финансовый 12 9 27" xfId="2734"/>
    <cellStyle name="Финансовый 12 9 28" xfId="2763"/>
    <cellStyle name="Финансовый 12 9 29" xfId="2792"/>
    <cellStyle name="Финансовый 12 9 3" xfId="337"/>
    <cellStyle name="Финансовый 12 9 30" xfId="2821"/>
    <cellStyle name="Финансовый 12 9 31" xfId="2850"/>
    <cellStyle name="Финансовый 12 9 32" xfId="2873"/>
    <cellStyle name="Финансовый 12 9 33" xfId="2894"/>
    <cellStyle name="Финансовый 12 9 34" xfId="2935"/>
    <cellStyle name="Финансовый 12 9 35" xfId="3032"/>
    <cellStyle name="Финансовый 12 9 36" xfId="2910"/>
    <cellStyle name="Финансовый 12 9 37" xfId="3109"/>
    <cellStyle name="Финансовый 12 9 38" xfId="2998"/>
    <cellStyle name="Финансовый 12 9 39" xfId="3345"/>
    <cellStyle name="Финансовый 12 9 4" xfId="359"/>
    <cellStyle name="Финансовый 12 9 40" xfId="3364"/>
    <cellStyle name="Финансовый 12 9 41" xfId="1837"/>
    <cellStyle name="Финансовый 12 9 42" xfId="4005"/>
    <cellStyle name="Финансовый 12 9 43" xfId="1960"/>
    <cellStyle name="Финансовый 12 9 44" xfId="1549"/>
    <cellStyle name="Финансовый 12 9 45" xfId="1737"/>
    <cellStyle name="Финансовый 12 9 46" xfId="3828"/>
    <cellStyle name="Финансовый 12 9 47" xfId="4415"/>
    <cellStyle name="Финансовый 12 9 48" xfId="4549"/>
    <cellStyle name="Финансовый 12 9 49" xfId="1916"/>
    <cellStyle name="Финансовый 12 9 5" xfId="397"/>
    <cellStyle name="Финансовый 12 9 50" xfId="3919"/>
    <cellStyle name="Финансовый 12 9 51" xfId="4831"/>
    <cellStyle name="Финансовый 12 9 52" xfId="4879"/>
    <cellStyle name="Финансовый 12 9 53" xfId="5180"/>
    <cellStyle name="Финансовый 12 9 54" xfId="5281"/>
    <cellStyle name="Финансовый 12 9 55" xfId="5147"/>
    <cellStyle name="Финансовый 12 9 56" xfId="5614"/>
    <cellStyle name="Финансовый 12 9 57" xfId="6371"/>
    <cellStyle name="Финансовый 12 9 58" xfId="7254"/>
    <cellStyle name="Финансовый 12 9 59" xfId="8100"/>
    <cellStyle name="Финансовый 12 9 6" xfId="424"/>
    <cellStyle name="Финансовый 12 9 60" xfId="8302"/>
    <cellStyle name="Финансовый 12 9 61" xfId="8412"/>
    <cellStyle name="Финансовый 12 9 62" xfId="9311"/>
    <cellStyle name="Финансовый 12 9 63" xfId="11825"/>
    <cellStyle name="Финансовый 12 9 7" xfId="446"/>
    <cellStyle name="Финансовый 12 9 8" xfId="467"/>
    <cellStyle name="Финансовый 12 9 9" xfId="541"/>
    <cellStyle name="Финансовый 14" xfId="280"/>
    <cellStyle name="Финансовый 14 10" xfId="1047"/>
    <cellStyle name="Финансовый 14 11" xfId="1006"/>
    <cellStyle name="Финансовый 14 12" xfId="1452"/>
    <cellStyle name="Финансовый 14 13" xfId="2138"/>
    <cellStyle name="Финансовый 14 14" xfId="2291"/>
    <cellStyle name="Финансовый 14 15" xfId="2542"/>
    <cellStyle name="Финансовый 14 16" xfId="2163"/>
    <cellStyle name="Финансовый 14 17" xfId="2735"/>
    <cellStyle name="Финансовый 14 18" xfId="2764"/>
    <cellStyle name="Финансовый 14 19" xfId="2793"/>
    <cellStyle name="Финансовый 14 2" xfId="542"/>
    <cellStyle name="Финансовый 14 20" xfId="2822"/>
    <cellStyle name="Финансовый 14 21" xfId="2851"/>
    <cellStyle name="Финансовый 14 22" xfId="2874"/>
    <cellStyle name="Финансовый 14 23" xfId="2895"/>
    <cellStyle name="Финансовый 14 24" xfId="2947"/>
    <cellStyle name="Финансовый 14 25" xfId="3121"/>
    <cellStyle name="Финансовый 14 26" xfId="3150"/>
    <cellStyle name="Финансовый 14 27" xfId="3357"/>
    <cellStyle name="Финансовый 14 28" xfId="3363"/>
    <cellStyle name="Финансовый 14 29" xfId="1838"/>
    <cellStyle name="Финансовый 14 3" xfId="568"/>
    <cellStyle name="Финансовый 14 30" xfId="3962"/>
    <cellStyle name="Финансовый 14 31" xfId="3633"/>
    <cellStyle name="Финансовый 14 32" xfId="3707"/>
    <cellStyle name="Финансовый 14 33" xfId="3882"/>
    <cellStyle name="Финансовый 14 34" xfId="3736"/>
    <cellStyle name="Финансовый 14 35" xfId="4177"/>
    <cellStyle name="Финансовый 14 36" xfId="2413"/>
    <cellStyle name="Финансовый 14 37" xfId="4152"/>
    <cellStyle name="Финансовый 14 38" xfId="1969"/>
    <cellStyle name="Финансовый 14 39" xfId="4847"/>
    <cellStyle name="Финансовый 14 4" xfId="592"/>
    <cellStyle name="Финансовый 14 40" xfId="4894"/>
    <cellStyle name="Финансовый 14 41" xfId="5201"/>
    <cellStyle name="Финансовый 14 42" xfId="5275"/>
    <cellStyle name="Финансовый 14 43" xfId="5347"/>
    <cellStyle name="Финансовый 14 44" xfId="5622"/>
    <cellStyle name="Финансовый 14 45" xfId="6388"/>
    <cellStyle name="Финансовый 14 46" xfId="6690"/>
    <cellStyle name="Финансовый 14 47" xfId="8129"/>
    <cellStyle name="Финансовый 14 48" xfId="8157"/>
    <cellStyle name="Финансовый 14 49" xfId="8317"/>
    <cellStyle name="Финансовый 14 5" xfId="623"/>
    <cellStyle name="Финансовый 14 50" xfId="8164"/>
    <cellStyle name="Финансовый 14 51" xfId="9384"/>
    <cellStyle name="Финансовый 14 6" xfId="813"/>
    <cellStyle name="Финансовый 14 7" xfId="689"/>
    <cellStyle name="Финансовый 14 8" xfId="921"/>
    <cellStyle name="Финансовый 14 9" xfId="724"/>
    <cellStyle name="Финансовый 15 2" xfId="4628"/>
    <cellStyle name="Финансовый 15 2 2" xfId="4669"/>
    <cellStyle name="Финансовый 16" xfId="4629"/>
    <cellStyle name="Финансовый 16 2" xfId="4670"/>
    <cellStyle name="Финансовый 2" xfId="237"/>
    <cellStyle name="Финансовый 2 10" xfId="569"/>
    <cellStyle name="Финансовый 2 10 2" xfId="4671"/>
    <cellStyle name="Финансовый 2 11" xfId="593"/>
    <cellStyle name="Финансовый 2 11 2" xfId="4672"/>
    <cellStyle name="Финансовый 2 12" xfId="624"/>
    <cellStyle name="Финансовый 2 12 2" xfId="4673"/>
    <cellStyle name="Финансовый 2 13" xfId="507"/>
    <cellStyle name="Финансовый 2 13 2" xfId="4674"/>
    <cellStyle name="Финансовый 2 14" xfId="645"/>
    <cellStyle name="Финансовый 2 14 2" xfId="4675"/>
    <cellStyle name="Финансовый 2 15" xfId="666"/>
    <cellStyle name="Финансовый 2 15 2" xfId="4676"/>
    <cellStyle name="Финансовый 2 16" xfId="814"/>
    <cellStyle name="Финансовый 2 16 2" xfId="4677"/>
    <cellStyle name="Финансовый 2 17" xfId="688"/>
    <cellStyle name="Финансовый 2 17 2" xfId="4678"/>
    <cellStyle name="Финансовый 2 18" xfId="672"/>
    <cellStyle name="Финансовый 2 18 2" xfId="4679"/>
    <cellStyle name="Финансовый 2 19" xfId="723"/>
    <cellStyle name="Финансовый 2 19 2" xfId="4680"/>
    <cellStyle name="Финансовый 2 2" xfId="316"/>
    <cellStyle name="Финансовый 2 2 2" xfId="1141"/>
    <cellStyle name="Финансовый 2 2 2 2" xfId="4681"/>
    <cellStyle name="Финансовый 2 2 2 3" xfId="4727"/>
    <cellStyle name="Финансовый 2 2 2 4" xfId="4632"/>
    <cellStyle name="Финансовый 2 2 2 5" xfId="4729"/>
    <cellStyle name="Финансовый 2 2 2 6" xfId="4733"/>
    <cellStyle name="Финансовый 2 2 2 7" xfId="4604"/>
    <cellStyle name="Финансовый 2 2 3" xfId="1187"/>
    <cellStyle name="Финансовый 2 2 4" xfId="1231"/>
    <cellStyle name="Финансовый 2 2 5" xfId="1270"/>
    <cellStyle name="Финансовый 2 20" xfId="1048"/>
    <cellStyle name="Финансовый 2 21" xfId="1005"/>
    <cellStyle name="Финансовый 2 22" xfId="1128"/>
    <cellStyle name="Финансовый 2 23" xfId="1174"/>
    <cellStyle name="Финансовый 2 24" xfId="1218"/>
    <cellStyle name="Финансовый 2 25" xfId="1259"/>
    <cellStyle name="Финансовый 2 26" xfId="1292"/>
    <cellStyle name="Финансовый 2 27" xfId="1432"/>
    <cellStyle name="Финансовый 2 28" xfId="2310"/>
    <cellStyle name="Финансовый 2 29" xfId="2477"/>
    <cellStyle name="Финансовый 2 3" xfId="338"/>
    <cellStyle name="Финансовый 2 3 2" xfId="4682"/>
    <cellStyle name="Финансовый 2 30" xfId="2502"/>
    <cellStyle name="Финансовый 2 31" xfId="2736"/>
    <cellStyle name="Финансовый 2 32" xfId="2765"/>
    <cellStyle name="Финансовый 2 33" xfId="2794"/>
    <cellStyle name="Финансовый 2 34" xfId="2823"/>
    <cellStyle name="Финансовый 2 35" xfId="2852"/>
    <cellStyle name="Финансовый 2 36" xfId="2875"/>
    <cellStyle name="Финансовый 2 37" xfId="2896"/>
    <cellStyle name="Финансовый 2 38" xfId="2936"/>
    <cellStyle name="Финансовый 2 39" xfId="3086"/>
    <cellStyle name="Финансовый 2 4" xfId="360"/>
    <cellStyle name="Финансовый 2 4 2" xfId="4683"/>
    <cellStyle name="Финансовый 2 40" xfId="2909"/>
    <cellStyle name="Финансовый 2 41" xfId="3094"/>
    <cellStyle name="Финансовый 2 42" xfId="3012"/>
    <cellStyle name="Финансовый 2 43" xfId="3346"/>
    <cellStyle name="Финансовый 2 44" xfId="3428"/>
    <cellStyle name="Финансовый 2 45" xfId="1861"/>
    <cellStyle name="Финансовый 2 46" xfId="4217"/>
    <cellStyle name="Финансовый 2 47" xfId="4280"/>
    <cellStyle name="Финансовый 2 48" xfId="4338"/>
    <cellStyle name="Финансовый 2 49" xfId="4380"/>
    <cellStyle name="Финансовый 2 5" xfId="398"/>
    <cellStyle name="Финансовый 2 5 2" xfId="4684"/>
    <cellStyle name="Финансовый 2 50" xfId="4417"/>
    <cellStyle name="Финансовый 2 51" xfId="4076"/>
    <cellStyle name="Финансовый 2 52" xfId="4603"/>
    <cellStyle name="Финансовый 2 53" xfId="4614"/>
    <cellStyle name="Финансовый 2 54" xfId="4606"/>
    <cellStyle name="Финансовый 2 55" xfId="4613"/>
    <cellStyle name="Финансовый 2 56" xfId="4720"/>
    <cellStyle name="Финансовый 2 57" xfId="4640"/>
    <cellStyle name="Финансовый 2 58" xfId="4735"/>
    <cellStyle name="Финансовый 2 59" xfId="4742"/>
    <cellStyle name="Финансовый 2 6" xfId="425"/>
    <cellStyle name="Финансовый 2 6 2" xfId="4685"/>
    <cellStyle name="Финансовый 2 60" xfId="4502"/>
    <cellStyle name="Финансовый 2 61" xfId="3887"/>
    <cellStyle name="Финансовый 2 62" xfId="1590"/>
    <cellStyle name="Финансовый 2 63" xfId="4832"/>
    <cellStyle name="Финансовый 2 64" xfId="4903"/>
    <cellStyle name="Финансовый 2 65" xfId="5181"/>
    <cellStyle name="Финансовый 2 66" xfId="5246"/>
    <cellStyle name="Финансовый 2 67" xfId="5150"/>
    <cellStyle name="Финансовый 2 68" xfId="5615"/>
    <cellStyle name="Финансовый 2 69" xfId="6372"/>
    <cellStyle name="Финансовый 2 7" xfId="447"/>
    <cellStyle name="Финансовый 2 7 2" xfId="4686"/>
    <cellStyle name="Финансовый 2 70" xfId="7110"/>
    <cellStyle name="Финансовый 2 71" xfId="8101"/>
    <cellStyle name="Финансовый 2 72" xfId="8289"/>
    <cellStyle name="Финансовый 2 73" xfId="8200"/>
    <cellStyle name="Финансовый 2 74" xfId="8467"/>
    <cellStyle name="Финансовый 2 75" xfId="11662"/>
    <cellStyle name="Финансовый 2 8" xfId="468"/>
    <cellStyle name="Финансовый 2 8 2" xfId="4687"/>
    <cellStyle name="Финансовый 2 9" xfId="543"/>
    <cellStyle name="Финансовый 2 9 2" xfId="4688"/>
    <cellStyle name="Финансовый 20" xfId="4630"/>
    <cellStyle name="Финансовый 20 2" xfId="4689"/>
    <cellStyle name="Финансовый 3" xfId="238"/>
    <cellStyle name="Финансовый 3 10" xfId="570"/>
    <cellStyle name="Финансовый 3 11" xfId="594"/>
    <cellStyle name="Финансовый 3 12" xfId="625"/>
    <cellStyle name="Финансовый 3 13" xfId="508"/>
    <cellStyle name="Финансовый 3 14" xfId="646"/>
    <cellStyle name="Финансовый 3 15" xfId="667"/>
    <cellStyle name="Финансовый 3 16" xfId="815"/>
    <cellStyle name="Финансовый 3 17" xfId="687"/>
    <cellStyle name="Финансовый 3 18" xfId="888"/>
    <cellStyle name="Финансовый 3 19" xfId="722"/>
    <cellStyle name="Финансовый 3 2" xfId="317"/>
    <cellStyle name="Финансовый 3 20" xfId="1049"/>
    <cellStyle name="Финансовый 3 21" xfId="1004"/>
    <cellStyle name="Финансовый 3 22" xfId="1138"/>
    <cellStyle name="Финансовый 3 23" xfId="1184"/>
    <cellStyle name="Финансовый 3 24" xfId="1228"/>
    <cellStyle name="Финансовый 3 25" xfId="1268"/>
    <cellStyle name="Финансовый 3 26" xfId="1293"/>
    <cellStyle name="Финансовый 3 27" xfId="1433"/>
    <cellStyle name="Финансовый 3 28" xfId="2285"/>
    <cellStyle name="Финансовый 3 29" xfId="2091"/>
    <cellStyle name="Финансовый 3 3" xfId="339"/>
    <cellStyle name="Финансовый 3 30" xfId="2099"/>
    <cellStyle name="Финансовый 3 31" xfId="2737"/>
    <cellStyle name="Финансовый 3 32" xfId="2766"/>
    <cellStyle name="Финансовый 3 33" xfId="2795"/>
    <cellStyle name="Финансовый 3 34" xfId="2824"/>
    <cellStyle name="Финансовый 3 35" xfId="2853"/>
    <cellStyle name="Финансовый 3 36" xfId="2876"/>
    <cellStyle name="Финансовый 3 37" xfId="2897"/>
    <cellStyle name="Финансовый 3 38" xfId="2937"/>
    <cellStyle name="Финансовый 3 39" xfId="3026"/>
    <cellStyle name="Финансовый 3 4" xfId="361"/>
    <cellStyle name="Финансовый 3 40" xfId="2908"/>
    <cellStyle name="Финансовый 3 41" xfId="3080"/>
    <cellStyle name="Финансовый 3 42" xfId="2993"/>
    <cellStyle name="Финансовый 3 43" xfId="3347"/>
    <cellStyle name="Финансовый 3 44" xfId="3498"/>
    <cellStyle name="Финансовый 3 45" xfId="1468"/>
    <cellStyle name="Финансовый 3 46" xfId="4172"/>
    <cellStyle name="Финансовый 3 47" xfId="4244"/>
    <cellStyle name="Финансовый 3 48" xfId="4302"/>
    <cellStyle name="Финансовый 3 49" xfId="4354"/>
    <cellStyle name="Финансовый 3 5" xfId="399"/>
    <cellStyle name="Финансовый 3 50" xfId="4396"/>
    <cellStyle name="Финансовый 3 51" xfId="4203"/>
    <cellStyle name="Финансовый 3 52" xfId="4402"/>
    <cellStyle name="Финансовый 3 53" xfId="4387"/>
    <cellStyle name="Финансовый 3 54" xfId="4482"/>
    <cellStyle name="Финансовый 3 55" xfId="4833"/>
    <cellStyle name="Финансовый 3 56" xfId="4895"/>
    <cellStyle name="Финансовый 3 57" xfId="5182"/>
    <cellStyle name="Финансовый 3 58" xfId="5276"/>
    <cellStyle name="Финансовый 3 59" xfId="5350"/>
    <cellStyle name="Финансовый 3 6" xfId="426"/>
    <cellStyle name="Финансовый 3 60" xfId="5616"/>
    <cellStyle name="Финансовый 3 61" xfId="6373"/>
    <cellStyle name="Финансовый 3 62" xfId="7083"/>
    <cellStyle name="Финансовый 3 63" xfId="8102"/>
    <cellStyle name="Финансовый 3 64" xfId="9991"/>
    <cellStyle name="Финансовый 3 65" xfId="10676"/>
    <cellStyle name="Финансовый 3 66" xfId="11332"/>
    <cellStyle name="Финансовый 3 67" xfId="11656"/>
    <cellStyle name="Финансовый 3 7" xfId="448"/>
    <cellStyle name="Финансовый 3 8" xfId="469"/>
    <cellStyle name="Финансовый 3 9" xfId="544"/>
    <cellStyle name="Финансовый 4" xfId="239"/>
    <cellStyle name="Финансовый 4 10" xfId="571"/>
    <cellStyle name="Финансовый 4 10 2" xfId="4690"/>
    <cellStyle name="Финансовый 4 11" xfId="595"/>
    <cellStyle name="Финансовый 4 11 2" xfId="4691"/>
    <cellStyle name="Финансовый 4 12" xfId="626"/>
    <cellStyle name="Финансовый 4 13" xfId="509"/>
    <cellStyle name="Финансовый 4 14" xfId="647"/>
    <cellStyle name="Финансовый 4 15" xfId="668"/>
    <cellStyle name="Финансовый 4 16" xfId="816"/>
    <cellStyle name="Финансовый 4 17" xfId="686"/>
    <cellStyle name="Финансовый 4 18" xfId="910"/>
    <cellStyle name="Финансовый 4 19" xfId="721"/>
    <cellStyle name="Финансовый 4 2" xfId="318"/>
    <cellStyle name="Финансовый 4 2 2" xfId="4692"/>
    <cellStyle name="Финансовый 4 20" xfId="1050"/>
    <cellStyle name="Финансовый 4 21" xfId="1003"/>
    <cellStyle name="Финансовый 4 22" xfId="1130"/>
    <cellStyle name="Финансовый 4 23" xfId="1176"/>
    <cellStyle name="Финансовый 4 24" xfId="1220"/>
    <cellStyle name="Финансовый 4 25" xfId="1261"/>
    <cellStyle name="Финансовый 4 26" xfId="1294"/>
    <cellStyle name="Финансовый 4 27" xfId="1434"/>
    <cellStyle name="Финансовый 4 28" xfId="2412"/>
    <cellStyle name="Финансовый 4 29" xfId="2073"/>
    <cellStyle name="Финансовый 4 3" xfId="340"/>
    <cellStyle name="Финансовый 4 3 2" xfId="4693"/>
    <cellStyle name="Финансовый 4 30" xfId="2509"/>
    <cellStyle name="Финансовый 4 31" xfId="2738"/>
    <cellStyle name="Финансовый 4 32" xfId="2767"/>
    <cellStyle name="Финансовый 4 33" xfId="2796"/>
    <cellStyle name="Финансовый 4 34" xfId="2825"/>
    <cellStyle name="Финансовый 4 35" xfId="2854"/>
    <cellStyle name="Финансовый 4 36" xfId="2877"/>
    <cellStyle name="Финансовый 4 37" xfId="2898"/>
    <cellStyle name="Финансовый 4 38" xfId="2938"/>
    <cellStyle name="Финансовый 4 39" xfId="3070"/>
    <cellStyle name="Финансовый 4 4" xfId="362"/>
    <cellStyle name="Финансовый 4 4 2" xfId="4694"/>
    <cellStyle name="Финансовый 4 40" xfId="2907"/>
    <cellStyle name="Финансовый 4 41" xfId="3021"/>
    <cellStyle name="Финансовый 4 42" xfId="2995"/>
    <cellStyle name="Финансовый 4 43" xfId="3348"/>
    <cellStyle name="Финансовый 4 44" xfId="3421"/>
    <cellStyle name="Финансовый 4 45" xfId="1668"/>
    <cellStyle name="Финансовый 4 46" xfId="4089"/>
    <cellStyle name="Финансовый 4 47" xfId="1591"/>
    <cellStyle name="Финансовый 4 48" xfId="4188"/>
    <cellStyle name="Финансовый 4 49" xfId="4259"/>
    <cellStyle name="Финансовый 4 5" xfId="400"/>
    <cellStyle name="Финансовый 4 5 2" xfId="4695"/>
    <cellStyle name="Финансовый 4 50" xfId="4316"/>
    <cellStyle name="Финансовый 4 51" xfId="3872"/>
    <cellStyle name="Финансовый 4 52" xfId="4481"/>
    <cellStyle name="Финансовый 4 53" xfId="4072"/>
    <cellStyle name="Финансовый 4 54" xfId="4568"/>
    <cellStyle name="Финансовый 4 55" xfId="4834"/>
    <cellStyle name="Финансовый 4 56" xfId="4890"/>
    <cellStyle name="Финансовый 4 57" xfId="5183"/>
    <cellStyle name="Финансовый 4 58" xfId="5268"/>
    <cellStyle name="Финансовый 4 59" xfId="5155"/>
    <cellStyle name="Финансовый 4 6" xfId="427"/>
    <cellStyle name="Финансовый 4 6 2" xfId="4696"/>
    <cellStyle name="Финансовый 4 60" xfId="5617"/>
    <cellStyle name="Финансовый 4 61" xfId="6374"/>
    <cellStyle name="Финансовый 4 62" xfId="6997"/>
    <cellStyle name="Финансовый 4 63" xfId="8103"/>
    <cellStyle name="Финансовый 4 64" xfId="8278"/>
    <cellStyle name="Финансовый 4 65" xfId="9247"/>
    <cellStyle name="Финансовый 4 66" xfId="8019"/>
    <cellStyle name="Финансовый 4 67" xfId="11513"/>
    <cellStyle name="Финансовый 4 7" xfId="449"/>
    <cellStyle name="Финансовый 4 7 2" xfId="4697"/>
    <cellStyle name="Финансовый 4 8" xfId="470"/>
    <cellStyle name="Финансовый 4 8 2" xfId="4698"/>
    <cellStyle name="Финансовый 4 9" xfId="545"/>
    <cellStyle name="Финансовый 4 9 2" xfId="4699"/>
    <cellStyle name="Финансовый 5" xfId="240"/>
    <cellStyle name="Финансовый 5 10" xfId="471"/>
    <cellStyle name="Финансовый 5 10 2" xfId="4700"/>
    <cellStyle name="Финансовый 5 11" xfId="546"/>
    <cellStyle name="Финансовый 5 11 2" xfId="4701"/>
    <cellStyle name="Финансовый 5 12" xfId="572"/>
    <cellStyle name="Финансовый 5 12 2" xfId="4702"/>
    <cellStyle name="Финансовый 5 13" xfId="596"/>
    <cellStyle name="Финансовый 5 13 2" xfId="4703"/>
    <cellStyle name="Финансовый 5 14" xfId="627"/>
    <cellStyle name="Финансовый 5 14 2" xfId="4704"/>
    <cellStyle name="Финансовый 5 15" xfId="510"/>
    <cellStyle name="Финансовый 5 15 2" xfId="4705"/>
    <cellStyle name="Финансовый 5 16" xfId="648"/>
    <cellStyle name="Финансовый 5 16 2" xfId="4706"/>
    <cellStyle name="Финансовый 5 17" xfId="669"/>
    <cellStyle name="Финансовый 5 17 2" xfId="4707"/>
    <cellStyle name="Финансовый 5 18" xfId="817"/>
    <cellStyle name="Финансовый 5 18 2" xfId="4708"/>
    <cellStyle name="Финансовый 5 19" xfId="685"/>
    <cellStyle name="Финансовый 5 19 2" xfId="4709"/>
    <cellStyle name="Финансовый 5 2" xfId="241"/>
    <cellStyle name="Финансовый 5 2 10" xfId="573"/>
    <cellStyle name="Финансовый 5 2 11" xfId="597"/>
    <cellStyle name="Финансовый 5 2 12" xfId="628"/>
    <cellStyle name="Финансовый 5 2 13" xfId="511"/>
    <cellStyle name="Финансовый 5 2 14" xfId="649"/>
    <cellStyle name="Финансовый 5 2 15" xfId="670"/>
    <cellStyle name="Финансовый 5 2 16" xfId="818"/>
    <cellStyle name="Финансовый 5 2 17" xfId="684"/>
    <cellStyle name="Финансовый 5 2 18" xfId="889"/>
    <cellStyle name="Финансовый 5 2 19" xfId="719"/>
    <cellStyle name="Финансовый 5 2 2" xfId="320"/>
    <cellStyle name="Финансовый 5 2 20" xfId="1052"/>
    <cellStyle name="Финансовый 5 2 21" xfId="1001"/>
    <cellStyle name="Финансовый 5 2 22" xfId="1296"/>
    <cellStyle name="Финансовый 5 2 23" xfId="1436"/>
    <cellStyle name="Финансовый 5 2 24" xfId="1976"/>
    <cellStyle name="Финансовый 5 2 25" xfId="1994"/>
    <cellStyle name="Финансовый 5 2 26" xfId="2095"/>
    <cellStyle name="Финансовый 5 2 27" xfId="2740"/>
    <cellStyle name="Финансовый 5 2 28" xfId="2769"/>
    <cellStyle name="Финансовый 5 2 29" xfId="2798"/>
    <cellStyle name="Финансовый 5 2 3" xfId="342"/>
    <cellStyle name="Финансовый 5 2 30" xfId="2827"/>
    <cellStyle name="Финансовый 5 2 31" xfId="2856"/>
    <cellStyle name="Финансовый 5 2 32" xfId="2879"/>
    <cellStyle name="Финансовый 5 2 33" xfId="2900"/>
    <cellStyle name="Финансовый 5 2 34" xfId="2940"/>
    <cellStyle name="Финансовый 5 2 35" xfId="3016"/>
    <cellStyle name="Финансовый 5 2 36" xfId="2905"/>
    <cellStyle name="Финансовый 5 2 37" xfId="2943"/>
    <cellStyle name="Финансовый 5 2 38" xfId="2974"/>
    <cellStyle name="Финансовый 5 2 39" xfId="3350"/>
    <cellStyle name="Финансовый 5 2 4" xfId="364"/>
    <cellStyle name="Финансовый 5 2 40" xfId="3413"/>
    <cellStyle name="Финансовый 5 2 41" xfId="1653"/>
    <cellStyle name="Финансовый 5 2 42" xfId="4113"/>
    <cellStyle name="Финансовый 5 2 43" xfId="1309"/>
    <cellStyle name="Финансовый 5 2 44" xfId="4028"/>
    <cellStyle name="Финансовый 5 2 45" xfId="1301"/>
    <cellStyle name="Финансовый 5 2 46" xfId="3878"/>
    <cellStyle name="Финансовый 5 2 47" xfId="4006"/>
    <cellStyle name="Финансовый 5 2 48" xfId="4472"/>
    <cellStyle name="Финансовый 5 2 49" xfId="4534"/>
    <cellStyle name="Финансовый 5 2 5" xfId="402"/>
    <cellStyle name="Финансовый 5 2 50" xfId="4572"/>
    <cellStyle name="Финансовый 5 2 51" xfId="4836"/>
    <cellStyle name="Финансовый 5 2 52" xfId="4871"/>
    <cellStyle name="Финансовый 5 2 53" xfId="5185"/>
    <cellStyle name="Финансовый 5 2 54" xfId="5256"/>
    <cellStyle name="Финансовый 5 2 55" xfId="5541"/>
    <cellStyle name="Финансовый 5 2 56" xfId="5619"/>
    <cellStyle name="Финансовый 5 2 57" xfId="6376"/>
    <cellStyle name="Финансовый 5 2 58" xfId="6984"/>
    <cellStyle name="Финансовый 5 2 59" xfId="8105"/>
    <cellStyle name="Финансовый 5 2 6" xfId="429"/>
    <cellStyle name="Финансовый 5 2 60" xfId="9656"/>
    <cellStyle name="Финансовый 5 2 61" xfId="10364"/>
    <cellStyle name="Финансовый 5 2 62" xfId="11036"/>
    <cellStyle name="Финансовый 5 2 63" xfId="9044"/>
    <cellStyle name="Финансовый 5 2 7" xfId="451"/>
    <cellStyle name="Финансовый 5 2 8" xfId="472"/>
    <cellStyle name="Финансовый 5 2 9" xfId="547"/>
    <cellStyle name="Финансовый 5 20" xfId="923"/>
    <cellStyle name="Финансовый 5 20 2" xfId="4710"/>
    <cellStyle name="Финансовый 5 21" xfId="720"/>
    <cellStyle name="Финансовый 5 22" xfId="1051"/>
    <cellStyle name="Финансовый 5 23" xfId="1002"/>
    <cellStyle name="Финансовый 5 24" xfId="1295"/>
    <cellStyle name="Финансовый 5 25" xfId="1435"/>
    <cellStyle name="Финансовый 5 26" xfId="2432"/>
    <cellStyle name="Финансовый 5 27" xfId="2058"/>
    <cellStyle name="Финансовый 5 28" xfId="2320"/>
    <cellStyle name="Финансовый 5 29" xfId="2739"/>
    <cellStyle name="Финансовый 5 3" xfId="242"/>
    <cellStyle name="Финансовый 5 3 2" xfId="4636"/>
    <cellStyle name="Финансовый 5 3 3" xfId="4581"/>
    <cellStyle name="Финансовый 5 3 4" xfId="4618"/>
    <cellStyle name="Финансовый 5 3 5" xfId="4726"/>
    <cellStyle name="Финансовый 5 3 6" xfId="4633"/>
    <cellStyle name="Финансовый 5 3 7" xfId="4608"/>
    <cellStyle name="Финансовый 5 30" xfId="2768"/>
    <cellStyle name="Финансовый 5 31" xfId="2797"/>
    <cellStyle name="Финансовый 5 32" xfId="2826"/>
    <cellStyle name="Финансовый 5 33" xfId="2855"/>
    <cellStyle name="Финансовый 5 34" xfId="2878"/>
    <cellStyle name="Финансовый 5 35" xfId="2899"/>
    <cellStyle name="Финансовый 5 36" xfId="2939"/>
    <cellStyle name="Финансовый 5 37" xfId="3018"/>
    <cellStyle name="Финансовый 5 38" xfId="2906"/>
    <cellStyle name="Финансовый 5 39" xfId="3073"/>
    <cellStyle name="Финансовый 5 4" xfId="319"/>
    <cellStyle name="Финансовый 5 4 2" xfId="4712"/>
    <cellStyle name="Финансовый 5 40" xfId="3002"/>
    <cellStyle name="Финансовый 5 41" xfId="3349"/>
    <cellStyle name="Финансовый 5 42" xfId="3472"/>
    <cellStyle name="Финансовый 5 43" xfId="1783"/>
    <cellStyle name="Финансовый 5 44" xfId="4026"/>
    <cellStyle name="Финансовый 5 45" xfId="4011"/>
    <cellStyle name="Финансовый 5 46" xfId="3712"/>
    <cellStyle name="Финансовый 5 47" xfId="1326"/>
    <cellStyle name="Финансовый 5 48" xfId="3632"/>
    <cellStyle name="Финансовый 5 49" xfId="4018"/>
    <cellStyle name="Финансовый 5 5" xfId="341"/>
    <cellStyle name="Финансовый 5 5 2" xfId="4713"/>
    <cellStyle name="Финансовый 5 50" xfId="4500"/>
    <cellStyle name="Финансовый 5 51" xfId="4194"/>
    <cellStyle name="Финансовый 5 52" xfId="4455"/>
    <cellStyle name="Финансовый 5 53" xfId="4835"/>
    <cellStyle name="Финансовый 5 54" xfId="4886"/>
    <cellStyle name="Финансовый 5 55" xfId="5184"/>
    <cellStyle name="Финансовый 5 56" xfId="5262"/>
    <cellStyle name="Финансовый 5 57" xfId="5510"/>
    <cellStyle name="Финансовый 5 58" xfId="5618"/>
    <cellStyle name="Финансовый 5 59" xfId="6375"/>
    <cellStyle name="Финансовый 5 6" xfId="363"/>
    <cellStyle name="Финансовый 5 6 2" xfId="4714"/>
    <cellStyle name="Финансовый 5 60" xfId="6990"/>
    <cellStyle name="Финансовый 5 61" xfId="8104"/>
    <cellStyle name="Финансовый 5 62" xfId="9865"/>
    <cellStyle name="Финансовый 5 63" xfId="10559"/>
    <cellStyle name="Финансовый 5 64" xfId="11217"/>
    <cellStyle name="Финансовый 5 65" xfId="11487"/>
    <cellStyle name="Финансовый 5 7" xfId="401"/>
    <cellStyle name="Финансовый 5 7 2" xfId="4715"/>
    <cellStyle name="Финансовый 5 8" xfId="428"/>
    <cellStyle name="Финансовый 5 8 2" xfId="4716"/>
    <cellStyle name="Финансовый 5 9" xfId="450"/>
    <cellStyle name="Финансовый 5 9 2" xfId="4717"/>
    <cellStyle name="Финансовый 6" xfId="243"/>
    <cellStyle name="Финансовый 6 10" xfId="575"/>
    <cellStyle name="Финансовый 6 10 10" xfId="3391"/>
    <cellStyle name="Финансовый 6 10 10 2" xfId="6206"/>
    <cellStyle name="Финансовый 6 10 10 3" xfId="7280"/>
    <cellStyle name="Финансовый 6 10 10 4" xfId="7762"/>
    <cellStyle name="Финансовый 6 10 10 5" xfId="9680"/>
    <cellStyle name="Финансовый 6 10 10 6" xfId="10388"/>
    <cellStyle name="Финансовый 6 10 10 7" xfId="11057"/>
    <cellStyle name="Финансовый 6 10 10 8" xfId="11681"/>
    <cellStyle name="Финансовый 6 10 10 9" xfId="12237"/>
    <cellStyle name="Финансовый 6 10 11" xfId="2198"/>
    <cellStyle name="Финансовый 6 10 11 2" xfId="7443"/>
    <cellStyle name="Финансовый 6 10 11 3" xfId="7906"/>
    <cellStyle name="Финансовый 6 10 11 4" xfId="9887"/>
    <cellStyle name="Финансовый 6 10 11 5" xfId="10581"/>
    <cellStyle name="Финансовый 6 10 11 6" xfId="11239"/>
    <cellStyle name="Финансовый 6 10 11 7" xfId="11847"/>
    <cellStyle name="Финансовый 6 10 11 8" xfId="12381"/>
    <cellStyle name="Финансовый 6 10 12" xfId="1953"/>
    <cellStyle name="Финансовый 6 10 12 2" xfId="10013"/>
    <cellStyle name="Финансовый 6 10 12 3" xfId="10698"/>
    <cellStyle name="Финансовый 6 10 12 4" xfId="11354"/>
    <cellStyle name="Финансовый 6 10 12 5" xfId="11946"/>
    <cellStyle name="Финансовый 6 10 12 6" xfId="12471"/>
    <cellStyle name="Финансовый 6 10 13" xfId="3702"/>
    <cellStyle name="Финансовый 6 10 14" xfId="1936"/>
    <cellStyle name="Финансовый 6 10 15" xfId="1572"/>
    <cellStyle name="Финансовый 6 10 16" xfId="1933"/>
    <cellStyle name="Финансовый 6 10 17" xfId="1634"/>
    <cellStyle name="Финансовый 6 10 18" xfId="1844"/>
    <cellStyle name="Финансовый 6 10 19" xfId="4571"/>
    <cellStyle name="Финансовый 6 10 2" xfId="1592"/>
    <cellStyle name="Финансовый 6 10 2 2" xfId="5813"/>
    <cellStyle name="Финансовый 6 10 2 3" xfId="6802"/>
    <cellStyle name="Финансовый 6 10 2 4" xfId="6340"/>
    <cellStyle name="Финансовый 6 10 2 5" xfId="8996"/>
    <cellStyle name="Финансовый 6 10 2 6" xfId="8121"/>
    <cellStyle name="Финансовый 6 10 2 7" xfId="9860"/>
    <cellStyle name="Финансовый 6 10 2 8" xfId="10556"/>
    <cellStyle name="Финансовый 6 10 2 9" xfId="8682"/>
    <cellStyle name="Финансовый 6 10 20" xfId="3789"/>
    <cellStyle name="Финансовый 6 10 21" xfId="4892"/>
    <cellStyle name="Финансовый 6 10 22" xfId="4875"/>
    <cellStyle name="Финансовый 6 10 23" xfId="5264"/>
    <cellStyle name="Финансовый 6 10 24" xfId="5237"/>
    <cellStyle name="Финансовый 6 10 25" xfId="5265"/>
    <cellStyle name="Финансовый 6 10 26" xfId="5644"/>
    <cellStyle name="Финансовый 6 10 27" xfId="6441"/>
    <cellStyle name="Финансовый 6 10 28" xfId="6433"/>
    <cellStyle name="Финансовый 6 10 29" xfId="8281"/>
    <cellStyle name="Финансовый 6 10 3" xfId="2547"/>
    <cellStyle name="Финансовый 6 10 3 2" xfId="5849"/>
    <cellStyle name="Финансовый 6 10 3 3" xfId="6851"/>
    <cellStyle name="Финансовый 6 10 3 4" xfId="6755"/>
    <cellStyle name="Финансовый 6 10 3 5" xfId="9076"/>
    <cellStyle name="Финансовый 6 10 3 6" xfId="8749"/>
    <cellStyle name="Финансовый 6 10 3 7" xfId="9085"/>
    <cellStyle name="Финансовый 6 10 3 8" xfId="9915"/>
    <cellStyle name="Финансовый 6 10 3 9" xfId="10465"/>
    <cellStyle name="Финансовый 6 10 30" xfId="8810"/>
    <cellStyle name="Финансовый 6 10 31" xfId="9150"/>
    <cellStyle name="Финансовый 6 10 32" xfId="9052"/>
    <cellStyle name="Финансовый 6 10 33" xfId="9277"/>
    <cellStyle name="Финансовый 6 10 4" xfId="2619"/>
    <cellStyle name="Финансовый 6 10 4 2" xfId="5879"/>
    <cellStyle name="Финансовый 6 10 4 3" xfId="6885"/>
    <cellStyle name="Финансовый 6 10 4 4" xfId="6662"/>
    <cellStyle name="Финансовый 6 10 4 5" xfId="9131"/>
    <cellStyle name="Финансовый 6 10 4 6" xfId="9901"/>
    <cellStyle name="Финансовый 6 10 4 7" xfId="10595"/>
    <cellStyle name="Финансовый 6 10 4 8" xfId="11253"/>
    <cellStyle name="Финансовый 6 10 4 9" xfId="11439"/>
    <cellStyle name="Финансовый 6 10 5" xfId="2661"/>
    <cellStyle name="Финансовый 6 10 5 2" xfId="5905"/>
    <cellStyle name="Финансовый 6 10 5 3" xfId="6914"/>
    <cellStyle name="Финансовый 6 10 5 4" xfId="6727"/>
    <cellStyle name="Финансовый 6 10 5 5" xfId="9164"/>
    <cellStyle name="Финансовый 6 10 5 6" xfId="8517"/>
    <cellStyle name="Финансовый 6 10 5 7" xfId="8132"/>
    <cellStyle name="Финансовый 6 10 5 8" xfId="8789"/>
    <cellStyle name="Финансовый 6 10 5 9" xfId="9979"/>
    <cellStyle name="Финансовый 6 10 6" xfId="2683"/>
    <cellStyle name="Финансовый 6 10 6 2" xfId="5927"/>
    <cellStyle name="Финансовый 6 10 6 3" xfId="6936"/>
    <cellStyle name="Финансовый 6 10 6 4" xfId="7314"/>
    <cellStyle name="Финансовый 6 10 6 5" xfId="9186"/>
    <cellStyle name="Финансовый 6 10 6 6" xfId="8627"/>
    <cellStyle name="Финансовый 6 10 6 7" xfId="8070"/>
    <cellStyle name="Финансовый 6 10 6 8" xfId="8171"/>
    <cellStyle name="Финансовый 6 10 6 9" xfId="9163"/>
    <cellStyle name="Финансовый 6 10 7" xfId="3010"/>
    <cellStyle name="Финансовый 6 10 7 2" xfId="5983"/>
    <cellStyle name="Финансовый 6 10 7 3" xfId="7029"/>
    <cellStyle name="Финансовый 6 10 7 4" xfId="7539"/>
    <cellStyle name="Финансовый 6 10 7 5" xfId="9368"/>
    <cellStyle name="Финансовый 6 10 7 6" xfId="7983"/>
    <cellStyle name="Финансовый 6 10 7 7" xfId="9362"/>
    <cellStyle name="Финансовый 6 10 7 8" xfId="8580"/>
    <cellStyle name="Финансовый 6 10 7 9" xfId="11330"/>
    <cellStyle name="Финансовый 6 10 8" xfId="3172"/>
    <cellStyle name="Финансовый 6 10 8 2" xfId="6076"/>
    <cellStyle name="Финансовый 6 10 8 3" xfId="7132"/>
    <cellStyle name="Финансовый 6 10 8 4" xfId="7632"/>
    <cellStyle name="Финансовый 6 10 8 5" xfId="9509"/>
    <cellStyle name="Финансовый 6 10 8 6" xfId="10225"/>
    <cellStyle name="Финансовый 6 10 8 7" xfId="10900"/>
    <cellStyle name="Финансовый 6 10 8 8" xfId="11535"/>
    <cellStyle name="Финансовый 6 10 8 9" xfId="12107"/>
    <cellStyle name="Финансовый 6 10 9" xfId="3404"/>
    <cellStyle name="Финансовый 6 10 9 2" xfId="6216"/>
    <cellStyle name="Финансовый 6 10 9 3" xfId="7291"/>
    <cellStyle name="Финансовый 6 10 9 4" xfId="7772"/>
    <cellStyle name="Финансовый 6 10 9 5" xfId="9692"/>
    <cellStyle name="Финансовый 6 10 9 6" xfId="10400"/>
    <cellStyle name="Финансовый 6 10 9 7" xfId="11069"/>
    <cellStyle name="Финансовый 6 10 9 8" xfId="11691"/>
    <cellStyle name="Финансовый 6 10 9 9" xfId="12247"/>
    <cellStyle name="Финансовый 6 11" xfId="598"/>
    <cellStyle name="Финансовый 6 11 10" xfId="4162"/>
    <cellStyle name="Финансовый 6 11 11" xfId="4231"/>
    <cellStyle name="Финансовый 6 11 12" xfId="2278"/>
    <cellStyle name="Финансовый 6 11 13" xfId="3917"/>
    <cellStyle name="Финансовый 6 11 14" xfId="3679"/>
    <cellStyle name="Финансовый 6 11 15" xfId="4260"/>
    <cellStyle name="Финансовый 6 11 16" xfId="4897"/>
    <cellStyle name="Финансовый 6 11 17" xfId="4893"/>
    <cellStyle name="Финансовый 6 11 18" xfId="5270"/>
    <cellStyle name="Финансовый 6 11 19" xfId="5240"/>
    <cellStyle name="Финансовый 6 11 2" xfId="1601"/>
    <cellStyle name="Финансовый 6 11 2 2" xfId="5984"/>
    <cellStyle name="Финансовый 6 11 2 3" xfId="7030"/>
    <cellStyle name="Финансовый 6 11 2 4" xfId="7540"/>
    <cellStyle name="Финансовый 6 11 2 5" xfId="9369"/>
    <cellStyle name="Финансовый 6 11 2 6" xfId="7982"/>
    <cellStyle name="Финансовый 6 11 2 7" xfId="9738"/>
    <cellStyle name="Финансовый 6 11 2 8" xfId="10440"/>
    <cellStyle name="Финансовый 6 11 2 9" xfId="8014"/>
    <cellStyle name="Финансовый 6 11 20" xfId="5253"/>
    <cellStyle name="Финансовый 6 11 21" xfId="5645"/>
    <cellStyle name="Финансовый 6 11 22" xfId="6445"/>
    <cellStyle name="Финансовый 6 11 23" xfId="6831"/>
    <cellStyle name="Финансовый 6 11 24" xfId="8293"/>
    <cellStyle name="Финансовый 6 11 25" xfId="9646"/>
    <cellStyle name="Финансовый 6 11 26" xfId="10355"/>
    <cellStyle name="Финансовый 6 11 27" xfId="11027"/>
    <cellStyle name="Финансовый 6 11 28" xfId="9260"/>
    <cellStyle name="Финансовый 6 11 3" xfId="3173"/>
    <cellStyle name="Финансовый 6 11 3 2" xfId="6077"/>
    <cellStyle name="Финансовый 6 11 3 3" xfId="7133"/>
    <cellStyle name="Финансовый 6 11 3 4" xfId="7633"/>
    <cellStyle name="Финансовый 6 11 3 5" xfId="9510"/>
    <cellStyle name="Финансовый 6 11 3 6" xfId="10226"/>
    <cellStyle name="Финансовый 6 11 3 7" xfId="10901"/>
    <cellStyle name="Финансовый 6 11 3 8" xfId="11536"/>
    <cellStyle name="Финансовый 6 11 3 9" xfId="12108"/>
    <cellStyle name="Финансовый 6 11 4" xfId="3406"/>
    <cellStyle name="Финансовый 6 11 4 2" xfId="6218"/>
    <cellStyle name="Финансовый 6 11 4 3" xfId="7293"/>
    <cellStyle name="Финансовый 6 11 4 4" xfId="7774"/>
    <cellStyle name="Финансовый 6 11 4 5" xfId="9694"/>
    <cellStyle name="Финансовый 6 11 4 6" xfId="10402"/>
    <cellStyle name="Финансовый 6 11 4 7" xfId="11071"/>
    <cellStyle name="Финансовый 6 11 4 8" xfId="11693"/>
    <cellStyle name="Финансовый 6 11 4 9" xfId="12249"/>
    <cellStyle name="Финансовый 6 11 5" xfId="3323"/>
    <cellStyle name="Финансовый 6 11 5 2" xfId="6178"/>
    <cellStyle name="Финансовый 6 11 5 3" xfId="7244"/>
    <cellStyle name="Финансовый 6 11 5 4" xfId="7734"/>
    <cellStyle name="Финансовый 6 11 5 5" xfId="9638"/>
    <cellStyle name="Финансовый 6 11 5 6" xfId="10349"/>
    <cellStyle name="Финансовый 6 11 5 7" xfId="11023"/>
    <cellStyle name="Финансовый 6 11 5 8" xfId="11648"/>
    <cellStyle name="Финансовый 6 11 5 9" xfId="12209"/>
    <cellStyle name="Финансовый 6 11 6" xfId="1910"/>
    <cellStyle name="Финансовый 6 11 6 2" xfId="7444"/>
    <cellStyle name="Финансовый 6 11 6 3" xfId="7907"/>
    <cellStyle name="Финансовый 6 11 6 4" xfId="9888"/>
    <cellStyle name="Финансовый 6 11 6 5" xfId="10582"/>
    <cellStyle name="Финансовый 6 11 6 6" xfId="11240"/>
    <cellStyle name="Финансовый 6 11 6 7" xfId="11848"/>
    <cellStyle name="Финансовый 6 11 6 8" xfId="12382"/>
    <cellStyle name="Финансовый 6 11 7" xfId="4045"/>
    <cellStyle name="Финансовый 6 11 7 2" xfId="10014"/>
    <cellStyle name="Финансовый 6 11 7 3" xfId="10699"/>
    <cellStyle name="Финансовый 6 11 7 4" xfId="11355"/>
    <cellStyle name="Финансовый 6 11 7 5" xfId="11947"/>
    <cellStyle name="Финансовый 6 11 7 6" xfId="12472"/>
    <cellStyle name="Финансовый 6 11 8" xfId="3623"/>
    <cellStyle name="Финансовый 6 11 9" xfId="3849"/>
    <cellStyle name="Финансовый 6 12" xfId="629"/>
    <cellStyle name="Финансовый 6 12 10" xfId="1763"/>
    <cellStyle name="Финансовый 6 12 11" xfId="3675"/>
    <cellStyle name="Финансовый 6 12 12" xfId="3656"/>
    <cellStyle name="Финансовый 6 12 13" xfId="3953"/>
    <cellStyle name="Финансовый 6 12 14" xfId="4783"/>
    <cellStyle name="Финансовый 6 12 15" xfId="3835"/>
    <cellStyle name="Финансовый 6 12 16" xfId="4905"/>
    <cellStyle name="Финансовый 6 12 17" xfId="4808"/>
    <cellStyle name="Финансовый 6 12 18" xfId="5279"/>
    <cellStyle name="Финансовый 6 12 19" xfId="5153"/>
    <cellStyle name="Финансовый 6 12 2" xfId="1611"/>
    <cellStyle name="Финансовый 6 12 2 2" xfId="5988"/>
    <cellStyle name="Финансовый 6 12 2 3" xfId="7034"/>
    <cellStyle name="Финансовый 6 12 2 4" xfId="7544"/>
    <cellStyle name="Финансовый 6 12 2 5" xfId="9374"/>
    <cellStyle name="Финансовый 6 12 2 6" xfId="7978"/>
    <cellStyle name="Финансовый 6 12 2 7" xfId="8205"/>
    <cellStyle name="Финансовый 6 12 2 8" xfId="8201"/>
    <cellStyle name="Финансовый 6 12 2 9" xfId="8235"/>
    <cellStyle name="Финансовый 6 12 20" xfId="5211"/>
    <cellStyle name="Финансовый 6 12 21" xfId="5648"/>
    <cellStyle name="Финансовый 6 12 22" xfId="6451"/>
    <cellStyle name="Финансовый 6 12 23" xfId="6988"/>
    <cellStyle name="Финансовый 6 12 24" xfId="8306"/>
    <cellStyle name="Финансовый 6 12 25" xfId="8275"/>
    <cellStyle name="Финансовый 6 12 26" xfId="9302"/>
    <cellStyle name="Финансовый 6 12 27" xfId="8629"/>
    <cellStyle name="Финансовый 6 12 28" xfId="8672"/>
    <cellStyle name="Финансовый 6 12 3" xfId="3176"/>
    <cellStyle name="Финансовый 6 12 3 2" xfId="6080"/>
    <cellStyle name="Финансовый 6 12 3 3" xfId="7136"/>
    <cellStyle name="Финансовый 6 12 3 4" xfId="7636"/>
    <cellStyle name="Финансовый 6 12 3 5" xfId="9513"/>
    <cellStyle name="Финансовый 6 12 3 6" xfId="10229"/>
    <cellStyle name="Финансовый 6 12 3 7" xfId="10904"/>
    <cellStyle name="Финансовый 6 12 3 8" xfId="11539"/>
    <cellStyle name="Финансовый 6 12 3 9" xfId="12111"/>
    <cellStyle name="Финансовый 6 12 4" xfId="3410"/>
    <cellStyle name="Финансовый 6 12 4 2" xfId="6222"/>
    <cellStyle name="Финансовый 6 12 4 3" xfId="7297"/>
    <cellStyle name="Финансовый 6 12 4 4" xfId="7778"/>
    <cellStyle name="Финансовый 6 12 4 5" xfId="9698"/>
    <cellStyle name="Финансовый 6 12 4 6" xfId="10406"/>
    <cellStyle name="Финансовый 6 12 4 7" xfId="11075"/>
    <cellStyle name="Финансовый 6 12 4 8" xfId="11697"/>
    <cellStyle name="Финансовый 6 12 4 9" xfId="12253"/>
    <cellStyle name="Финансовый 6 12 5" xfId="3320"/>
    <cellStyle name="Финансовый 6 12 5 2" xfId="6175"/>
    <cellStyle name="Финансовый 6 12 5 3" xfId="7241"/>
    <cellStyle name="Финансовый 6 12 5 4" xfId="7731"/>
    <cellStyle name="Финансовый 6 12 5 5" xfId="9635"/>
    <cellStyle name="Финансовый 6 12 5 6" xfId="10346"/>
    <cellStyle name="Финансовый 6 12 5 7" xfId="11020"/>
    <cellStyle name="Финансовый 6 12 5 8" xfId="11645"/>
    <cellStyle name="Финансовый 6 12 5 9" xfId="12206"/>
    <cellStyle name="Финансовый 6 12 6" xfId="1499"/>
    <cellStyle name="Финансовый 6 12 6 2" xfId="7447"/>
    <cellStyle name="Финансовый 6 12 6 3" xfId="7910"/>
    <cellStyle name="Финансовый 6 12 6 4" xfId="9891"/>
    <cellStyle name="Финансовый 6 12 6 5" xfId="10585"/>
    <cellStyle name="Финансовый 6 12 6 6" xfId="11243"/>
    <cellStyle name="Финансовый 6 12 6 7" xfId="11851"/>
    <cellStyle name="Финансовый 6 12 6 8" xfId="12385"/>
    <cellStyle name="Финансовый 6 12 7" xfId="1616"/>
    <cellStyle name="Финансовый 6 12 7 2" xfId="10017"/>
    <cellStyle name="Финансовый 6 12 7 3" xfId="10702"/>
    <cellStyle name="Финансовый 6 12 7 4" xfId="11358"/>
    <cellStyle name="Финансовый 6 12 7 5" xfId="11950"/>
    <cellStyle name="Финансовый 6 12 7 6" xfId="12475"/>
    <cellStyle name="Финансовый 6 12 8" xfId="1440"/>
    <cellStyle name="Финансовый 6 12 9" xfId="1362"/>
    <cellStyle name="Финансовый 6 13" xfId="513"/>
    <cellStyle name="Финансовый 6 13 10" xfId="4310"/>
    <cellStyle name="Финансовый 6 13 11" xfId="4360"/>
    <cellStyle name="Финансовый 6 13 12" xfId="4097"/>
    <cellStyle name="Финансовый 6 13 13" xfId="3901"/>
    <cellStyle name="Финансовый 6 13 14" xfId="4784"/>
    <cellStyle name="Финансовый 6 13 15" xfId="4507"/>
    <cellStyle name="Финансовый 6 13 16" xfId="4881"/>
    <cellStyle name="Финансовый 6 13 17" xfId="4856"/>
    <cellStyle name="Финансовый 6 13 18" xfId="5250"/>
    <cellStyle name="Финансовый 6 13 19" xfId="5218"/>
    <cellStyle name="Финансовый 6 13 2" xfId="1562"/>
    <cellStyle name="Финансовый 6 13 2 2" xfId="5979"/>
    <cellStyle name="Финансовый 6 13 2 3" xfId="7024"/>
    <cellStyle name="Финансовый 6 13 2 4" xfId="7535"/>
    <cellStyle name="Финансовый 6 13 2 5" xfId="9360"/>
    <cellStyle name="Финансовый 6 13 2 6" xfId="7986"/>
    <cellStyle name="Финансовый 6 13 2 7" xfId="9300"/>
    <cellStyle name="Финансовый 6 13 2 8" xfId="7992"/>
    <cellStyle name="Финансовый 6 13 2 9" xfId="8107"/>
    <cellStyle name="Финансовый 6 13 20" xfId="5235"/>
    <cellStyle name="Финансовый 6 13 21" xfId="5640"/>
    <cellStyle name="Финансовый 6 13 22" xfId="6428"/>
    <cellStyle name="Финансовый 6 13 23" xfId="6401"/>
    <cellStyle name="Финансовый 6 13 24" xfId="8249"/>
    <cellStyle name="Финансовый 6 13 25" xfId="9858"/>
    <cellStyle name="Финансовый 6 13 26" xfId="10553"/>
    <cellStyle name="Финансовый 6 13 27" xfId="11213"/>
    <cellStyle name="Финансовый 6 13 28" xfId="9401"/>
    <cellStyle name="Финансовый 6 13 3" xfId="3168"/>
    <cellStyle name="Финансовый 6 13 3 2" xfId="6072"/>
    <cellStyle name="Финансовый 6 13 3 3" xfId="7128"/>
    <cellStyle name="Финансовый 6 13 3 4" xfId="7628"/>
    <cellStyle name="Финансовый 6 13 3 5" xfId="9505"/>
    <cellStyle name="Финансовый 6 13 3 6" xfId="10221"/>
    <cellStyle name="Финансовый 6 13 3 7" xfId="10896"/>
    <cellStyle name="Финансовый 6 13 3 8" xfId="11531"/>
    <cellStyle name="Финансовый 6 13 3 9" xfId="12103"/>
    <cellStyle name="Финансовый 6 13 4" xfId="3396"/>
    <cellStyle name="Финансовый 6 13 4 2" xfId="6211"/>
    <cellStyle name="Финансовый 6 13 4 3" xfId="7285"/>
    <cellStyle name="Финансовый 6 13 4 4" xfId="7767"/>
    <cellStyle name="Финансовый 6 13 4 5" xfId="9685"/>
    <cellStyle name="Финансовый 6 13 4 6" xfId="10393"/>
    <cellStyle name="Финансовый 6 13 4 7" xfId="11062"/>
    <cellStyle name="Финансовый 6 13 4 8" xfId="11686"/>
    <cellStyle name="Финансовый 6 13 4 9" xfId="12242"/>
    <cellStyle name="Финансовый 6 13 5" xfId="3360"/>
    <cellStyle name="Финансовый 6 13 5 2" xfId="6185"/>
    <cellStyle name="Финансовый 6 13 5 3" xfId="7257"/>
    <cellStyle name="Финансовый 6 13 5 4" xfId="7741"/>
    <cellStyle name="Финансовый 6 13 5 5" xfId="9653"/>
    <cellStyle name="Финансовый 6 13 5 6" xfId="10361"/>
    <cellStyle name="Финансовый 6 13 5 7" xfId="11033"/>
    <cellStyle name="Финансовый 6 13 5 8" xfId="11659"/>
    <cellStyle name="Финансовый 6 13 5 9" xfId="12216"/>
    <cellStyle name="Финансовый 6 13 6" xfId="1583"/>
    <cellStyle name="Финансовый 6 13 6 2" xfId="7439"/>
    <cellStyle name="Финансовый 6 13 6 3" xfId="7902"/>
    <cellStyle name="Финансовый 6 13 6 4" xfId="9883"/>
    <cellStyle name="Финансовый 6 13 6 5" xfId="10577"/>
    <cellStyle name="Финансовый 6 13 6 6" xfId="11235"/>
    <cellStyle name="Финансовый 6 13 6 7" xfId="11843"/>
    <cellStyle name="Финансовый 6 13 6 8" xfId="12377"/>
    <cellStyle name="Финансовый 6 13 7" xfId="1474"/>
    <cellStyle name="Финансовый 6 13 7 2" xfId="10009"/>
    <cellStyle name="Финансовый 6 13 7 3" xfId="10694"/>
    <cellStyle name="Финансовый 6 13 7 4" xfId="11350"/>
    <cellStyle name="Финансовый 6 13 7 5" xfId="11942"/>
    <cellStyle name="Финансовый 6 13 7 6" xfId="12467"/>
    <cellStyle name="Финансовый 6 13 8" xfId="4182"/>
    <cellStyle name="Финансовый 6 13 9" xfId="4253"/>
    <cellStyle name="Финансовый 6 14" xfId="650"/>
    <cellStyle name="Финансовый 6 14 10" xfId="1807"/>
    <cellStyle name="Финансовый 6 14 11" xfId="3914"/>
    <cellStyle name="Финансовый 6 14 12" xfId="3894"/>
    <cellStyle name="Финансовый 6 14 13" xfId="1633"/>
    <cellStyle name="Финансовый 6 14 14" xfId="1636"/>
    <cellStyle name="Финансовый 6 14 15" xfId="1324"/>
    <cellStyle name="Финансовый 6 14 16" xfId="4908"/>
    <cellStyle name="Финансовый 6 14 17" xfId="4807"/>
    <cellStyle name="Финансовый 6 14 18" xfId="5284"/>
    <cellStyle name="Финансовый 6 14 19" xfId="5148"/>
    <cellStyle name="Финансовый 6 14 2" xfId="1623"/>
    <cellStyle name="Финансовый 6 14 2 2" xfId="5989"/>
    <cellStyle name="Финансовый 6 14 2 3" xfId="7035"/>
    <cellStyle name="Финансовый 6 14 2 4" xfId="7545"/>
    <cellStyle name="Финансовый 6 14 2 5" xfId="9375"/>
    <cellStyle name="Финансовый 6 14 2 6" xfId="8111"/>
    <cellStyle name="Финансовый 6 14 2 7" xfId="9281"/>
    <cellStyle name="Финансовый 6 14 2 8" xfId="8934"/>
    <cellStyle name="Финансовый 6 14 2 9" xfId="8013"/>
    <cellStyle name="Финансовый 6 14 20" xfId="5212"/>
    <cellStyle name="Финансовый 6 14 21" xfId="5649"/>
    <cellStyle name="Финансовый 6 14 22" xfId="6454"/>
    <cellStyle name="Финансовый 6 14 23" xfId="7290"/>
    <cellStyle name="Финансовый 6 14 24" xfId="8312"/>
    <cellStyle name="Финансовый 6 14 25" xfId="9245"/>
    <cellStyle name="Финансовый 6 14 26" xfId="8021"/>
    <cellStyle name="Финансовый 6 14 27" xfId="9988"/>
    <cellStyle name="Финансовый 6 14 28" xfId="10914"/>
    <cellStyle name="Финансовый 6 14 3" xfId="3177"/>
    <cellStyle name="Финансовый 6 14 3 2" xfId="6081"/>
    <cellStyle name="Финансовый 6 14 3 3" xfId="7137"/>
    <cellStyle name="Финансовый 6 14 3 4" xfId="7637"/>
    <cellStyle name="Финансовый 6 14 3 5" xfId="9514"/>
    <cellStyle name="Финансовый 6 14 3 6" xfId="10230"/>
    <cellStyle name="Финансовый 6 14 3 7" xfId="10905"/>
    <cellStyle name="Финансовый 6 14 3 8" xfId="11540"/>
    <cellStyle name="Финансовый 6 14 3 9" xfId="12112"/>
    <cellStyle name="Финансовый 6 14 4" xfId="3412"/>
    <cellStyle name="Финансовый 6 14 4 2" xfId="6224"/>
    <cellStyle name="Финансовый 6 14 4 3" xfId="7299"/>
    <cellStyle name="Финансовый 6 14 4 4" xfId="7780"/>
    <cellStyle name="Финансовый 6 14 4 5" xfId="9700"/>
    <cellStyle name="Финансовый 6 14 4 6" xfId="10408"/>
    <cellStyle name="Финансовый 6 14 4 7" xfId="11077"/>
    <cellStyle name="Финансовый 6 14 4 8" xfId="11699"/>
    <cellStyle name="Финансовый 6 14 4 9" xfId="12255"/>
    <cellStyle name="Финансовый 6 14 5" xfId="3319"/>
    <cellStyle name="Финансовый 6 14 5 2" xfId="6174"/>
    <cellStyle name="Финансовый 6 14 5 3" xfId="7240"/>
    <cellStyle name="Финансовый 6 14 5 4" xfId="7730"/>
    <cellStyle name="Финансовый 6 14 5 5" xfId="9634"/>
    <cellStyle name="Финансовый 6 14 5 6" xfId="10345"/>
    <cellStyle name="Финансовый 6 14 5 7" xfId="11019"/>
    <cellStyle name="Финансовый 6 14 5 8" xfId="11644"/>
    <cellStyle name="Финансовый 6 14 5 9" xfId="12205"/>
    <cellStyle name="Финансовый 6 14 6" xfId="1496"/>
    <cellStyle name="Финансовый 6 14 6 2" xfId="7448"/>
    <cellStyle name="Финансовый 6 14 6 3" xfId="7911"/>
    <cellStyle name="Финансовый 6 14 6 4" xfId="9892"/>
    <cellStyle name="Финансовый 6 14 6 5" xfId="10586"/>
    <cellStyle name="Финансовый 6 14 6 6" xfId="11244"/>
    <cellStyle name="Финансовый 6 14 6 7" xfId="11852"/>
    <cellStyle name="Финансовый 6 14 6 8" xfId="12386"/>
    <cellStyle name="Финансовый 6 14 7" xfId="3653"/>
    <cellStyle name="Финансовый 6 14 7 2" xfId="10018"/>
    <cellStyle name="Финансовый 6 14 7 3" xfId="10703"/>
    <cellStyle name="Финансовый 6 14 7 4" xfId="11359"/>
    <cellStyle name="Финансовый 6 14 7 5" xfId="11951"/>
    <cellStyle name="Финансовый 6 14 7 6" xfId="12476"/>
    <cellStyle name="Финансовый 6 14 8" xfId="4024"/>
    <cellStyle name="Финансовый 6 14 9" xfId="1942"/>
    <cellStyle name="Финансовый 6 15" xfId="671"/>
    <cellStyle name="Финансовый 6 15 10" xfId="3957"/>
    <cellStyle name="Финансовый 6 15 11" xfId="3690"/>
    <cellStyle name="Финансовый 6 15 12" xfId="3733"/>
    <cellStyle name="Финансовый 6 15 13" xfId="1947"/>
    <cellStyle name="Финансовый 6 15 14" xfId="3695"/>
    <cellStyle name="Финансовый 6 15 15" xfId="3981"/>
    <cellStyle name="Финансовый 6 15 16" xfId="4911"/>
    <cellStyle name="Финансовый 6 15 17" xfId="4806"/>
    <cellStyle name="Финансовый 6 15 18" xfId="5288"/>
    <cellStyle name="Финансовый 6 15 19" xfId="5145"/>
    <cellStyle name="Финансовый 6 15 2" xfId="1635"/>
    <cellStyle name="Финансовый 6 15 2 2" xfId="5990"/>
    <cellStyle name="Финансовый 6 15 2 3" xfId="7036"/>
    <cellStyle name="Финансовый 6 15 2 4" xfId="7546"/>
    <cellStyle name="Финансовый 6 15 2 5" xfId="9377"/>
    <cellStyle name="Финансовый 6 15 2 6" xfId="8110"/>
    <cellStyle name="Финансовый 6 15 2 7" xfId="9290"/>
    <cellStyle name="Финансовый 6 15 2 8" xfId="8556"/>
    <cellStyle name="Финансовый 6 15 2 9" xfId="8816"/>
    <cellStyle name="Финансовый 6 15 20" xfId="5213"/>
    <cellStyle name="Финансовый 6 15 21" xfId="5650"/>
    <cellStyle name="Финансовый 6 15 22" xfId="6456"/>
    <cellStyle name="Финансовый 6 15 23" xfId="6579"/>
    <cellStyle name="Финансовый 6 15 24" xfId="8322"/>
    <cellStyle name="Финансовый 6 15 25" xfId="9380"/>
    <cellStyle name="Финансовый 6 15 26" xfId="8109"/>
    <cellStyle name="Финансовый 6 15 27" xfId="9299"/>
    <cellStyle name="Финансовый 6 15 28" xfId="10908"/>
    <cellStyle name="Финансовый 6 15 3" xfId="3178"/>
    <cellStyle name="Финансовый 6 15 3 2" xfId="6082"/>
    <cellStyle name="Финансовый 6 15 3 3" xfId="7138"/>
    <cellStyle name="Финансовый 6 15 3 4" xfId="7638"/>
    <cellStyle name="Финансовый 6 15 3 5" xfId="9515"/>
    <cellStyle name="Финансовый 6 15 3 6" xfId="10231"/>
    <cellStyle name="Финансовый 6 15 3 7" xfId="10906"/>
    <cellStyle name="Финансовый 6 15 3 8" xfId="11541"/>
    <cellStyle name="Финансовый 6 15 3 9" xfId="12113"/>
    <cellStyle name="Финансовый 6 15 4" xfId="3415"/>
    <cellStyle name="Финансовый 6 15 4 2" xfId="6225"/>
    <cellStyle name="Финансовый 6 15 4 3" xfId="7300"/>
    <cellStyle name="Финансовый 6 15 4 4" xfId="7781"/>
    <cellStyle name="Финансовый 6 15 4 5" xfId="9703"/>
    <cellStyle name="Финансовый 6 15 4 6" xfId="10410"/>
    <cellStyle name="Финансовый 6 15 4 7" xfId="11079"/>
    <cellStyle name="Финансовый 6 15 4 8" xfId="11701"/>
    <cellStyle name="Финансовый 6 15 4 9" xfId="12256"/>
    <cellStyle name="Финансовый 6 15 5" xfId="3318"/>
    <cellStyle name="Финансовый 6 15 5 2" xfId="6173"/>
    <cellStyle name="Финансовый 6 15 5 3" xfId="7239"/>
    <cellStyle name="Финансовый 6 15 5 4" xfId="7729"/>
    <cellStyle name="Финансовый 6 15 5 5" xfId="9633"/>
    <cellStyle name="Финансовый 6 15 5 6" xfId="10344"/>
    <cellStyle name="Финансовый 6 15 5 7" xfId="11018"/>
    <cellStyle name="Финансовый 6 15 5 8" xfId="11643"/>
    <cellStyle name="Финансовый 6 15 5 9" xfId="12204"/>
    <cellStyle name="Финансовый 6 15 6" xfId="1568"/>
    <cellStyle name="Финансовый 6 15 6 2" xfId="7449"/>
    <cellStyle name="Финансовый 6 15 6 3" xfId="7912"/>
    <cellStyle name="Финансовый 6 15 6 4" xfId="9893"/>
    <cellStyle name="Финансовый 6 15 6 5" xfId="10587"/>
    <cellStyle name="Финансовый 6 15 6 6" xfId="11245"/>
    <cellStyle name="Финансовый 6 15 6 7" xfId="11853"/>
    <cellStyle name="Финансовый 6 15 6 8" xfId="12387"/>
    <cellStyle name="Финансовый 6 15 7" xfId="1554"/>
    <cellStyle name="Финансовый 6 15 7 2" xfId="10019"/>
    <cellStyle name="Финансовый 6 15 7 3" xfId="10704"/>
    <cellStyle name="Финансовый 6 15 7 4" xfId="11360"/>
    <cellStyle name="Финансовый 6 15 7 5" xfId="11952"/>
    <cellStyle name="Финансовый 6 15 7 6" xfId="12477"/>
    <cellStyle name="Финансовый 6 15 8" xfId="4127"/>
    <cellStyle name="Финансовый 6 15 9" xfId="1461"/>
    <cellStyle name="Финансовый 6 16" xfId="819"/>
    <cellStyle name="Финансовый 6 16 10" xfId="3932"/>
    <cellStyle name="Финансовый 6 16 11" xfId="1599"/>
    <cellStyle name="Финансовый 6 16 12" xfId="3699"/>
    <cellStyle name="Финансовый 6 16 13" xfId="1937"/>
    <cellStyle name="Финансовый 6 16 14" xfId="4772"/>
    <cellStyle name="Финансовый 6 16 15" xfId="1950"/>
    <cellStyle name="Финансовый 6 16 16" xfId="4967"/>
    <cellStyle name="Финансовый 6 16 17" xfId="5057"/>
    <cellStyle name="Финансовый 6 16 18" xfId="5357"/>
    <cellStyle name="Финансовый 6 16 19" xfId="5500"/>
    <cellStyle name="Финансовый 6 16 2" xfId="1734"/>
    <cellStyle name="Финансовый 6 16 2 2" xfId="5997"/>
    <cellStyle name="Финансовый 6 16 2 3" xfId="7046"/>
    <cellStyle name="Финансовый 6 16 2 4" xfId="7553"/>
    <cellStyle name="Финансовый 6 16 2 5" xfId="9412"/>
    <cellStyle name="Финансовый 6 16 2 6" xfId="10131"/>
    <cellStyle name="Финансовый 6 16 2 7" xfId="10809"/>
    <cellStyle name="Финансовый 6 16 2 8" xfId="11449"/>
    <cellStyle name="Финансовый 6 16 2 9" xfId="12028"/>
    <cellStyle name="Финансовый 6 16 20" xfId="5560"/>
    <cellStyle name="Финансовый 6 16 21" xfId="5696"/>
    <cellStyle name="Финансовый 6 16 22" xfId="6520"/>
    <cellStyle name="Финансовый 6 16 23" xfId="6986"/>
    <cellStyle name="Финансовый 6 16 24" xfId="8418"/>
    <cellStyle name="Финансовый 6 16 25" xfId="8658"/>
    <cellStyle name="Финансовый 6 16 26" xfId="8042"/>
    <cellStyle name="Финансовый 6 16 27" xfId="8266"/>
    <cellStyle name="Финансовый 6 16 28" xfId="8331"/>
    <cellStyle name="Финансовый 6 16 3" xfId="3224"/>
    <cellStyle name="Финансовый 6 16 3 2" xfId="6089"/>
    <cellStyle name="Финансовый 6 16 3 3" xfId="7153"/>
    <cellStyle name="Финансовый 6 16 3 4" xfId="7645"/>
    <cellStyle name="Финансовый 6 16 3 5" xfId="9543"/>
    <cellStyle name="Финансовый 6 16 3 6" xfId="10257"/>
    <cellStyle name="Финансовый 6 16 3 7" xfId="10930"/>
    <cellStyle name="Финансовый 6 16 3 8" xfId="11556"/>
    <cellStyle name="Финансовый 6 16 3 9" xfId="12120"/>
    <cellStyle name="Финансовый 6 16 4" xfId="3474"/>
    <cellStyle name="Финансовый 6 16 4 2" xfId="6237"/>
    <cellStyle name="Финансовый 6 16 4 3" xfId="7320"/>
    <cellStyle name="Финансовый 6 16 4 4" xfId="7793"/>
    <cellStyle name="Финансовый 6 16 4 5" xfId="9740"/>
    <cellStyle name="Финансовый 6 16 4 6" xfId="10442"/>
    <cellStyle name="Финансовый 6 16 4 7" xfId="11108"/>
    <cellStyle name="Финансовый 6 16 4 8" xfId="11722"/>
    <cellStyle name="Финансовый 6 16 4 9" xfId="12268"/>
    <cellStyle name="Финансовый 6 16 5" xfId="3580"/>
    <cellStyle name="Финансовый 6 16 5 2" xfId="6305"/>
    <cellStyle name="Финансовый 6 16 5 3" xfId="7394"/>
    <cellStyle name="Финансовый 6 16 5 4" xfId="7861"/>
    <cellStyle name="Финансовый 6 16 5 5" xfId="9824"/>
    <cellStyle name="Финансовый 6 16 5 6" xfId="10522"/>
    <cellStyle name="Финансовый 6 16 5 7" xfId="11185"/>
    <cellStyle name="Финансовый 6 16 5 8" xfId="11797"/>
    <cellStyle name="Финансовый 6 16 5 9" xfId="12336"/>
    <cellStyle name="Финансовый 6 16 6" xfId="1919"/>
    <cellStyle name="Финансовый 6 16 6 2" xfId="7468"/>
    <cellStyle name="Финансовый 6 16 6 3" xfId="7919"/>
    <cellStyle name="Финансовый 6 16 6 4" xfId="9919"/>
    <cellStyle name="Финансовый 6 16 6 5" xfId="10610"/>
    <cellStyle name="Финансовый 6 16 6 6" xfId="11265"/>
    <cellStyle name="Финансовый 6 16 6 7" xfId="11865"/>
    <cellStyle name="Финансовый 6 16 6 8" xfId="12394"/>
    <cellStyle name="Финансовый 6 16 7" xfId="3116"/>
    <cellStyle name="Финансовый 6 16 7 2" xfId="10052"/>
    <cellStyle name="Финансовый 6 16 7 3" xfId="10735"/>
    <cellStyle name="Финансовый 6 16 7 4" xfId="11380"/>
    <cellStyle name="Финансовый 6 16 7 5" xfId="11968"/>
    <cellStyle name="Финансовый 6 16 7 6" xfId="12484"/>
    <cellStyle name="Финансовый 6 16 8" xfId="2434"/>
    <cellStyle name="Финансовый 6 16 9" xfId="1595"/>
    <cellStyle name="Финансовый 6 17" xfId="683"/>
    <cellStyle name="Финансовый 6 17 10" xfId="4294"/>
    <cellStyle name="Финансовый 6 17 11" xfId="4346"/>
    <cellStyle name="Финансовый 6 17 12" xfId="3778"/>
    <cellStyle name="Финансовый 6 17 13" xfId="4235"/>
    <cellStyle name="Финансовый 6 17 14" xfId="3013"/>
    <cellStyle name="Финансовый 6 17 15" xfId="4751"/>
    <cellStyle name="Финансовый 6 17 16" xfId="4914"/>
    <cellStyle name="Финансовый 6 17 17" xfId="5092"/>
    <cellStyle name="Финансовый 6 17 18" xfId="5293"/>
    <cellStyle name="Финансовый 6 17 19" xfId="5142"/>
    <cellStyle name="Финансовый 6 17 2" xfId="1644"/>
    <cellStyle name="Финансовый 6 17 2 2" xfId="5991"/>
    <cellStyle name="Финансовый 6 17 2 3" xfId="7037"/>
    <cellStyle name="Финансовый 6 17 2 4" xfId="7547"/>
    <cellStyle name="Финансовый 6 17 2 5" xfId="9382"/>
    <cellStyle name="Финансовый 6 17 2 6" xfId="8108"/>
    <cellStyle name="Финансовый 6 17 2 7" xfId="9324"/>
    <cellStyle name="Финансовый 6 17 2 8" xfId="8116"/>
    <cellStyle name="Финансовый 6 17 2 9" xfId="12022"/>
    <cellStyle name="Финансовый 6 17 20" xfId="5117"/>
    <cellStyle name="Финансовый 6 17 21" xfId="5652"/>
    <cellStyle name="Финансовый 6 17 22" xfId="6460"/>
    <cellStyle name="Финансовый 6 17 23" xfId="7005"/>
    <cellStyle name="Финансовый 6 17 24" xfId="8330"/>
    <cellStyle name="Финансовый 6 17 25" xfId="8922"/>
    <cellStyle name="Финансовый 6 17 26" xfId="9728"/>
    <cellStyle name="Финансовый 6 17 27" xfId="10431"/>
    <cellStyle name="Финансовый 6 17 28" xfId="10664"/>
    <cellStyle name="Финансовый 6 17 3" xfId="3180"/>
    <cellStyle name="Финансовый 6 17 3 2" xfId="6083"/>
    <cellStyle name="Финансовый 6 17 3 3" xfId="7139"/>
    <cellStyle name="Финансовый 6 17 3 4" xfId="7639"/>
    <cellStyle name="Финансовый 6 17 3 5" xfId="9516"/>
    <cellStyle name="Финансовый 6 17 3 6" xfId="10233"/>
    <cellStyle name="Финансовый 6 17 3 7" xfId="10907"/>
    <cellStyle name="Финансовый 6 17 3 8" xfId="11542"/>
    <cellStyle name="Финансовый 6 17 3 9" xfId="12114"/>
    <cellStyle name="Финансовый 6 17 4" xfId="3418"/>
    <cellStyle name="Финансовый 6 17 4 2" xfId="6226"/>
    <cellStyle name="Финансовый 6 17 4 3" xfId="7301"/>
    <cellStyle name="Финансовый 6 17 4 4" xfId="7782"/>
    <cellStyle name="Финансовый 6 17 4 5" xfId="9705"/>
    <cellStyle name="Финансовый 6 17 4 6" xfId="10412"/>
    <cellStyle name="Финансовый 6 17 4 7" xfId="11080"/>
    <cellStyle name="Финансовый 6 17 4 8" xfId="11703"/>
    <cellStyle name="Финансовый 6 17 4 9" xfId="12257"/>
    <cellStyle name="Финансовый 6 17 5" xfId="3581"/>
    <cellStyle name="Финансовый 6 17 5 2" xfId="6306"/>
    <cellStyle name="Финансовый 6 17 5 3" xfId="7395"/>
    <cellStyle name="Финансовый 6 17 5 4" xfId="7862"/>
    <cellStyle name="Финансовый 6 17 5 5" xfId="9825"/>
    <cellStyle name="Финансовый 6 17 5 6" xfId="10523"/>
    <cellStyle name="Финансовый 6 17 5 7" xfId="11186"/>
    <cellStyle name="Финансовый 6 17 5 8" xfId="11798"/>
    <cellStyle name="Финансовый 6 17 5 9" xfId="12337"/>
    <cellStyle name="Финансовый 6 17 6" xfId="1849"/>
    <cellStyle name="Финансовый 6 17 6 2" xfId="7451"/>
    <cellStyle name="Финансовый 6 17 6 3" xfId="7913"/>
    <cellStyle name="Финансовый 6 17 6 4" xfId="9894"/>
    <cellStyle name="Финансовый 6 17 6 5" xfId="10588"/>
    <cellStyle name="Финансовый 6 17 6 6" xfId="11246"/>
    <cellStyle name="Финансовый 6 17 6 7" xfId="11854"/>
    <cellStyle name="Финансовый 6 17 6 8" xfId="12388"/>
    <cellStyle name="Финансовый 6 17 7" xfId="3921"/>
    <cellStyle name="Финансовый 6 17 7 2" xfId="10021"/>
    <cellStyle name="Финансовый 6 17 7 3" xfId="10706"/>
    <cellStyle name="Финансовый 6 17 7 4" xfId="11361"/>
    <cellStyle name="Финансовый 6 17 7 5" xfId="11953"/>
    <cellStyle name="Финансовый 6 17 7 6" xfId="12478"/>
    <cellStyle name="Финансовый 6 17 8" xfId="4166"/>
    <cellStyle name="Финансовый 6 17 9" xfId="4237"/>
    <cellStyle name="Финансовый 6 18" xfId="924"/>
    <cellStyle name="Финансовый 6 18 10" xfId="3765"/>
    <cellStyle name="Финансовый 6 18 11" xfId="1732"/>
    <cellStyle name="Финансовый 6 18 12" xfId="3642"/>
    <cellStyle name="Финансовый 6 18 13" xfId="3918"/>
    <cellStyle name="Финансовый 6 18 14" xfId="4467"/>
    <cellStyle name="Финансовый 6 18 15" xfId="4570"/>
    <cellStyle name="Финансовый 6 18 16" xfId="4995"/>
    <cellStyle name="Финансовый 6 18 17" xfId="4991"/>
    <cellStyle name="Финансовый 6 18 18" xfId="5405"/>
    <cellStyle name="Финансовый 6 18 19" xfId="5301"/>
    <cellStyle name="Финансовый 6 18 2" xfId="1785"/>
    <cellStyle name="Финансовый 6 18 2 2" xfId="6005"/>
    <cellStyle name="Финансовый 6 18 2 3" xfId="7055"/>
    <cellStyle name="Финансовый 6 18 2 4" xfId="7561"/>
    <cellStyle name="Финансовый 6 18 2 5" xfId="9427"/>
    <cellStyle name="Финансовый 6 18 2 6" xfId="10142"/>
    <cellStyle name="Финансовый 6 18 2 7" xfId="10820"/>
    <cellStyle name="Финансовый 6 18 2 8" xfId="11458"/>
    <cellStyle name="Финансовый 6 18 2 9" xfId="12036"/>
    <cellStyle name="Финансовый 6 18 20" xfId="5126"/>
    <cellStyle name="Финансовый 6 18 21" xfId="5705"/>
    <cellStyle name="Финансовый 6 18 22" xfId="6545"/>
    <cellStyle name="Финансовый 6 18 23" xfId="6966"/>
    <cellStyle name="Финансовый 6 18 24" xfId="8476"/>
    <cellStyle name="Финансовый 6 18 25" xfId="8666"/>
    <cellStyle name="Финансовый 6 18 26" xfId="8633"/>
    <cellStyle name="Финансовый 6 18 27" xfId="8066"/>
    <cellStyle name="Финансовый 6 18 28" xfId="9530"/>
    <cellStyle name="Финансовый 6 18 3" xfId="3233"/>
    <cellStyle name="Финансовый 6 18 3 2" xfId="6096"/>
    <cellStyle name="Финансовый 6 18 3 3" xfId="7160"/>
    <cellStyle name="Финансовый 6 18 3 4" xfId="7652"/>
    <cellStyle name="Финансовый 6 18 3 5" xfId="9550"/>
    <cellStyle name="Финансовый 6 18 3 6" xfId="10264"/>
    <cellStyle name="Финансовый 6 18 3 7" xfId="10938"/>
    <cellStyle name="Финансовый 6 18 3 8" xfId="11564"/>
    <cellStyle name="Финансовый 6 18 3 9" xfId="12127"/>
    <cellStyle name="Финансовый 6 18 4" xfId="3500"/>
    <cellStyle name="Финансовый 6 18 4 2" xfId="6251"/>
    <cellStyle name="Финансовый 6 18 4 3" xfId="7334"/>
    <cellStyle name="Финансовый 6 18 4 4" xfId="7807"/>
    <cellStyle name="Финансовый 6 18 4 5" xfId="9761"/>
    <cellStyle name="Финансовый 6 18 4 6" xfId="10462"/>
    <cellStyle name="Финансовый 6 18 4 7" xfId="11126"/>
    <cellStyle name="Финансовый 6 18 4 8" xfId="11736"/>
    <cellStyle name="Финансовый 6 18 4 9" xfId="12282"/>
    <cellStyle name="Финансовый 6 18 5" xfId="3543"/>
    <cellStyle name="Финансовый 6 18 5 2" xfId="6282"/>
    <cellStyle name="Финансовый 6 18 5 3" xfId="7365"/>
    <cellStyle name="Финансовый 6 18 5 4" xfId="7838"/>
    <cellStyle name="Финансовый 6 18 5 5" xfId="9795"/>
    <cellStyle name="Финансовый 6 18 5 6" xfId="10495"/>
    <cellStyle name="Финансовый 6 18 5 7" xfId="11159"/>
    <cellStyle name="Финансовый 6 18 5 8" xfId="11770"/>
    <cellStyle name="Финансовый 6 18 5 9" xfId="12313"/>
    <cellStyle name="Финансовый 6 18 6" xfId="1758"/>
    <cellStyle name="Финансовый 6 18 6 2" xfId="7475"/>
    <cellStyle name="Финансовый 6 18 6 3" xfId="7926"/>
    <cellStyle name="Финансовый 6 18 6 4" xfId="9926"/>
    <cellStyle name="Финансовый 6 18 6 5" xfId="10617"/>
    <cellStyle name="Финансовый 6 18 6 6" xfId="11273"/>
    <cellStyle name="Финансовый 6 18 6 7" xfId="11872"/>
    <cellStyle name="Финансовый 6 18 6 8" xfId="12401"/>
    <cellStyle name="Финансовый 6 18 7" xfId="4117"/>
    <cellStyle name="Финансовый 6 18 7 2" xfId="10060"/>
    <cellStyle name="Финансовый 6 18 7 3" xfId="10742"/>
    <cellStyle name="Финансовый 6 18 7 4" xfId="11387"/>
    <cellStyle name="Финансовый 6 18 7 5" xfId="11975"/>
    <cellStyle name="Финансовый 6 18 7 6" xfId="12491"/>
    <cellStyle name="Финансовый 6 18 8" xfId="3779"/>
    <cellStyle name="Финансовый 6 18 9" xfId="1331"/>
    <cellStyle name="Финансовый 6 19" xfId="718"/>
    <cellStyle name="Финансовый 6 19 10" xfId="1344"/>
    <cellStyle name="Финансовый 6 19 11" xfId="1403"/>
    <cellStyle name="Финансовый 6 19 12" xfId="3672"/>
    <cellStyle name="Финансовый 6 19 13" xfId="4447"/>
    <cellStyle name="Финансовый 6 19 14" xfId="3143"/>
    <cellStyle name="Финансовый 6 19 15" xfId="4533"/>
    <cellStyle name="Финансовый 6 19 16" xfId="4923"/>
    <cellStyle name="Финансовый 6 19 17" xfId="5087"/>
    <cellStyle name="Финансовый 6 19 18" xfId="5304"/>
    <cellStyle name="Финансовый 6 19 19" xfId="5139"/>
    <cellStyle name="Финансовый 6 19 2" xfId="1663"/>
    <cellStyle name="Финансовый 6 19 2 2" xfId="5993"/>
    <cellStyle name="Финансовый 6 19 2 3" xfId="7039"/>
    <cellStyle name="Финансовый 6 19 2 4" xfId="7549"/>
    <cellStyle name="Финансовый 6 19 2 5" xfId="9387"/>
    <cellStyle name="Финансовый 6 19 2 6" xfId="10110"/>
    <cellStyle name="Финансовый 6 19 2 7" xfId="10791"/>
    <cellStyle name="Финансовый 6 19 2 8" xfId="11436"/>
    <cellStyle name="Финансовый 6 19 2 9" xfId="12024"/>
    <cellStyle name="Финансовый 6 19 20" xfId="5119"/>
    <cellStyle name="Финансовый 6 19 21" xfId="5656"/>
    <cellStyle name="Финансовый 6 19 22" xfId="6469"/>
    <cellStyle name="Финансовый 6 19 23" xfId="6453"/>
    <cellStyle name="Финансовый 6 19 24" xfId="8350"/>
    <cellStyle name="Финансовый 6 19 25" xfId="8808"/>
    <cellStyle name="Финансовый 6 19 26" xfId="8957"/>
    <cellStyle name="Финансовый 6 19 27" xfId="9911"/>
    <cellStyle name="Финансовый 6 19 28" xfId="8884"/>
    <cellStyle name="Финансовый 6 19 3" xfId="3184"/>
    <cellStyle name="Финансовый 6 19 3 2" xfId="6085"/>
    <cellStyle name="Финансовый 6 19 3 3" xfId="7141"/>
    <cellStyle name="Финансовый 6 19 3 4" xfId="7641"/>
    <cellStyle name="Финансовый 6 19 3 5" xfId="9519"/>
    <cellStyle name="Финансовый 6 19 3 6" xfId="10235"/>
    <cellStyle name="Финансовый 6 19 3 7" xfId="10910"/>
    <cellStyle name="Финансовый 6 19 3 8" xfId="11544"/>
    <cellStyle name="Финансовый 6 19 3 9" xfId="12116"/>
    <cellStyle name="Финансовый 6 19 4" xfId="3426"/>
    <cellStyle name="Финансовый 6 19 4 2" xfId="6229"/>
    <cellStyle name="Финансовый 6 19 4 3" xfId="7305"/>
    <cellStyle name="Финансовый 6 19 4 4" xfId="7785"/>
    <cellStyle name="Финансовый 6 19 4 5" xfId="9710"/>
    <cellStyle name="Финансовый 6 19 4 6" xfId="10416"/>
    <cellStyle name="Финансовый 6 19 4 7" xfId="11084"/>
    <cellStyle name="Финансовый 6 19 4 8" xfId="11707"/>
    <cellStyle name="Финансовый 6 19 4 9" xfId="12260"/>
    <cellStyle name="Финансовый 6 19 5" xfId="3569"/>
    <cellStyle name="Финансовый 6 19 5 2" xfId="6299"/>
    <cellStyle name="Финансовый 6 19 5 3" xfId="7385"/>
    <cellStyle name="Финансовый 6 19 5 4" xfId="7855"/>
    <cellStyle name="Финансовый 6 19 5 5" xfId="9815"/>
    <cellStyle name="Финансовый 6 19 5 6" xfId="10514"/>
    <cellStyle name="Финансовый 6 19 5 7" xfId="11178"/>
    <cellStyle name="Финансовый 6 19 5 8" xfId="11790"/>
    <cellStyle name="Финансовый 6 19 5 9" xfId="12330"/>
    <cellStyle name="Финансовый 6 19 6" xfId="1593"/>
    <cellStyle name="Финансовый 6 19 6 2" xfId="7453"/>
    <cellStyle name="Финансовый 6 19 6 3" xfId="7915"/>
    <cellStyle name="Финансовый 6 19 6 4" xfId="9897"/>
    <cellStyle name="Финансовый 6 19 6 5" xfId="10591"/>
    <cellStyle name="Финансовый 6 19 6 6" xfId="11249"/>
    <cellStyle name="Финансовый 6 19 6 7" xfId="11856"/>
    <cellStyle name="Финансовый 6 19 6 8" xfId="12390"/>
    <cellStyle name="Финансовый 6 19 7" xfId="3951"/>
    <cellStyle name="Финансовый 6 19 7 2" xfId="10024"/>
    <cellStyle name="Финансовый 6 19 7 3" xfId="10709"/>
    <cellStyle name="Финансовый 6 19 7 4" xfId="11363"/>
    <cellStyle name="Финансовый 6 19 7 5" xfId="11955"/>
    <cellStyle name="Финансовый 6 19 7 6" xfId="12480"/>
    <cellStyle name="Финансовый 6 19 8" xfId="1751"/>
    <cellStyle name="Финансовый 6 19 9" xfId="1462"/>
    <cellStyle name="Финансовый 6 2" xfId="321"/>
    <cellStyle name="Финансовый 6 2 10" xfId="2299"/>
    <cellStyle name="Финансовый 6 2 10 2" xfId="5790"/>
    <cellStyle name="Финансовый 6 2 10 3" xfId="6753"/>
    <cellStyle name="Финансовый 6 2 10 4" xfId="7459"/>
    <cellStyle name="Финансовый 6 2 10 5" xfId="8910"/>
    <cellStyle name="Финансовый 6 2 10 6" xfId="9396"/>
    <cellStyle name="Финансовый 6 2 10 7" xfId="10117"/>
    <cellStyle name="Финансовый 6 2 10 8" xfId="10798"/>
    <cellStyle name="Финансовый 6 2 10 9" xfId="9400"/>
    <cellStyle name="Финансовый 6 2 11" xfId="2504"/>
    <cellStyle name="Финансовый 6 2 11 2" xfId="5841"/>
    <cellStyle name="Финансовый 6 2 11 3" xfId="6835"/>
    <cellStyle name="Финансовый 6 2 11 4" xfId="7238"/>
    <cellStyle name="Финансовый 6 2 11 5" xfId="9048"/>
    <cellStyle name="Финансовый 6 2 11 6" xfId="8926"/>
    <cellStyle name="Финансовый 6 2 11 7" xfId="10044"/>
    <cellStyle name="Финансовый 6 2 11 8" xfId="10726"/>
    <cellStyle name="Финансовый 6 2 11 9" xfId="11861"/>
    <cellStyle name="Финансовый 6 2 12" xfId="2642"/>
    <cellStyle name="Финансовый 6 2 12 2" xfId="5896"/>
    <cellStyle name="Финансовый 6 2 12 3" xfId="6903"/>
    <cellStyle name="Финансовый 6 2 12 4" xfId="6652"/>
    <cellStyle name="Финансовый 6 2 12 5" xfId="9152"/>
    <cellStyle name="Финансовый 6 2 12 6" xfId="8985"/>
    <cellStyle name="Финансовый 6 2 12 7" xfId="9912"/>
    <cellStyle name="Финансовый 6 2 12 8" xfId="10604"/>
    <cellStyle name="Финансовый 6 2 12 9" xfId="11715"/>
    <cellStyle name="Финансовый 6 2 13" xfId="2958"/>
    <cellStyle name="Финансовый 6 2 13 2" xfId="5964"/>
    <cellStyle name="Финансовый 6 2 13 3" xfId="7004"/>
    <cellStyle name="Финансовый 6 2 13 4" xfId="6378"/>
    <cellStyle name="Финансовый 6 2 13 5" xfId="9332"/>
    <cellStyle name="Финансовый 6 2 13 6" xfId="8999"/>
    <cellStyle name="Финансовый 6 2 13 7" xfId="8669"/>
    <cellStyle name="Финансовый 6 2 13 8" xfId="8656"/>
    <cellStyle name="Финансовый 6 2 13 9" xfId="9529"/>
    <cellStyle name="Финансовый 6 2 14" xfId="3154"/>
    <cellStyle name="Финансовый 6 2 14 2" xfId="6058"/>
    <cellStyle name="Финансовый 6 2 14 3" xfId="7114"/>
    <cellStyle name="Финансовый 6 2 14 4" xfId="7614"/>
    <cellStyle name="Финансовый 6 2 14 5" xfId="9491"/>
    <cellStyle name="Финансовый 6 2 14 6" xfId="10207"/>
    <cellStyle name="Финансовый 6 2 14 7" xfId="10882"/>
    <cellStyle name="Финансовый 6 2 14 8" xfId="11517"/>
    <cellStyle name="Финансовый 6 2 14 9" xfId="12089"/>
    <cellStyle name="Финансовый 6 2 15" xfId="3366"/>
    <cellStyle name="Финансовый 6 2 15 2" xfId="6189"/>
    <cellStyle name="Финансовый 6 2 15 3" xfId="7262"/>
    <cellStyle name="Финансовый 6 2 15 4" xfId="7745"/>
    <cellStyle name="Финансовый 6 2 15 5" xfId="9659"/>
    <cellStyle name="Финансовый 6 2 15 6" xfId="10367"/>
    <cellStyle name="Финансовый 6 2 15 7" xfId="11038"/>
    <cellStyle name="Финансовый 6 2 15 8" xfId="11664"/>
    <cellStyle name="Финансовый 6 2 15 9" xfId="12220"/>
    <cellStyle name="Финансовый 6 2 16" xfId="3537"/>
    <cellStyle name="Финансовый 6 2 16 2" xfId="6280"/>
    <cellStyle name="Финансовый 6 2 16 3" xfId="7363"/>
    <cellStyle name="Финансовый 6 2 16 4" xfId="7836"/>
    <cellStyle name="Финансовый 6 2 16 5" xfId="9793"/>
    <cellStyle name="Финансовый 6 2 16 6" xfId="10493"/>
    <cellStyle name="Финансовый 6 2 16 7" xfId="11157"/>
    <cellStyle name="Финансовый 6 2 16 8" xfId="11767"/>
    <cellStyle name="Финансовый 6 2 16 9" xfId="12311"/>
    <cellStyle name="Финансовый 6 2 17" xfId="1478"/>
    <cellStyle name="Финансовый 6 2 17 2" xfId="7425"/>
    <cellStyle name="Финансовый 6 2 17 3" xfId="7888"/>
    <cellStyle name="Финансовый 6 2 17 4" xfId="9869"/>
    <cellStyle name="Финансовый 6 2 17 5" xfId="10563"/>
    <cellStyle name="Финансовый 6 2 17 6" xfId="11221"/>
    <cellStyle name="Финансовый 6 2 17 7" xfId="11829"/>
    <cellStyle name="Финансовый 6 2 17 8" xfId="12363"/>
    <cellStyle name="Финансовый 6 2 18" xfId="3637"/>
    <cellStyle name="Финансовый 6 2 18 2" xfId="9995"/>
    <cellStyle name="Финансовый 6 2 18 3" xfId="10680"/>
    <cellStyle name="Финансовый 6 2 18 4" xfId="11336"/>
    <cellStyle name="Финансовый 6 2 18 5" xfId="11928"/>
    <cellStyle name="Финансовый 6 2 18 6" xfId="12453"/>
    <cellStyle name="Финансовый 6 2 19" xfId="4198"/>
    <cellStyle name="Финансовый 6 2 2" xfId="904"/>
    <cellStyle name="Финансовый 6 2 2 10" xfId="3575"/>
    <cellStyle name="Финансовый 6 2 2 10 2" xfId="6304"/>
    <cellStyle name="Финансовый 6 2 2 10 3" xfId="7391"/>
    <cellStyle name="Финансовый 6 2 2 10 4" xfId="7860"/>
    <cellStyle name="Финансовый 6 2 2 10 5" xfId="9821"/>
    <cellStyle name="Финансовый 6 2 2 10 6" xfId="10520"/>
    <cellStyle name="Финансовый 6 2 2 10 7" xfId="11184"/>
    <cellStyle name="Финансовый 6 2 2 10 8" xfId="11796"/>
    <cellStyle name="Финансовый 6 2 2 10 9" xfId="12335"/>
    <cellStyle name="Финансовый 6 2 2 11" xfId="1880"/>
    <cellStyle name="Финансовый 6 2 2 11 2" xfId="7471"/>
    <cellStyle name="Финансовый 6 2 2 11 3" xfId="7922"/>
    <cellStyle name="Финансовый 6 2 2 11 4" xfId="9922"/>
    <cellStyle name="Финансовый 6 2 2 11 5" xfId="10613"/>
    <cellStyle name="Финансовый 6 2 2 11 6" xfId="11269"/>
    <cellStyle name="Финансовый 6 2 2 11 7" xfId="11868"/>
    <cellStyle name="Финансовый 6 2 2 11 8" xfId="12397"/>
    <cellStyle name="Финансовый 6 2 2 12" xfId="3928"/>
    <cellStyle name="Финансовый 6 2 2 12 2" xfId="10056"/>
    <cellStyle name="Финансовый 6 2 2 12 3" xfId="10738"/>
    <cellStyle name="Финансовый 6 2 2 12 4" xfId="11383"/>
    <cellStyle name="Финансовый 6 2 2 12 5" xfId="11971"/>
    <cellStyle name="Финансовый 6 2 2 12 6" xfId="12487"/>
    <cellStyle name="Финансовый 6 2 2 13" xfId="4014"/>
    <cellStyle name="Финансовый 6 2 2 14" xfId="1812"/>
    <cellStyle name="Финансовый 6 2 2 15" xfId="2451"/>
    <cellStyle name="Финансовый 6 2 2 16" xfId="1605"/>
    <cellStyle name="Финансовый 6 2 2 17" xfId="3749"/>
    <cellStyle name="Финансовый 6 2 2 18" xfId="3774"/>
    <cellStyle name="Финансовый 6 2 2 19" xfId="4543"/>
    <cellStyle name="Финансовый 6 2 2 2" xfId="1775"/>
    <cellStyle name="Финансовый 6 2 2 2 2" xfId="5815"/>
    <cellStyle name="Финансовый 6 2 2 2 3" xfId="6804"/>
    <cellStyle name="Финансовый 6 2 2 2 4" xfId="6607"/>
    <cellStyle name="Финансовый 6 2 2 2 5" xfId="9000"/>
    <cellStyle name="Финансовый 6 2 2 2 6" xfId="8644"/>
    <cellStyle name="Финансовый 6 2 2 2 7" xfId="8056"/>
    <cellStyle name="Финансовый 6 2 2 2 8" xfId="8664"/>
    <cellStyle name="Финансовый 6 2 2 2 9" xfId="10917"/>
    <cellStyle name="Финансовый 6 2 2 20" xfId="4441"/>
    <cellStyle name="Финансовый 6 2 2 21" xfId="4989"/>
    <cellStyle name="Финансовый 6 2 2 22" xfId="5063"/>
    <cellStyle name="Финансовый 6 2 2 23" xfId="5396"/>
    <cellStyle name="Финансовый 6 2 2 24" xfId="5506"/>
    <cellStyle name="Финансовый 6 2 2 25" xfId="5566"/>
    <cellStyle name="Финансовый 6 2 2 26" xfId="5701"/>
    <cellStyle name="Финансовый 6 2 2 27" xfId="6538"/>
    <cellStyle name="Финансовый 6 2 2 28" xfId="6621"/>
    <cellStyle name="Финансовый 6 2 2 29" xfId="8465"/>
    <cellStyle name="Финансовый 6 2 2 3" xfId="2550"/>
    <cellStyle name="Финансовый 6 2 2 3 2" xfId="5851"/>
    <cellStyle name="Финансовый 6 2 2 3 3" xfId="6853"/>
    <cellStyle name="Финансовый 6 2 2 3 4" xfId="7462"/>
    <cellStyle name="Финансовый 6 2 2 3 5" xfId="9078"/>
    <cellStyle name="Финансовый 6 2 2 3 6" xfId="9404"/>
    <cellStyle name="Финансовый 6 2 2 3 7" xfId="10124"/>
    <cellStyle name="Финансовый 6 2 2 3 8" xfId="10802"/>
    <cellStyle name="Финансовый 6 2 2 3 9" xfId="10921"/>
    <cellStyle name="Финансовый 6 2 2 30" xfId="8689"/>
    <cellStyle name="Финансовый 6 2 2 31" xfId="8037"/>
    <cellStyle name="Финансовый 6 2 2 32" xfId="8554"/>
    <cellStyle name="Финансовый 6 2 2 33" xfId="9785"/>
    <cellStyle name="Финансовый 6 2 2 4" xfId="2622"/>
    <cellStyle name="Финансовый 6 2 2 4 2" xfId="5882"/>
    <cellStyle name="Финансовый 6 2 2 4 3" xfId="6888"/>
    <cellStyle name="Финансовый 6 2 2 4 4" xfId="6338"/>
    <cellStyle name="Финансовый 6 2 2 4 5" xfId="9134"/>
    <cellStyle name="Финансовый 6 2 2 4 6" xfId="9522"/>
    <cellStyle name="Финансовый 6 2 2 4 7" xfId="10238"/>
    <cellStyle name="Финансовый 6 2 2 4 8" xfId="10913"/>
    <cellStyle name="Финансовый 6 2 2 4 9" xfId="11369"/>
    <cellStyle name="Финансовый 6 2 2 5" xfId="2663"/>
    <cellStyle name="Финансовый 6 2 2 5 2" xfId="5907"/>
    <cellStyle name="Финансовый 6 2 2 5 3" xfId="6916"/>
    <cellStyle name="Финансовый 6 2 2 5 4" xfId="6716"/>
    <cellStyle name="Финансовый 6 2 2 5 5" xfId="9166"/>
    <cellStyle name="Финансовый 6 2 2 5 6" xfId="8494"/>
    <cellStyle name="Финансовый 6 2 2 5 7" xfId="8362"/>
    <cellStyle name="Финансовый 6 2 2 5 8" xfId="8284"/>
    <cellStyle name="Финансовый 6 2 2 5 9" xfId="11958"/>
    <cellStyle name="Финансовый 6 2 2 6" xfId="2685"/>
    <cellStyle name="Финансовый 6 2 2 6 2" xfId="5929"/>
    <cellStyle name="Финансовый 6 2 2 6 3" xfId="6938"/>
    <cellStyle name="Финансовый 6 2 2 6 4" xfId="7043"/>
    <cellStyle name="Финансовый 6 2 2 6 5" xfId="9188"/>
    <cellStyle name="Финансовый 6 2 2 6 6" xfId="8583"/>
    <cellStyle name="Финансовый 6 2 2 6 7" xfId="8406"/>
    <cellStyle name="Финансовый 6 2 2 6 8" xfId="8208"/>
    <cellStyle name="Финансовый 6 2 2 6 9" xfId="9226"/>
    <cellStyle name="Финансовый 6 2 2 7" xfId="3083"/>
    <cellStyle name="Финансовый 6 2 2 7 2" xfId="6001"/>
    <cellStyle name="Финансовый 6 2 2 7 3" xfId="7051"/>
    <cellStyle name="Финансовый 6 2 2 7 4" xfId="7557"/>
    <cellStyle name="Финансовый 6 2 2 7 5" xfId="9421"/>
    <cellStyle name="Финансовый 6 2 2 7 6" xfId="10136"/>
    <cellStyle name="Финансовый 6 2 2 7 7" xfId="10815"/>
    <cellStyle name="Финансовый 6 2 2 7 8" xfId="11453"/>
    <cellStyle name="Финансовый 6 2 2 7 9" xfId="12032"/>
    <cellStyle name="Финансовый 6 2 2 8" xfId="3229"/>
    <cellStyle name="Финансовый 6 2 2 8 2" xfId="6092"/>
    <cellStyle name="Финансовый 6 2 2 8 3" xfId="7156"/>
    <cellStyle name="Финансовый 6 2 2 8 4" xfId="7648"/>
    <cellStyle name="Финансовый 6 2 2 8 5" xfId="9546"/>
    <cellStyle name="Финансовый 6 2 2 8 6" xfId="10260"/>
    <cellStyle name="Финансовый 6 2 2 8 7" xfId="10934"/>
    <cellStyle name="Финансовый 6 2 2 8 8" xfId="11560"/>
    <cellStyle name="Финансовый 6 2 2 8 9" xfId="12123"/>
    <cellStyle name="Финансовый 6 2 2 9" xfId="3495"/>
    <cellStyle name="Финансовый 6 2 2 9 2" xfId="6247"/>
    <cellStyle name="Финансовый 6 2 2 9 3" xfId="7330"/>
    <cellStyle name="Финансовый 6 2 2 9 4" xfId="7803"/>
    <cellStyle name="Финансовый 6 2 2 9 5" xfId="9757"/>
    <cellStyle name="Финансовый 6 2 2 9 6" xfId="10458"/>
    <cellStyle name="Финансовый 6 2 2 9 7" xfId="11122"/>
    <cellStyle name="Финансовый 6 2 2 9 8" xfId="11732"/>
    <cellStyle name="Финансовый 6 2 2 9 9" xfId="12278"/>
    <cellStyle name="Финансовый 6 2 20" xfId="4267"/>
    <cellStyle name="Финансовый 6 2 21" xfId="4324"/>
    <cellStyle name="Финансовый 6 2 22" xfId="4369"/>
    <cellStyle name="Финансовый 6 2 23" xfId="4407"/>
    <cellStyle name="Финансовый 6 2 24" xfId="3734"/>
    <cellStyle name="Финансовый 6 2 25" xfId="3826"/>
    <cellStyle name="Финансовый 6 2 26" xfId="4512"/>
    <cellStyle name="Финансовый 6 2 27" xfId="4853"/>
    <cellStyle name="Финансовый 6 2 28" xfId="4901"/>
    <cellStyle name="Финансовый 6 2 29" xfId="5208"/>
    <cellStyle name="Финансовый 6 2 3" xfId="954"/>
    <cellStyle name="Финансовый 6 2 3 10" xfId="3501"/>
    <cellStyle name="Финансовый 6 2 3 10 2" xfId="6252"/>
    <cellStyle name="Финансовый 6 2 3 10 3" xfId="7335"/>
    <cellStyle name="Финансовый 6 2 3 10 4" xfId="7808"/>
    <cellStyle name="Финансовый 6 2 3 10 5" xfId="9762"/>
    <cellStyle name="Финансовый 6 2 3 10 6" xfId="10463"/>
    <cellStyle name="Финансовый 6 2 3 10 7" xfId="11127"/>
    <cellStyle name="Финансовый 6 2 3 10 8" xfId="11737"/>
    <cellStyle name="Финансовый 6 2 3 10 9" xfId="12283"/>
    <cellStyle name="Финансовый 6 2 3 11" xfId="2182"/>
    <cellStyle name="Финансовый 6 2 3 11 2" xfId="7478"/>
    <cellStyle name="Финансовый 6 2 3 11 3" xfId="7929"/>
    <cellStyle name="Финансовый 6 2 3 11 4" xfId="9930"/>
    <cellStyle name="Финансовый 6 2 3 11 5" xfId="10620"/>
    <cellStyle name="Финансовый 6 2 3 11 6" xfId="11276"/>
    <cellStyle name="Финансовый 6 2 3 11 7" xfId="11875"/>
    <cellStyle name="Финансовый 6 2 3 11 8" xfId="12404"/>
    <cellStyle name="Финансовый 6 2 3 12" xfId="1905"/>
    <cellStyle name="Финансовый 6 2 3 12 2" xfId="10064"/>
    <cellStyle name="Финансовый 6 2 3 12 3" xfId="10745"/>
    <cellStyle name="Финансовый 6 2 3 12 4" xfId="11390"/>
    <cellStyle name="Финансовый 6 2 3 12 5" xfId="11978"/>
    <cellStyle name="Финансовый 6 2 3 12 6" xfId="12494"/>
    <cellStyle name="Финансовый 6 2 3 13" xfId="1714"/>
    <cellStyle name="Финансовый 6 2 3 14" xfId="2217"/>
    <cellStyle name="Финансовый 6 2 3 15" xfId="3933"/>
    <cellStyle name="Финансовый 6 2 3 16" xfId="1640"/>
    <cellStyle name="Финансовый 6 2 3 17" xfId="4068"/>
    <cellStyle name="Финансовый 6 2 3 18" xfId="4246"/>
    <cellStyle name="Финансовый 6 2 3 19" xfId="4743"/>
    <cellStyle name="Финансовый 6 2 3 2" xfId="1805"/>
    <cellStyle name="Финансовый 6 2 3 2 2" xfId="5799"/>
    <cellStyle name="Финансовый 6 2 3 2 3" xfId="6767"/>
    <cellStyle name="Финансовый 6 2 3 2 4" xfId="6680"/>
    <cellStyle name="Финансовый 6 2 3 2 5" xfId="8932"/>
    <cellStyle name="Финансовый 6 2 3 2 6" xfId="8565"/>
    <cellStyle name="Финансовый 6 2 3 2 7" xfId="9451"/>
    <cellStyle name="Финансовый 6 2 3 2 8" xfId="10166"/>
    <cellStyle name="Финансовый 6 2 3 2 9" xfId="8004"/>
    <cellStyle name="Финансовый 6 2 3 20" xfId="1449"/>
    <cellStyle name="Финансовый 6 2 3 21" xfId="5005"/>
    <cellStyle name="Финансовый 6 2 3 22" xfId="4974"/>
    <cellStyle name="Финансовый 6 2 3 23" xfId="5415"/>
    <cellStyle name="Финансовый 6 2 3 24" xfId="5289"/>
    <cellStyle name="Финансовый 6 2 3 25" xfId="5518"/>
    <cellStyle name="Финансовый 6 2 3 26" xfId="5709"/>
    <cellStyle name="Финансовый 6 2 3 27" xfId="6554"/>
    <cellStyle name="Финансовый 6 2 3 28" xfId="6409"/>
    <cellStyle name="Финансовый 6 2 3 29" xfId="8488"/>
    <cellStyle name="Финансовый 6 2 3 3" xfId="2474"/>
    <cellStyle name="Финансовый 6 2 3 3 2" xfId="5832"/>
    <cellStyle name="Финансовый 6 2 3 3 3" xfId="6824"/>
    <cellStyle name="Финансовый 6 2 3 3 4" xfId="6707"/>
    <cellStyle name="Финансовый 6 2 3 3 5" xfId="9028"/>
    <cellStyle name="Финансовый 6 2 3 3 6" xfId="9718"/>
    <cellStyle name="Финансовый 6 2 3 3 7" xfId="10423"/>
    <cellStyle name="Финансовый 6 2 3 3 8" xfId="11090"/>
    <cellStyle name="Финансовый 6 2 3 3 9" xfId="11093"/>
    <cellStyle name="Финансовый 6 2 3 30" xfId="8992"/>
    <cellStyle name="Финансовый 6 2 3 31" xfId="9526"/>
    <cellStyle name="Финансовый 6 2 3 32" xfId="10241"/>
    <cellStyle name="Финансовый 6 2 3 33" xfId="9266"/>
    <cellStyle name="Финансовый 6 2 3 4" xfId="2233"/>
    <cellStyle name="Финансовый 6 2 3 4 2" xfId="5781"/>
    <cellStyle name="Финансовый 6 2 3 4 3" xfId="6728"/>
    <cellStyle name="Финансовый 6 2 3 4 4" xfId="6341"/>
    <cellStyle name="Финансовый 6 2 3 4 5" xfId="8863"/>
    <cellStyle name="Финансовый 6 2 3 4 6" xfId="8757"/>
    <cellStyle name="Финансовый 6 2 3 4 7" xfId="8760"/>
    <cellStyle name="Финансовый 6 2 3 4 8" xfId="8987"/>
    <cellStyle name="Финансовый 6 2 3 4 9" xfId="11092"/>
    <cellStyle name="Финансовый 6 2 3 5" xfId="2536"/>
    <cellStyle name="Финансовый 6 2 3 5 2" xfId="5845"/>
    <cellStyle name="Финансовый 6 2 3 5 3" xfId="6845"/>
    <cellStyle name="Финансовый 6 2 3 5 4" xfId="6676"/>
    <cellStyle name="Финансовый 6 2 3 5 5" xfId="9068"/>
    <cellStyle name="Финансовый 6 2 3 5 6" xfId="8645"/>
    <cellStyle name="Финансовый 6 2 3 5 7" xfId="8054"/>
    <cellStyle name="Финансовый 6 2 3 5 8" xfId="8158"/>
    <cellStyle name="Финансовый 6 2 3 5 9" xfId="10421"/>
    <cellStyle name="Финансовый 6 2 3 6" xfId="2333"/>
    <cellStyle name="Финансовый 6 2 3 6 2" xfId="5797"/>
    <cellStyle name="Финансовый 6 2 3 6 3" xfId="6765"/>
    <cellStyle name="Финансовый 6 2 3 6 4" xfId="6532"/>
    <cellStyle name="Финансовый 6 2 3 6 5" xfId="8930"/>
    <cellStyle name="Финансовый 6 2 3 6 6" xfId="8835"/>
    <cellStyle name="Финансовый 6 2 3 6 7" xfId="8125"/>
    <cellStyle name="Финансовый 6 2 3 6 8" xfId="9306"/>
    <cellStyle name="Финансовый 6 2 3 6 9" xfId="10732"/>
    <cellStyle name="Финансовый 6 2 3 7" xfId="3095"/>
    <cellStyle name="Финансовый 6 2 3 7 2" xfId="6008"/>
    <cellStyle name="Финансовый 6 2 3 7 3" xfId="7058"/>
    <cellStyle name="Финансовый 6 2 3 7 4" xfId="7564"/>
    <cellStyle name="Финансовый 6 2 3 7 5" xfId="9432"/>
    <cellStyle name="Финансовый 6 2 3 7 6" xfId="10147"/>
    <cellStyle name="Финансовый 6 2 3 7 7" xfId="10824"/>
    <cellStyle name="Финансовый 6 2 3 7 8" xfId="11462"/>
    <cellStyle name="Финансовый 6 2 3 7 9" xfId="12039"/>
    <cellStyle name="Финансовый 6 2 3 8" xfId="3237"/>
    <cellStyle name="Финансовый 6 2 3 8 2" xfId="6099"/>
    <cellStyle name="Финансовый 6 2 3 8 3" xfId="7163"/>
    <cellStyle name="Финансовый 6 2 3 8 4" xfId="7655"/>
    <cellStyle name="Финансовый 6 2 3 8 5" xfId="9553"/>
    <cellStyle name="Финансовый 6 2 3 8 6" xfId="10267"/>
    <cellStyle name="Финансовый 6 2 3 8 7" xfId="10941"/>
    <cellStyle name="Финансовый 6 2 3 8 8" xfId="11567"/>
    <cellStyle name="Финансовый 6 2 3 8 9" xfId="12130"/>
    <cellStyle name="Финансовый 6 2 3 9" xfId="3509"/>
    <cellStyle name="Финансовый 6 2 3 9 2" xfId="6256"/>
    <cellStyle name="Финансовый 6 2 3 9 3" xfId="7339"/>
    <cellStyle name="Финансовый 6 2 3 9 4" xfId="7812"/>
    <cellStyle name="Финансовый 6 2 3 9 5" xfId="9767"/>
    <cellStyle name="Финансовый 6 2 3 9 6" xfId="10468"/>
    <cellStyle name="Финансовый 6 2 3 9 7" xfId="11131"/>
    <cellStyle name="Финансовый 6 2 3 9 8" xfId="11742"/>
    <cellStyle name="Финансовый 6 2 3 9 9" xfId="12287"/>
    <cellStyle name="Финансовый 6 2 30" xfId="5244"/>
    <cellStyle name="Финансовый 6 2 31" xfId="5152"/>
    <cellStyle name="Финансовый 6 2 32" xfId="5626"/>
    <cellStyle name="Финансовый 6 2 33" xfId="6399"/>
    <cellStyle name="Финансовый 6 2 34" xfId="6696"/>
    <cellStyle name="Финансовый 6 2 35" xfId="8149"/>
    <cellStyle name="Финансовый 6 2 36" xfId="8156"/>
    <cellStyle name="Финансовый 6 2 37" xfId="8414"/>
    <cellStyle name="Финансовый 6 2 38" xfId="9210"/>
    <cellStyle name="Финансовый 6 2 39" xfId="9043"/>
    <cellStyle name="Финансовый 6 2 4" xfId="971"/>
    <cellStyle name="Финансовый 6 2 4 10" xfId="3305"/>
    <cellStyle name="Финансовый 6 2 4 10 2" xfId="6167"/>
    <cellStyle name="Финансовый 6 2 4 10 3" xfId="7231"/>
    <cellStyle name="Финансовый 6 2 4 10 4" xfId="7723"/>
    <cellStyle name="Финансовый 6 2 4 10 5" xfId="9621"/>
    <cellStyle name="Финансовый 6 2 4 10 6" xfId="10335"/>
    <cellStyle name="Финансовый 6 2 4 10 7" xfId="11009"/>
    <cellStyle name="Финансовый 6 2 4 10 8" xfId="11635"/>
    <cellStyle name="Финансовый 6 2 4 10 9" xfId="12198"/>
    <cellStyle name="Финансовый 6 2 4 11" xfId="1828"/>
    <cellStyle name="Финансовый 6 2 4 11 2" xfId="7485"/>
    <cellStyle name="Финансовый 6 2 4 11 3" xfId="7936"/>
    <cellStyle name="Финансовый 6 2 4 11 4" xfId="9937"/>
    <cellStyle name="Финансовый 6 2 4 11 5" xfId="10627"/>
    <cellStyle name="Финансовый 6 2 4 11 6" xfId="11283"/>
    <cellStyle name="Финансовый 6 2 4 11 7" xfId="11882"/>
    <cellStyle name="Финансовый 6 2 4 11 8" xfId="12411"/>
    <cellStyle name="Финансовый 6 2 4 12" xfId="4209"/>
    <cellStyle name="Финансовый 6 2 4 12 2" xfId="10071"/>
    <cellStyle name="Финансовый 6 2 4 12 3" xfId="10752"/>
    <cellStyle name="Финансовый 6 2 4 12 4" xfId="11397"/>
    <cellStyle name="Финансовый 6 2 4 12 5" xfId="11985"/>
    <cellStyle name="Финансовый 6 2 4 12 6" xfId="12501"/>
    <cellStyle name="Финансовый 6 2 4 13" xfId="4275"/>
    <cellStyle name="Финансовый 6 2 4 14" xfId="4332"/>
    <cellStyle name="Финансовый 6 2 4 15" xfId="4377"/>
    <cellStyle name="Финансовый 6 2 4 16" xfId="4414"/>
    <cellStyle name="Финансовый 6 2 4 17" xfId="4442"/>
    <cellStyle name="Финансовый 6 2 4 18" xfId="4298"/>
    <cellStyle name="Финансовый 6 2 4 19" xfId="4509"/>
    <cellStyle name="Финансовый 6 2 4 2" xfId="1816"/>
    <cellStyle name="Финансовый 6 2 4 2 2" xfId="5811"/>
    <cellStyle name="Финансовый 6 2 4 2 3" xfId="6796"/>
    <cellStyle name="Финансовый 6 2 4 2 4" xfId="6556"/>
    <cellStyle name="Финансовый 6 2 4 2 5" xfId="8989"/>
    <cellStyle name="Финансовый 6 2 4 2 6" xfId="8487"/>
    <cellStyle name="Финансовый 6 2 4 2 7" xfId="8150"/>
    <cellStyle name="Финансовый 6 2 4 2 8" xfId="9252"/>
    <cellStyle name="Финансовый 6 2 4 2 9" xfId="11960"/>
    <cellStyle name="Финансовый 6 2 4 20" xfId="1860"/>
    <cellStyle name="Финансовый 6 2 4 21" xfId="5013"/>
    <cellStyle name="Финансовый 6 2 4 22" xfId="5091"/>
    <cellStyle name="Финансовый 6 2 4 23" xfId="5425"/>
    <cellStyle name="Финансовый 6 2 4 24" xfId="5134"/>
    <cellStyle name="Финансовый 6 2 4 25" xfId="5261"/>
    <cellStyle name="Финансовый 6 2 4 26" xfId="5716"/>
    <cellStyle name="Финансовый 6 2 4 27" xfId="6563"/>
    <cellStyle name="Финансовый 6 2 4 28" xfId="6958"/>
    <cellStyle name="Финансовый 6 2 4 29" xfId="8499"/>
    <cellStyle name="Финансовый 6 2 4 3" xfId="2538"/>
    <cellStyle name="Финансовый 6 2 4 3 2" xfId="5847"/>
    <cellStyle name="Финансовый 6 2 4 3 3" xfId="6847"/>
    <cellStyle name="Финансовый 6 2 4 3 4" xfId="6762"/>
    <cellStyle name="Финансовый 6 2 4 3 5" xfId="9070"/>
    <cellStyle name="Финансовый 6 2 4 3 6" xfId="8589"/>
    <cellStyle name="Финансовый 6 2 4 3 7" xfId="8182"/>
    <cellStyle name="Финансовый 6 2 4 3 8" xfId="8147"/>
    <cellStyle name="Финансовый 6 2 4 3 9" xfId="11098"/>
    <cellStyle name="Финансовый 6 2 4 30" xfId="8295"/>
    <cellStyle name="Финансовый 6 2 4 31" xfId="9316"/>
    <cellStyle name="Финансовый 6 2 4 32" xfId="8821"/>
    <cellStyle name="Финансовый 6 2 4 33" xfId="10870"/>
    <cellStyle name="Финансовый 6 2 4 4" xfId="2610"/>
    <cellStyle name="Финансовый 6 2 4 4 2" xfId="5875"/>
    <cellStyle name="Финансовый 6 2 4 4 3" xfId="6880"/>
    <cellStyle name="Финансовый 6 2 4 4 4" xfId="7387"/>
    <cellStyle name="Финансовый 6 2 4 4 5" xfId="9125"/>
    <cellStyle name="Финансовый 6 2 4 4 6" xfId="8776"/>
    <cellStyle name="Финансовый 6 2 4 4 7" xfId="9148"/>
    <cellStyle name="Финансовый 6 2 4 4 8" xfId="8967"/>
    <cellStyle name="Финансовый 6 2 4 4 9" xfId="10108"/>
    <cellStyle name="Финансовый 6 2 4 5" xfId="2657"/>
    <cellStyle name="Финансовый 6 2 4 5 2" xfId="5903"/>
    <cellStyle name="Финансовый 6 2 4 5 3" xfId="6912"/>
    <cellStyle name="Финансовый 6 2 4 5 4" xfId="7393"/>
    <cellStyle name="Финансовый 6 2 4 5 5" xfId="9161"/>
    <cellStyle name="Финансовый 6 2 4 5 6" xfId="8437"/>
    <cellStyle name="Финансовый 6 2 4 5 7" xfId="8805"/>
    <cellStyle name="Финансовый 6 2 4 5 8" xfId="8126"/>
    <cellStyle name="Финансовый 6 2 4 5 9" xfId="8897"/>
    <cellStyle name="Финансовый 6 2 4 6" xfId="2681"/>
    <cellStyle name="Финансовый 6 2 4 6 2" xfId="5925"/>
    <cellStyle name="Финансовый 6 2 4 6 3" xfId="6934"/>
    <cellStyle name="Финансовый 6 2 4 6 4" xfId="6740"/>
    <cellStyle name="Финансовый 6 2 4 6 5" xfId="9184"/>
    <cellStyle name="Финансовый 6 2 4 6 6" xfId="8025"/>
    <cellStyle name="Финансовый 6 2 4 6 7" xfId="9305"/>
    <cellStyle name="Финансовый 6 2 4 6 8" xfId="9122"/>
    <cellStyle name="Финансовый 6 2 4 6 9" xfId="8169"/>
    <cellStyle name="Финансовый 6 2 4 7" xfId="3101"/>
    <cellStyle name="Финансовый 6 2 4 7 2" xfId="6015"/>
    <cellStyle name="Финансовый 6 2 4 7 3" xfId="7065"/>
    <cellStyle name="Финансовый 6 2 4 7 4" xfId="7571"/>
    <cellStyle name="Финансовый 6 2 4 7 5" xfId="9439"/>
    <cellStyle name="Финансовый 6 2 4 7 6" xfId="10154"/>
    <cellStyle name="Финансовый 6 2 4 7 7" xfId="10831"/>
    <cellStyle name="Финансовый 6 2 4 7 8" xfId="11469"/>
    <cellStyle name="Финансовый 6 2 4 7 9" xfId="12046"/>
    <cellStyle name="Финансовый 6 2 4 8" xfId="3244"/>
    <cellStyle name="Финансовый 6 2 4 8 2" xfId="6106"/>
    <cellStyle name="Финансовый 6 2 4 8 3" xfId="7170"/>
    <cellStyle name="Финансовый 6 2 4 8 4" xfId="7662"/>
    <cellStyle name="Финансовый 6 2 4 8 5" xfId="9560"/>
    <cellStyle name="Финансовый 6 2 4 8 6" xfId="10274"/>
    <cellStyle name="Финансовый 6 2 4 8 7" xfId="10948"/>
    <cellStyle name="Финансовый 6 2 4 8 8" xfId="11574"/>
    <cellStyle name="Финансовый 6 2 4 8 9" xfId="12137"/>
    <cellStyle name="Финансовый 6 2 4 9" xfId="3517"/>
    <cellStyle name="Финансовый 6 2 4 9 2" xfId="6263"/>
    <cellStyle name="Финансовый 6 2 4 9 3" xfId="7346"/>
    <cellStyle name="Финансовый 6 2 4 9 4" xfId="7819"/>
    <cellStyle name="Финансовый 6 2 4 9 5" xfId="9774"/>
    <cellStyle name="Финансовый 6 2 4 9 6" xfId="10475"/>
    <cellStyle name="Финансовый 6 2 4 9 7" xfId="11139"/>
    <cellStyle name="Финансовый 6 2 4 9 8" xfId="11750"/>
    <cellStyle name="Финансовый 6 2 4 9 9" xfId="12294"/>
    <cellStyle name="Финансовый 6 2 5" xfId="960"/>
    <cellStyle name="Финансовый 6 2 5 10" xfId="3782"/>
    <cellStyle name="Финансовый 6 2 5 11" xfId="1834"/>
    <cellStyle name="Финансовый 6 2 5 12" xfId="1352"/>
    <cellStyle name="Финансовый 6 2 5 13" xfId="4304"/>
    <cellStyle name="Финансовый 6 2 5 14" xfId="4559"/>
    <cellStyle name="Финансовый 6 2 5 15" xfId="3899"/>
    <cellStyle name="Финансовый 6 2 5 16" xfId="5007"/>
    <cellStyle name="Финансовый 6 2 5 17" xfId="5054"/>
    <cellStyle name="Финансовый 6 2 5 18" xfId="5418"/>
    <cellStyle name="Финансовый 6 2 5 19" xfId="5486"/>
    <cellStyle name="Финансовый 6 2 5 2" xfId="1809"/>
    <cellStyle name="Финансовый 6 2 5 2 2" xfId="6010"/>
    <cellStyle name="Финансовый 6 2 5 2 3" xfId="7060"/>
    <cellStyle name="Финансовый 6 2 5 2 4" xfId="7566"/>
    <cellStyle name="Финансовый 6 2 5 2 5" xfId="9434"/>
    <cellStyle name="Финансовый 6 2 5 2 6" xfId="10149"/>
    <cellStyle name="Финансовый 6 2 5 2 7" xfId="10826"/>
    <cellStyle name="Финансовый 6 2 5 2 8" xfId="11464"/>
    <cellStyle name="Финансовый 6 2 5 2 9" xfId="12041"/>
    <cellStyle name="Финансовый 6 2 5 20" xfId="5551"/>
    <cellStyle name="Финансовый 6 2 5 21" xfId="5711"/>
    <cellStyle name="Финансовый 6 2 5 22" xfId="6557"/>
    <cellStyle name="Финансовый 6 2 5 23" xfId="7246"/>
    <cellStyle name="Финансовый 6 2 5 24" xfId="8491"/>
    <cellStyle name="Финансовый 6 2 5 25" xfId="8605"/>
    <cellStyle name="Финансовый 6 2 5 26" xfId="8536"/>
    <cellStyle name="Финансовый 6 2 5 27" xfId="9640"/>
    <cellStyle name="Финансовый 6 2 5 28" xfId="9642"/>
    <cellStyle name="Финансовый 6 2 5 3" xfId="3239"/>
    <cellStyle name="Финансовый 6 2 5 3 2" xfId="6101"/>
    <cellStyle name="Финансовый 6 2 5 3 3" xfId="7165"/>
    <cellStyle name="Финансовый 6 2 5 3 4" xfId="7657"/>
    <cellStyle name="Финансовый 6 2 5 3 5" xfId="9555"/>
    <cellStyle name="Финансовый 6 2 5 3 6" xfId="10269"/>
    <cellStyle name="Финансовый 6 2 5 3 7" xfId="10943"/>
    <cellStyle name="Финансовый 6 2 5 3 8" xfId="11569"/>
    <cellStyle name="Финансовый 6 2 5 3 9" xfId="12132"/>
    <cellStyle name="Финансовый 6 2 5 4" xfId="3511"/>
    <cellStyle name="Финансовый 6 2 5 4 2" xfId="6258"/>
    <cellStyle name="Финансовый 6 2 5 4 3" xfId="7341"/>
    <cellStyle name="Финансовый 6 2 5 4 4" xfId="7814"/>
    <cellStyle name="Финансовый 6 2 5 4 5" xfId="9769"/>
    <cellStyle name="Финансовый 6 2 5 4 6" xfId="10470"/>
    <cellStyle name="Финансовый 6 2 5 4 7" xfId="11133"/>
    <cellStyle name="Финансовый 6 2 5 4 8" xfId="11744"/>
    <cellStyle name="Финансовый 6 2 5 4 9" xfId="12289"/>
    <cellStyle name="Финансовый 6 2 5 5" xfId="3310"/>
    <cellStyle name="Финансовый 6 2 5 5 2" xfId="6172"/>
    <cellStyle name="Финансовый 6 2 5 5 3" xfId="7236"/>
    <cellStyle name="Финансовый 6 2 5 5 4" xfId="7728"/>
    <cellStyle name="Финансовый 6 2 5 5 5" xfId="9626"/>
    <cellStyle name="Финансовый 6 2 5 5 6" xfId="10340"/>
    <cellStyle name="Финансовый 6 2 5 5 7" xfId="11014"/>
    <cellStyle name="Финансовый 6 2 5 5 8" xfId="11640"/>
    <cellStyle name="Финансовый 6 2 5 5 9" xfId="12203"/>
    <cellStyle name="Финансовый 6 2 5 6" xfId="1755"/>
    <cellStyle name="Финансовый 6 2 5 6 2" xfId="7480"/>
    <cellStyle name="Финансовый 6 2 5 6 3" xfId="7931"/>
    <cellStyle name="Финансовый 6 2 5 6 4" xfId="9932"/>
    <cellStyle name="Финансовый 6 2 5 6 5" xfId="10622"/>
    <cellStyle name="Финансовый 6 2 5 6 6" xfId="11278"/>
    <cellStyle name="Финансовый 6 2 5 6 7" xfId="11877"/>
    <cellStyle name="Финансовый 6 2 5 6 8" xfId="12406"/>
    <cellStyle name="Финансовый 6 2 5 7" xfId="1870"/>
    <cellStyle name="Финансовый 6 2 5 7 2" xfId="10066"/>
    <cellStyle name="Финансовый 6 2 5 7 3" xfId="10747"/>
    <cellStyle name="Финансовый 6 2 5 7 4" xfId="11392"/>
    <cellStyle name="Финансовый 6 2 5 7 5" xfId="11980"/>
    <cellStyle name="Финансовый 6 2 5 7 6" xfId="12496"/>
    <cellStyle name="Финансовый 6 2 5 8" xfId="3997"/>
    <cellStyle name="Финансовый 6 2 5 9" xfId="3818"/>
    <cellStyle name="Финансовый 6 2 6" xfId="1083"/>
    <cellStyle name="Финансовый 6 2 6 10" xfId="1502"/>
    <cellStyle name="Финансовый 6 2 6 11" xfId="1339"/>
    <cellStyle name="Финансовый 6 2 6 12" xfId="1577"/>
    <cellStyle name="Финансовый 6 2 6 13" xfId="4347"/>
    <cellStyle name="Финансовый 6 2 6 14" xfId="4386"/>
    <cellStyle name="Финансовый 6 2 6 15" xfId="4200"/>
    <cellStyle name="Финансовый 6 2 6 16" xfId="5044"/>
    <cellStyle name="Финансовый 6 2 6 17" xfId="4839"/>
    <cellStyle name="Финансовый 6 2 6 18" xfId="5467"/>
    <cellStyle name="Финансовый 6 2 6 19" xfId="5190"/>
    <cellStyle name="Финансовый 6 2 6 2" xfId="1886"/>
    <cellStyle name="Финансовый 6 2 6 2 2" xfId="6033"/>
    <cellStyle name="Финансовый 6 2 6 2 3" xfId="7086"/>
    <cellStyle name="Финансовый 6 2 6 2 4" xfId="7589"/>
    <cellStyle name="Финансовый 6 2 6 2 5" xfId="9461"/>
    <cellStyle name="Финансовый 6 2 6 2 6" xfId="10177"/>
    <cellStyle name="Финансовый 6 2 6 2 7" xfId="10850"/>
    <cellStyle name="Финансовый 6 2 6 2 8" xfId="11489"/>
    <cellStyle name="Финансовый 6 2 6 2 9" xfId="12064"/>
    <cellStyle name="Финансовый 6 2 6 20" xfId="5461"/>
    <cellStyle name="Финансовый 6 2 6 21" xfId="5732"/>
    <cellStyle name="Финансовый 6 2 6 22" xfId="6593"/>
    <cellStyle name="Финансовый 6 2 6 23" xfId="7245"/>
    <cellStyle name="Финансовый 6 2 6 24" xfId="8571"/>
    <cellStyle name="Финансовый 6 2 6 25" xfId="9206"/>
    <cellStyle name="Финансовый 6 2 6 26" xfId="8828"/>
    <cellStyle name="Финансовый 6 2 6 27" xfId="9721"/>
    <cellStyle name="Финансовый 6 2 6 28" xfId="9861"/>
    <cellStyle name="Финансовый 6 2 6 3" xfId="3260"/>
    <cellStyle name="Финансовый 6 2 6 3 2" xfId="6122"/>
    <cellStyle name="Финансовый 6 2 6 3 3" xfId="7186"/>
    <cellStyle name="Финансовый 6 2 6 3 4" xfId="7678"/>
    <cellStyle name="Финансовый 6 2 6 3 5" xfId="9576"/>
    <cellStyle name="Финансовый 6 2 6 3 6" xfId="10290"/>
    <cellStyle name="Финансовый 6 2 6 3 7" xfId="10964"/>
    <cellStyle name="Финансовый 6 2 6 3 8" xfId="11590"/>
    <cellStyle name="Финансовый 6 2 6 3 9" xfId="12153"/>
    <cellStyle name="Финансовый 6 2 6 4" xfId="3548"/>
    <cellStyle name="Финансовый 6 2 6 4 2" xfId="6285"/>
    <cellStyle name="Финансовый 6 2 6 4 3" xfId="7369"/>
    <cellStyle name="Финансовый 6 2 6 4 4" xfId="7841"/>
    <cellStyle name="Финансовый 6 2 6 4 5" xfId="9799"/>
    <cellStyle name="Финансовый 6 2 6 4 6" xfId="10499"/>
    <cellStyle name="Финансовый 6 2 6 4 7" xfId="11162"/>
    <cellStyle name="Финансовый 6 2 6 4 8" xfId="11773"/>
    <cellStyle name="Финансовый 6 2 6 4 9" xfId="12316"/>
    <cellStyle name="Финансовый 6 2 6 5" xfId="3291"/>
    <cellStyle name="Финансовый 6 2 6 5 2" xfId="6153"/>
    <cellStyle name="Финансовый 6 2 6 5 3" xfId="7217"/>
    <cellStyle name="Финансовый 6 2 6 5 4" xfId="7709"/>
    <cellStyle name="Финансовый 6 2 6 5 5" xfId="9607"/>
    <cellStyle name="Финансовый 6 2 6 5 6" xfId="10321"/>
    <cellStyle name="Финансовый 6 2 6 5 7" xfId="10995"/>
    <cellStyle name="Финансовый 6 2 6 5 8" xfId="11621"/>
    <cellStyle name="Финансовый 6 2 6 5 9" xfId="12184"/>
    <cellStyle name="Финансовый 6 2 6 6" xfId="2175"/>
    <cellStyle name="Финансовый 6 2 6 6 2" xfId="7501"/>
    <cellStyle name="Финансовый 6 2 6 6 3" xfId="7952"/>
    <cellStyle name="Финансовый 6 2 6 6 4" xfId="9953"/>
    <cellStyle name="Финансовый 6 2 6 6 5" xfId="10643"/>
    <cellStyle name="Финансовый 6 2 6 6 6" xfId="11299"/>
    <cellStyle name="Финансовый 6 2 6 6 7" xfId="11898"/>
    <cellStyle name="Финансовый 6 2 6 6 8" xfId="12427"/>
    <cellStyle name="Финансовый 6 2 6 7" xfId="1479"/>
    <cellStyle name="Финансовый 6 2 6 7 2" xfId="10087"/>
    <cellStyle name="Финансовый 6 2 6 7 3" xfId="10768"/>
    <cellStyle name="Финансовый 6 2 6 7 4" xfId="11413"/>
    <cellStyle name="Финансовый 6 2 6 7 5" xfId="12001"/>
    <cellStyle name="Финансовый 6 2 6 7 6" xfId="12517"/>
    <cellStyle name="Финансовый 6 2 6 8" xfId="1797"/>
    <cellStyle name="Финансовый 6 2 6 9" xfId="1764"/>
    <cellStyle name="Финансовый 6 2 7" xfId="980"/>
    <cellStyle name="Финансовый 6 2 7 10" xfId="3854"/>
    <cellStyle name="Финансовый 6 2 7 11" xfId="1529"/>
    <cellStyle name="Финансовый 6 2 7 12" xfId="4070"/>
    <cellStyle name="Финансовый 6 2 7 13" xfId="4545"/>
    <cellStyle name="Финансовый 6 2 7 14" xfId="3620"/>
    <cellStyle name="Финансовый 6 2 7 15" xfId="4254"/>
    <cellStyle name="Финансовый 6 2 7 16" xfId="5022"/>
    <cellStyle name="Финансовый 6 2 7 17" xfId="4996"/>
    <cellStyle name="Финансовый 6 2 7 18" xfId="5434"/>
    <cellStyle name="Финансовый 6 2 7 19" xfId="5302"/>
    <cellStyle name="Финансовый 6 2 7 2" xfId="1825"/>
    <cellStyle name="Финансовый 6 2 7 2 2" xfId="6024"/>
    <cellStyle name="Финансовый 6 2 7 2 3" xfId="7074"/>
    <cellStyle name="Финансовый 6 2 7 2 4" xfId="7580"/>
    <cellStyle name="Финансовый 6 2 7 2 5" xfId="9448"/>
    <cellStyle name="Финансовый 6 2 7 2 6" xfId="10163"/>
    <cellStyle name="Финансовый 6 2 7 2 7" xfId="10840"/>
    <cellStyle name="Финансовый 6 2 7 2 8" xfId="11478"/>
    <cellStyle name="Финансовый 6 2 7 2 9" xfId="12055"/>
    <cellStyle name="Финансовый 6 2 7 20" xfId="5388"/>
    <cellStyle name="Финансовый 6 2 7 21" xfId="5725"/>
    <cellStyle name="Финансовый 6 2 7 22" xfId="6572"/>
    <cellStyle name="Финансовый 6 2 7 23" xfId="6582"/>
    <cellStyle name="Финансовый 6 2 7 24" xfId="8508"/>
    <cellStyle name="Финансовый 6 2 7 25" xfId="9976"/>
    <cellStyle name="Финансовый 6 2 7 26" xfId="10667"/>
    <cellStyle name="Финансовый 6 2 7 27" xfId="11321"/>
    <cellStyle name="Финансовый 6 2 7 28" xfId="11649"/>
    <cellStyle name="Финансовый 6 2 7 3" xfId="3253"/>
    <cellStyle name="Финансовый 6 2 7 3 2" xfId="6115"/>
    <cellStyle name="Финансовый 6 2 7 3 3" xfId="7179"/>
    <cellStyle name="Финансовый 6 2 7 3 4" xfId="7671"/>
    <cellStyle name="Финансовый 6 2 7 3 5" xfId="9569"/>
    <cellStyle name="Финансовый 6 2 7 3 6" xfId="10283"/>
    <cellStyle name="Финансовый 6 2 7 3 7" xfId="10957"/>
    <cellStyle name="Финансовый 6 2 7 3 8" xfId="11583"/>
    <cellStyle name="Финансовый 6 2 7 3 9" xfId="12146"/>
    <cellStyle name="Финансовый 6 2 7 4" xfId="3526"/>
    <cellStyle name="Финансовый 6 2 7 4 2" xfId="6272"/>
    <cellStyle name="Финансовый 6 2 7 4 3" xfId="7355"/>
    <cellStyle name="Финансовый 6 2 7 4 4" xfId="7828"/>
    <cellStyle name="Финансовый 6 2 7 4 5" xfId="9783"/>
    <cellStyle name="Финансовый 6 2 7 4 6" xfId="10484"/>
    <cellStyle name="Финансовый 6 2 7 4 7" xfId="11148"/>
    <cellStyle name="Финансовый 6 2 7 4 8" xfId="11759"/>
    <cellStyle name="Финансовый 6 2 7 4 9" xfId="12303"/>
    <cellStyle name="Финансовый 6 2 7 5" xfId="3296"/>
    <cellStyle name="Финансовый 6 2 7 5 2" xfId="6158"/>
    <cellStyle name="Финансовый 6 2 7 5 3" xfId="7222"/>
    <cellStyle name="Финансовый 6 2 7 5 4" xfId="7714"/>
    <cellStyle name="Финансовый 6 2 7 5 5" xfId="9612"/>
    <cellStyle name="Финансовый 6 2 7 5 6" xfId="10326"/>
    <cellStyle name="Финансовый 6 2 7 5 7" xfId="11000"/>
    <cellStyle name="Финансовый 6 2 7 5 8" xfId="11626"/>
    <cellStyle name="Финансовый 6 2 7 5 9" xfId="12189"/>
    <cellStyle name="Финансовый 6 2 7 6" xfId="1954"/>
    <cellStyle name="Финансовый 6 2 7 6 2" xfId="7494"/>
    <cellStyle name="Финансовый 6 2 7 6 3" xfId="7945"/>
    <cellStyle name="Финансовый 6 2 7 6 4" xfId="9946"/>
    <cellStyle name="Финансовый 6 2 7 6 5" xfId="10636"/>
    <cellStyle name="Финансовый 6 2 7 6 6" xfId="11292"/>
    <cellStyle name="Финансовый 6 2 7 6 7" xfId="11891"/>
    <cellStyle name="Финансовый 6 2 7 6 8" xfId="12420"/>
    <cellStyle name="Финансовый 6 2 7 7" xfId="2141"/>
    <cellStyle name="Финансовый 6 2 7 7 2" xfId="10080"/>
    <cellStyle name="Финансовый 6 2 7 7 3" xfId="10761"/>
    <cellStyle name="Финансовый 6 2 7 7 4" xfId="11406"/>
    <cellStyle name="Финансовый 6 2 7 7 5" xfId="11994"/>
    <cellStyle name="Финансовый 6 2 7 7 6" xfId="12510"/>
    <cellStyle name="Финансовый 6 2 7 8" xfId="1508"/>
    <cellStyle name="Финансовый 6 2 7 9" xfId="3913"/>
    <cellStyle name="Финансовый 6 2 8" xfId="1472"/>
    <cellStyle name="Финансовый 6 2 8 2" xfId="5778"/>
    <cellStyle name="Финансовый 6 2 8 3" xfId="6721"/>
    <cellStyle name="Финансовый 6 2 8 4" xfId="6677"/>
    <cellStyle name="Финансовый 6 2 8 5" xfId="8854"/>
    <cellStyle name="Финансовый 6 2 8 6" xfId="9903"/>
    <cellStyle name="Финансовый 6 2 8 7" xfId="10597"/>
    <cellStyle name="Финансовый 6 2 8 8" xfId="11257"/>
    <cellStyle name="Финансовый 6 2 8 9" xfId="11441"/>
    <cellStyle name="Финансовый 6 2 9" xfId="2076"/>
    <cellStyle name="Финансовый 6 2 9 2" xfId="5761"/>
    <cellStyle name="Финансовый 6 2 9 3" xfId="6669"/>
    <cellStyle name="Финансовый 6 2 9 4" xfId="6551"/>
    <cellStyle name="Финансовый 6 2 9 5" xfId="8751"/>
    <cellStyle name="Финансовый 6 2 9 6" xfId="8676"/>
    <cellStyle name="Финансовый 6 2 9 7" xfId="8039"/>
    <cellStyle name="Финансовый 6 2 9 8" xfId="8332"/>
    <cellStyle name="Финансовый 6 2 9 9" xfId="8296"/>
    <cellStyle name="Финансовый 6 20" xfId="1053"/>
    <cellStyle name="Финансовый 6 20 10" xfId="1534"/>
    <cellStyle name="Финансовый 6 20 11" xfId="3651"/>
    <cellStyle name="Финансовый 6 20 12" xfId="1473"/>
    <cellStyle name="Финансовый 6 20 13" xfId="4022"/>
    <cellStyle name="Финансовый 6 20 14" xfId="4160"/>
    <cellStyle name="Финансовый 6 20 15" xfId="3988"/>
    <cellStyle name="Финансовый 6 20 16" xfId="5034"/>
    <cellStyle name="Финансовый 6 20 17" xfId="5061"/>
    <cellStyle name="Финансовый 6 20 18" xfId="5454"/>
    <cellStyle name="Финансовый 6 20 19" xfId="5504"/>
    <cellStyle name="Финансовый 6 20 2" xfId="1868"/>
    <cellStyle name="Финансовый 6 20 2 2" xfId="6031"/>
    <cellStyle name="Финансовый 6 20 2 3" xfId="7082"/>
    <cellStyle name="Финансовый 6 20 2 4" xfId="7587"/>
    <cellStyle name="Финансовый 6 20 2 5" xfId="9458"/>
    <cellStyle name="Финансовый 6 20 2 6" xfId="10173"/>
    <cellStyle name="Финансовый 6 20 2 7" xfId="10848"/>
    <cellStyle name="Финансовый 6 20 2 8" xfId="11486"/>
    <cellStyle name="Финансовый 6 20 2 9" xfId="12062"/>
    <cellStyle name="Финансовый 6 20 20" xfId="5564"/>
    <cellStyle name="Финансовый 6 20 21" xfId="5730"/>
    <cellStyle name="Финансовый 6 20 22" xfId="6588"/>
    <cellStyle name="Финансовый 6 20 23" xfId="6963"/>
    <cellStyle name="Финансовый 6 20 24" xfId="8555"/>
    <cellStyle name="Финансовый 6 20 25" xfId="8348"/>
    <cellStyle name="Финансовый 6 20 26" xfId="8709"/>
    <cellStyle name="Финансовый 6 20 27" xfId="9906"/>
    <cellStyle name="Финансовый 6 20 28" xfId="8761"/>
    <cellStyle name="Финансовый 6 20 3" xfId="3258"/>
    <cellStyle name="Финансовый 6 20 3 2" xfId="6120"/>
    <cellStyle name="Финансовый 6 20 3 3" xfId="7184"/>
    <cellStyle name="Финансовый 6 20 3 4" xfId="7676"/>
    <cellStyle name="Финансовый 6 20 3 5" xfId="9574"/>
    <cellStyle name="Финансовый 6 20 3 6" xfId="10288"/>
    <cellStyle name="Финансовый 6 20 3 7" xfId="10962"/>
    <cellStyle name="Финансовый 6 20 3 8" xfId="11588"/>
    <cellStyle name="Финансовый 6 20 3 9" xfId="12151"/>
    <cellStyle name="Финансовый 6 20 4" xfId="3541"/>
    <cellStyle name="Финансовый 6 20 4 2" xfId="6281"/>
    <cellStyle name="Финансовый 6 20 4 3" xfId="7364"/>
    <cellStyle name="Финансовый 6 20 4 4" xfId="7837"/>
    <cellStyle name="Финансовый 6 20 4 5" xfId="9794"/>
    <cellStyle name="Финансовый 6 20 4 6" xfId="10494"/>
    <cellStyle name="Финансовый 6 20 4 7" xfId="11158"/>
    <cellStyle name="Финансовый 6 20 4 8" xfId="11769"/>
    <cellStyle name="Финансовый 6 20 4 9" xfId="12312"/>
    <cellStyle name="Финансовый 6 20 5" xfId="3470"/>
    <cellStyle name="Финансовый 6 20 5 2" xfId="6235"/>
    <cellStyle name="Финансовый 6 20 5 3" xfId="7318"/>
    <cellStyle name="Финансовый 6 20 5 4" xfId="7791"/>
    <cellStyle name="Финансовый 6 20 5 5" xfId="9736"/>
    <cellStyle name="Финансовый 6 20 5 6" xfId="10438"/>
    <cellStyle name="Финансовый 6 20 5 7" xfId="11106"/>
    <cellStyle name="Финансовый 6 20 5 8" xfId="11720"/>
    <cellStyle name="Финансовый 6 20 5 9" xfId="12266"/>
    <cellStyle name="Финансовый 6 20 6" xfId="1874"/>
    <cellStyle name="Финансовый 6 20 6 2" xfId="7499"/>
    <cellStyle name="Финансовый 6 20 6 3" xfId="7950"/>
    <cellStyle name="Финансовый 6 20 6 4" xfId="9951"/>
    <cellStyle name="Финансовый 6 20 6 5" xfId="10641"/>
    <cellStyle name="Финансовый 6 20 6 6" xfId="11297"/>
    <cellStyle name="Финансовый 6 20 6 7" xfId="11896"/>
    <cellStyle name="Финансовый 6 20 6 8" xfId="12425"/>
    <cellStyle name="Финансовый 6 20 7" xfId="2272"/>
    <cellStyle name="Финансовый 6 20 7 2" xfId="10085"/>
    <cellStyle name="Финансовый 6 20 7 3" xfId="10766"/>
    <cellStyle name="Финансовый 6 20 7 4" xfId="11411"/>
    <cellStyle name="Финансовый 6 20 7 5" xfId="11999"/>
    <cellStyle name="Финансовый 6 20 7 6" xfId="12515"/>
    <cellStyle name="Финансовый 6 20 8" xfId="4029"/>
    <cellStyle name="Финансовый 6 20 9" xfId="3697"/>
    <cellStyle name="Финансовый 6 21" xfId="1000"/>
    <cellStyle name="Финансовый 6 21 10" xfId="3910"/>
    <cellStyle name="Финансовый 6 21 11" xfId="4184"/>
    <cellStyle name="Финансовый 6 21 12" xfId="4126"/>
    <cellStyle name="Финансовый 6 21 13" xfId="1527"/>
    <cellStyle name="Финансовый 6 21 14" xfId="4144"/>
    <cellStyle name="Финансовый 6 21 15" xfId="4763"/>
    <cellStyle name="Финансовый 6 21 16" xfId="5027"/>
    <cellStyle name="Финансовый 6 21 17" xfId="4799"/>
    <cellStyle name="Финансовый 6 21 18" xfId="5442"/>
    <cellStyle name="Финансовый 6 21 19" xfId="5131"/>
    <cellStyle name="Финансовый 6 21 2" xfId="1835"/>
    <cellStyle name="Финансовый 6 21 2 2" xfId="6026"/>
    <cellStyle name="Финансовый 6 21 2 3" xfId="7076"/>
    <cellStyle name="Финансовый 6 21 2 4" xfId="7582"/>
    <cellStyle name="Финансовый 6 21 2 5" xfId="9450"/>
    <cellStyle name="Финансовый 6 21 2 6" xfId="10165"/>
    <cellStyle name="Финансовый 6 21 2 7" xfId="10842"/>
    <cellStyle name="Финансовый 6 21 2 8" xfId="11480"/>
    <cellStyle name="Финансовый 6 21 2 9" xfId="12057"/>
    <cellStyle name="Финансовый 6 21 20" xfId="5306"/>
    <cellStyle name="Финансовый 6 21 21" xfId="5727"/>
    <cellStyle name="Финансовый 6 21 22" xfId="6577"/>
    <cellStyle name="Финансовый 6 21 23" xfId="7006"/>
    <cellStyle name="Финансовый 6 21 24" xfId="8521"/>
    <cellStyle name="Финансовый 6 21 25" xfId="9053"/>
    <cellStyle name="Финансовый 6 21 26" xfId="8774"/>
    <cellStyle name="Финансовый 6 21 27" xfId="8978"/>
    <cellStyle name="Финансовый 6 21 28" xfId="8340"/>
    <cellStyle name="Финансовый 6 21 3" xfId="3255"/>
    <cellStyle name="Финансовый 6 21 3 2" xfId="6117"/>
    <cellStyle name="Финансовый 6 21 3 3" xfId="7181"/>
    <cellStyle name="Финансовый 6 21 3 4" xfId="7673"/>
    <cellStyle name="Финансовый 6 21 3 5" xfId="9571"/>
    <cellStyle name="Финансовый 6 21 3 6" xfId="10285"/>
    <cellStyle name="Финансовый 6 21 3 7" xfId="10959"/>
    <cellStyle name="Финансовый 6 21 3 8" xfId="11585"/>
    <cellStyle name="Финансовый 6 21 3 9" xfId="12148"/>
    <cellStyle name="Финансовый 6 21 4" xfId="3530"/>
    <cellStyle name="Финансовый 6 21 4 2" xfId="6275"/>
    <cellStyle name="Финансовый 6 21 4 3" xfId="7358"/>
    <cellStyle name="Финансовый 6 21 4 4" xfId="7831"/>
    <cellStyle name="Финансовый 6 21 4 5" xfId="9787"/>
    <cellStyle name="Финансовый 6 21 4 6" xfId="10487"/>
    <cellStyle name="Финансовый 6 21 4 7" xfId="11151"/>
    <cellStyle name="Финансовый 6 21 4 8" xfId="11762"/>
    <cellStyle name="Финансовый 6 21 4 9" xfId="12306"/>
    <cellStyle name="Финансовый 6 21 5" xfId="3294"/>
    <cellStyle name="Финансовый 6 21 5 2" xfId="6156"/>
    <cellStyle name="Финансовый 6 21 5 3" xfId="7220"/>
    <cellStyle name="Финансовый 6 21 5 4" xfId="7712"/>
    <cellStyle name="Финансовый 6 21 5 5" xfId="9610"/>
    <cellStyle name="Финансовый 6 21 5 6" xfId="10324"/>
    <cellStyle name="Финансовый 6 21 5 7" xfId="10998"/>
    <cellStyle name="Финансовый 6 21 5 8" xfId="11624"/>
    <cellStyle name="Финансовый 6 21 5 9" xfId="12187"/>
    <cellStyle name="Финансовый 6 21 6" xfId="1759"/>
    <cellStyle name="Финансовый 6 21 6 2" xfId="7496"/>
    <cellStyle name="Финансовый 6 21 6 3" xfId="7947"/>
    <cellStyle name="Финансовый 6 21 6 4" xfId="9948"/>
    <cellStyle name="Финансовый 6 21 6 5" xfId="10638"/>
    <cellStyle name="Финансовый 6 21 6 6" xfId="11294"/>
    <cellStyle name="Финансовый 6 21 6 7" xfId="11893"/>
    <cellStyle name="Финансовый 6 21 6 8" xfId="12422"/>
    <cellStyle name="Финансовый 6 21 7" xfId="2142"/>
    <cellStyle name="Финансовый 6 21 7 2" xfId="10082"/>
    <cellStyle name="Финансовый 6 21 7 3" xfId="10763"/>
    <cellStyle name="Финансовый 6 21 7 4" xfId="11408"/>
    <cellStyle name="Финансовый 6 21 7 5" xfId="11996"/>
    <cellStyle name="Финансовый 6 21 7 6" xfId="12512"/>
    <cellStyle name="Финансовый 6 21 8" xfId="3128"/>
    <cellStyle name="Финансовый 6 21 9" xfId="1939"/>
    <cellStyle name="Финансовый 6 22" xfId="1297"/>
    <cellStyle name="Финансовый 6 22 10" xfId="3668"/>
    <cellStyle name="Финансовый 6 22 11" xfId="4497"/>
    <cellStyle name="Финансовый 6 22 12" xfId="4499"/>
    <cellStyle name="Финансовый 6 22 13" xfId="5098"/>
    <cellStyle name="Финансовый 6 22 14" xfId="5110"/>
    <cellStyle name="Финансовый 6 22 15" xfId="5545"/>
    <cellStyle name="Финансовый 6 22 16" xfId="5582"/>
    <cellStyle name="Финансовый 6 22 17" xfId="5593"/>
    <cellStyle name="Финансовый 6 22 18" xfId="5771"/>
    <cellStyle name="Финансовый 6 22 19" xfId="6697"/>
    <cellStyle name="Финансовый 6 22 2" xfId="2164"/>
    <cellStyle name="Финансовый 6 22 20" xfId="6780"/>
    <cellStyle name="Финансовый 6 22 21" xfId="8817"/>
    <cellStyle name="Финансовый 6 22 22" xfId="9909"/>
    <cellStyle name="Финансовый 6 22 23" xfId="10601"/>
    <cellStyle name="Финансовый 6 22 24" xfId="11260"/>
    <cellStyle name="Финансовый 6 22 25" xfId="8007"/>
    <cellStyle name="Финансовый 6 22 3" xfId="3678"/>
    <cellStyle name="Финансовый 6 22 4" xfId="4106"/>
    <cellStyle name="Финансовый 6 22 5" xfId="4091"/>
    <cellStyle name="Финансовый 6 22 6" xfId="1610"/>
    <cellStyle name="Финансовый 6 22 7" xfId="3795"/>
    <cellStyle name="Финансовый 6 22 8" xfId="2162"/>
    <cellStyle name="Финансовый 6 22 9" xfId="1866"/>
    <cellStyle name="Финансовый 6 23" xfId="1437"/>
    <cellStyle name="Финансовый 6 23 2" xfId="5769"/>
    <cellStyle name="Финансовый 6 23 3" xfId="6689"/>
    <cellStyle name="Финансовый 6 23 4" xfId="6343"/>
    <cellStyle name="Финансовый 6 23 5" xfId="8786"/>
    <cellStyle name="Финансовый 6 23 6" xfId="9723"/>
    <cellStyle name="Финансовый 6 23 7" xfId="10428"/>
    <cellStyle name="Финансовый 6 23 8" xfId="11094"/>
    <cellStyle name="Финансовый 6 23 9" xfId="10250"/>
    <cellStyle name="Финансовый 6 24" xfId="2199"/>
    <cellStyle name="Финансовый 6 24 2" xfId="5776"/>
    <cellStyle name="Финансовый 6 24 3" xfId="6715"/>
    <cellStyle name="Финансовый 6 24 4" xfId="6658"/>
    <cellStyle name="Финансовый 6 24 5" xfId="8845"/>
    <cellStyle name="Финансовый 6 24 6" xfId="8896"/>
    <cellStyle name="Финансовый 6 24 7" xfId="8754"/>
    <cellStyle name="Финансовый 6 24 8" xfId="8956"/>
    <cellStyle name="Финансовый 6 24 9" xfId="8339"/>
    <cellStyle name="Финансовый 6 25" xfId="1998"/>
    <cellStyle name="Финансовый 6 25 2" xfId="5756"/>
    <cellStyle name="Финансовый 6 25 3" xfId="6648"/>
    <cellStyle name="Финансовый 6 25 4" xfId="6633"/>
    <cellStyle name="Финансовый 6 25 5" xfId="8707"/>
    <cellStyle name="Финансовый 6 25 6" xfId="8899"/>
    <cellStyle name="Финансовый 6 25 7" xfId="9025"/>
    <cellStyle name="Финансовый 6 25 8" xfId="8438"/>
    <cellStyle name="Финансовый 6 25 9" xfId="8678"/>
    <cellStyle name="Финансовый 6 26" xfId="2597"/>
    <cellStyle name="Финансовый 6 26 2" xfId="5871"/>
    <cellStyle name="Финансовый 6 26 3" xfId="6875"/>
    <cellStyle name="Финансовый 6 26 4" xfId="7463"/>
    <cellStyle name="Финансовый 6 26 5" xfId="9115"/>
    <cellStyle name="Финансовый 6 26 6" xfId="9730"/>
    <cellStyle name="Финансовый 6 26 7" xfId="10433"/>
    <cellStyle name="Финансовый 6 26 8" xfId="11100"/>
    <cellStyle name="Финансовый 6 26 9" xfId="8631"/>
    <cellStyle name="Финансовый 6 27" xfId="2742"/>
    <cellStyle name="Финансовый 6 27 2" xfId="5946"/>
    <cellStyle name="Финансовый 6 27 3" xfId="6960"/>
    <cellStyle name="Финансовый 6 27 4" xfId="6335"/>
    <cellStyle name="Финансовый 6 27 5" xfId="9221"/>
    <cellStyle name="Финансовый 6 27 6" xfId="8890"/>
    <cellStyle name="Финансовый 6 27 7" xfId="8030"/>
    <cellStyle name="Финансовый 6 27 8" xfId="9220"/>
    <cellStyle name="Финансовый 6 27 9" xfId="11445"/>
    <cellStyle name="Финансовый 6 28" xfId="2771"/>
    <cellStyle name="Финансовый 6 28 2" xfId="5948"/>
    <cellStyle name="Финансовый 6 28 3" xfId="6967"/>
    <cellStyle name="Финансовый 6 28 4" xfId="6333"/>
    <cellStyle name="Финансовый 6 28 5" xfId="9238"/>
    <cellStyle name="Финансовый 6 28 6" xfId="8851"/>
    <cellStyle name="Финансовый 6 28 7" xfId="8567"/>
    <cellStyle name="Финансовый 6 28 8" xfId="9338"/>
    <cellStyle name="Финансовый 6 28 9" xfId="9797"/>
    <cellStyle name="Финансовый 6 29" xfId="2800"/>
    <cellStyle name="Финансовый 6 29 2" xfId="5950"/>
    <cellStyle name="Финансовый 6 29 3" xfId="6970"/>
    <cellStyle name="Финансовый 6 29 4" xfId="6850"/>
    <cellStyle name="Финансовый 6 29 5" xfId="9256"/>
    <cellStyle name="Финансовый 6 29 6" xfId="8010"/>
    <cellStyle name="Финансовый 6 29 7" xfId="8292"/>
    <cellStyle name="Финансовый 6 29 8" xfId="8165"/>
    <cellStyle name="Финансовый 6 29 9" xfId="9010"/>
    <cellStyle name="Финансовый 6 3" xfId="343"/>
    <cellStyle name="Финансовый 6 3 10" xfId="2127"/>
    <cellStyle name="Финансовый 6 3 10 2" xfId="5765"/>
    <cellStyle name="Финансовый 6 3 10 3" xfId="6684"/>
    <cellStyle name="Финансовый 6 3 10 4" xfId="7310"/>
    <cellStyle name="Финансовый 6 3 10 5" xfId="8779"/>
    <cellStyle name="Финансовый 6 3 10 6" xfId="8613"/>
    <cellStyle name="Финансовый 6 3 10 7" xfId="8272"/>
    <cellStyle name="Финансовый 6 3 10 8" xfId="9857"/>
    <cellStyle name="Финансовый 6 3 10 9" xfId="8484"/>
    <cellStyle name="Финансовый 6 3 11" xfId="2578"/>
    <cellStyle name="Финансовый 6 3 11 2" xfId="5866"/>
    <cellStyle name="Финансовый 6 3 11 3" xfId="6868"/>
    <cellStyle name="Финансовый 6 3 11 4" xfId="6612"/>
    <cellStyle name="Финансовый 6 3 11 5" xfId="9101"/>
    <cellStyle name="Финансовый 6 3 11 6" xfId="9104"/>
    <cellStyle name="Финансовый 6 3 11 7" xfId="8858"/>
    <cellStyle name="Финансовый 6 3 11 8" xfId="8870"/>
    <cellStyle name="Финансовый 6 3 11 9" xfId="9289"/>
    <cellStyle name="Финансовый 6 3 12" xfId="2645"/>
    <cellStyle name="Финансовый 6 3 12 2" xfId="5899"/>
    <cellStyle name="Финансовый 6 3 12 3" xfId="6906"/>
    <cellStyle name="Финансовый 6 3 12 4" xfId="7392"/>
    <cellStyle name="Финансовый 6 3 12 5" xfId="9155"/>
    <cellStyle name="Финансовый 6 3 12 6" xfId="8747"/>
    <cellStyle name="Финансовый 6 3 12 7" xfId="9097"/>
    <cellStyle name="Финансовый 6 3 12 8" xfId="9809"/>
    <cellStyle name="Финансовый 6 3 12 9" xfId="9720"/>
    <cellStyle name="Финансовый 6 3 13" xfId="2963"/>
    <cellStyle name="Финансовый 6 3 13 2" xfId="5965"/>
    <cellStyle name="Финансовый 6 3 13 3" xfId="7007"/>
    <cellStyle name="Финансовый 6 3 13 4" xfId="6327"/>
    <cellStyle name="Финансовый 6 3 13 5" xfId="9337"/>
    <cellStyle name="Финансовый 6 3 13 6" xfId="8711"/>
    <cellStyle name="Финансовый 6 3 13 7" xfId="8451"/>
    <cellStyle name="Финансовый 6 3 13 8" xfId="8196"/>
    <cellStyle name="Финансовый 6 3 13 9" xfId="11558"/>
    <cellStyle name="Финансовый 6 3 14" xfId="3155"/>
    <cellStyle name="Финансовый 6 3 14 2" xfId="6059"/>
    <cellStyle name="Финансовый 6 3 14 3" xfId="7115"/>
    <cellStyle name="Финансовый 6 3 14 4" xfId="7615"/>
    <cellStyle name="Финансовый 6 3 14 5" xfId="9492"/>
    <cellStyle name="Финансовый 6 3 14 6" xfId="10208"/>
    <cellStyle name="Финансовый 6 3 14 7" xfId="10883"/>
    <cellStyle name="Финансовый 6 3 14 8" xfId="11518"/>
    <cellStyle name="Финансовый 6 3 14 9" xfId="12090"/>
    <cellStyle name="Финансовый 6 3 15" xfId="3369"/>
    <cellStyle name="Финансовый 6 3 15 2" xfId="6190"/>
    <cellStyle name="Финансовый 6 3 15 3" xfId="7263"/>
    <cellStyle name="Финансовый 6 3 15 4" xfId="7746"/>
    <cellStyle name="Финансовый 6 3 15 5" xfId="9661"/>
    <cellStyle name="Финансовый 6 3 15 6" xfId="10369"/>
    <cellStyle name="Финансовый 6 3 15 7" xfId="11039"/>
    <cellStyle name="Финансовый 6 3 15 8" xfId="11665"/>
    <cellStyle name="Финансовый 6 3 15 9" xfId="12221"/>
    <cellStyle name="Финансовый 6 3 16" xfId="3487"/>
    <cellStyle name="Финансовый 6 3 16 2" xfId="6244"/>
    <cellStyle name="Финансовый 6 3 16 3" xfId="7327"/>
    <cellStyle name="Финансовый 6 3 16 4" xfId="7800"/>
    <cellStyle name="Финансовый 6 3 16 5" xfId="9750"/>
    <cellStyle name="Финансовый 6 3 16 6" xfId="10452"/>
    <cellStyle name="Финансовый 6 3 16 7" xfId="11118"/>
    <cellStyle name="Финансовый 6 3 16 8" xfId="11729"/>
    <cellStyle name="Финансовый 6 3 16 9" xfId="12275"/>
    <cellStyle name="Финансовый 6 3 17" xfId="1477"/>
    <cellStyle name="Финансовый 6 3 17 2" xfId="7426"/>
    <cellStyle name="Финансовый 6 3 17 3" xfId="7889"/>
    <cellStyle name="Финансовый 6 3 17 4" xfId="9870"/>
    <cellStyle name="Финансовый 6 3 17 5" xfId="10564"/>
    <cellStyle name="Финансовый 6 3 17 6" xfId="11222"/>
    <cellStyle name="Финансовый 6 3 17 7" xfId="11830"/>
    <cellStyle name="Финансовый 6 3 17 8" xfId="12364"/>
    <cellStyle name="Финансовый 6 3 18" xfId="1548"/>
    <cellStyle name="Финансовый 6 3 18 2" xfId="9996"/>
    <cellStyle name="Финансовый 6 3 18 3" xfId="10681"/>
    <cellStyle name="Финансовый 6 3 18 4" xfId="11337"/>
    <cellStyle name="Финансовый 6 3 18 5" xfId="11929"/>
    <cellStyle name="Финансовый 6 3 18 6" xfId="12454"/>
    <cellStyle name="Финансовый 6 3 19" xfId="1532"/>
    <cellStyle name="Финансовый 6 3 2" xfId="917"/>
    <cellStyle name="Финансовый 6 3 2 10" xfId="3585"/>
    <cellStyle name="Финансовый 6 3 2 10 2" xfId="6310"/>
    <cellStyle name="Финансовый 6 3 2 10 3" xfId="7399"/>
    <cellStyle name="Финансовый 6 3 2 10 4" xfId="7866"/>
    <cellStyle name="Финансовый 6 3 2 10 5" xfId="9829"/>
    <cellStyle name="Финансовый 6 3 2 10 6" xfId="10527"/>
    <cellStyle name="Финансовый 6 3 2 10 7" xfId="11190"/>
    <cellStyle name="Финансовый 6 3 2 10 8" xfId="11802"/>
    <cellStyle name="Финансовый 6 3 2 10 9" xfId="12341"/>
    <cellStyle name="Финансовый 6 3 2 11" xfId="1738"/>
    <cellStyle name="Финансовый 6 3 2 11 2" xfId="7473"/>
    <cellStyle name="Финансовый 6 3 2 11 3" xfId="7924"/>
    <cellStyle name="Финансовый 6 3 2 11 4" xfId="9924"/>
    <cellStyle name="Финансовый 6 3 2 11 5" xfId="10615"/>
    <cellStyle name="Финансовый 6 3 2 11 6" xfId="11271"/>
    <cellStyle name="Финансовый 6 3 2 11 7" xfId="11870"/>
    <cellStyle name="Финансовый 6 3 2 11 8" xfId="12399"/>
    <cellStyle name="Финансовый 6 3 2 12" xfId="1778"/>
    <cellStyle name="Финансовый 6 3 2 12 2" xfId="10058"/>
    <cellStyle name="Финансовый 6 3 2 12 3" xfId="10740"/>
    <cellStyle name="Финансовый 6 3 2 12 4" xfId="11385"/>
    <cellStyle name="Финансовый 6 3 2 12 5" xfId="11973"/>
    <cellStyle name="Финансовый 6 3 2 12 6" xfId="12489"/>
    <cellStyle name="Финансовый 6 3 2 13" xfId="3819"/>
    <cellStyle name="Финансовый 6 3 2 14" xfId="3639"/>
    <cellStyle name="Финансовый 6 3 2 15" xfId="1615"/>
    <cellStyle name="Финансовый 6 3 2 16" xfId="1541"/>
    <cellStyle name="Финансовый 6 3 2 17" xfId="3657"/>
    <cellStyle name="Финансовый 6 3 2 18" xfId="3839"/>
    <cellStyle name="Финансовый 6 3 2 19" xfId="4311"/>
    <cellStyle name="Финансовый 6 3 2 2" xfId="1781"/>
    <cellStyle name="Финансовый 6 3 2 2 2" xfId="5818"/>
    <cellStyle name="Финансовый 6 3 2 2 3" xfId="6807"/>
    <cellStyle name="Финансовый 6 3 2 2 4" xfId="6778"/>
    <cellStyle name="Финансовый 6 3 2 2 5" xfId="9003"/>
    <cellStyle name="Финансовый 6 3 2 2 6" xfId="8994"/>
    <cellStyle name="Финансовый 6 3 2 2 7" xfId="8733"/>
    <cellStyle name="Финансовый 6 3 2 2 8" xfId="8818"/>
    <cellStyle name="Финансовый 6 3 2 2 9" xfId="10600"/>
    <cellStyle name="Финансовый 6 3 2 20" xfId="4408"/>
    <cellStyle name="Финансовый 6 3 2 21" xfId="4993"/>
    <cellStyle name="Финансовый 6 3 2 22" xfId="5068"/>
    <cellStyle name="Финансовый 6 3 2 23" xfId="5402"/>
    <cellStyle name="Финансовый 6 3 2 24" xfId="5515"/>
    <cellStyle name="Финансовый 6 3 2 25" xfId="5570"/>
    <cellStyle name="Финансовый 6 3 2 26" xfId="5703"/>
    <cellStyle name="Финансовый 6 3 2 27" xfId="6541"/>
    <cellStyle name="Финансовый 6 3 2 28" xfId="7108"/>
    <cellStyle name="Финансовый 6 3 2 29" xfId="8472"/>
    <cellStyle name="Финансовый 6 3 2 3" xfId="2553"/>
    <cellStyle name="Финансовый 6 3 2 3 2" xfId="5854"/>
    <cellStyle name="Финансовый 6 3 2 3 3" xfId="6856"/>
    <cellStyle name="Финансовый 6 3 2 3 4" xfId="6524"/>
    <cellStyle name="Финансовый 6 3 2 3 5" xfId="9081"/>
    <cellStyle name="Финансовый 6 3 2 3 6" xfId="8921"/>
    <cellStyle name="Финансовый 6 3 2 3 7" xfId="8885"/>
    <cellStyle name="Финансовый 6 3 2 3 8" xfId="9397"/>
    <cellStyle name="Финансовый 6 3 2 3 9" xfId="11862"/>
    <cellStyle name="Финансовый 6 3 2 30" xfId="8238"/>
    <cellStyle name="Финансовый 6 3 2 31" xfId="9218"/>
    <cellStyle name="Финансовый 6 3 2 32" xfId="8118"/>
    <cellStyle name="Финансовый 6 3 2 33" xfId="8539"/>
    <cellStyle name="Финансовый 6 3 2 4" xfId="2625"/>
    <cellStyle name="Финансовый 6 3 2 4 2" xfId="5885"/>
    <cellStyle name="Финансовый 6 3 2 4 3" xfId="6891"/>
    <cellStyle name="Финансовый 6 3 2 4 4" xfId="6605"/>
    <cellStyle name="Финансовый 6 3 2 4 5" xfId="9137"/>
    <cellStyle name="Финансовый 6 3 2 4 6" xfId="9065"/>
    <cellStyle name="Финансовый 6 3 2 4 7" xfId="8981"/>
    <cellStyle name="Финансовый 6 3 2 4 8" xfId="8862"/>
    <cellStyle name="Финансовый 6 3 2 4 9" xfId="9098"/>
    <cellStyle name="Финансовый 6 3 2 5" xfId="2666"/>
    <cellStyle name="Финансовый 6 3 2 5 2" xfId="5910"/>
    <cellStyle name="Финансовый 6 3 2 5 3" xfId="6919"/>
    <cellStyle name="Финансовый 6 3 2 5 4" xfId="6819"/>
    <cellStyle name="Финансовый 6 3 2 5 5" xfId="9169"/>
    <cellStyle name="Финансовый 6 3 2 5 6" xfId="8432"/>
    <cellStyle name="Финансовый 6 3 2 5 7" xfId="9211"/>
    <cellStyle name="Финансовый 6 3 2 5 8" xfId="10026"/>
    <cellStyle name="Финансовый 6 3 2 5 9" xfId="11711"/>
    <cellStyle name="Финансовый 6 3 2 6" xfId="2688"/>
    <cellStyle name="Финансовый 6 3 2 6 2" xfId="5932"/>
    <cellStyle name="Финансовый 6 3 2 6 3" xfId="6941"/>
    <cellStyle name="Финансовый 6 3 2 6 4" xfId="6717"/>
    <cellStyle name="Финансовый 6 3 2 6 5" xfId="9191"/>
    <cellStyle name="Финансовый 6 3 2 6 6" xfId="8947"/>
    <cellStyle name="Финансовый 6 3 2 6 7" xfId="8588"/>
    <cellStyle name="Финансовый 6 3 2 6 8" xfId="8179"/>
    <cellStyle name="Финансовый 6 3 2 6 9" xfId="8409"/>
    <cellStyle name="Финансовый 6 3 2 7" xfId="3085"/>
    <cellStyle name="Финансовый 6 3 2 7 2" xfId="6003"/>
    <cellStyle name="Финансовый 6 3 2 7 3" xfId="7053"/>
    <cellStyle name="Финансовый 6 3 2 7 4" xfId="7559"/>
    <cellStyle name="Финансовый 6 3 2 7 5" xfId="9423"/>
    <cellStyle name="Финансовый 6 3 2 7 6" xfId="10138"/>
    <cellStyle name="Финансовый 6 3 2 7 7" xfId="10817"/>
    <cellStyle name="Финансовый 6 3 2 7 8" xfId="11455"/>
    <cellStyle name="Финансовый 6 3 2 7 9" xfId="12034"/>
    <cellStyle name="Финансовый 6 3 2 8" xfId="3231"/>
    <cellStyle name="Финансовый 6 3 2 8 2" xfId="6094"/>
    <cellStyle name="Финансовый 6 3 2 8 3" xfId="7158"/>
    <cellStyle name="Финансовый 6 3 2 8 4" xfId="7650"/>
    <cellStyle name="Финансовый 6 3 2 8 5" xfId="9548"/>
    <cellStyle name="Финансовый 6 3 2 8 6" xfId="10262"/>
    <cellStyle name="Финансовый 6 3 2 8 7" xfId="10936"/>
    <cellStyle name="Финансовый 6 3 2 8 8" xfId="11562"/>
    <cellStyle name="Финансовый 6 3 2 8 9" xfId="12125"/>
    <cellStyle name="Финансовый 6 3 2 9" xfId="3497"/>
    <cellStyle name="Финансовый 6 3 2 9 2" xfId="6249"/>
    <cellStyle name="Финансовый 6 3 2 9 3" xfId="7332"/>
    <cellStyle name="Финансовый 6 3 2 9 4" xfId="7805"/>
    <cellStyle name="Финансовый 6 3 2 9 5" xfId="9759"/>
    <cellStyle name="Финансовый 6 3 2 9 6" xfId="10460"/>
    <cellStyle name="Финансовый 6 3 2 9 7" xfId="11124"/>
    <cellStyle name="Финансовый 6 3 2 9 8" xfId="11734"/>
    <cellStyle name="Финансовый 6 3 2 9 9" xfId="12280"/>
    <cellStyle name="Финансовый 6 3 20" xfId="1304"/>
    <cellStyle name="Финансовый 6 3 21" xfId="4191"/>
    <cellStyle name="Финансовый 6 3 22" xfId="4262"/>
    <cellStyle name="Финансовый 6 3 23" xfId="1719"/>
    <cellStyle name="Финансовый 6 3 24" xfId="4538"/>
    <cellStyle name="Финансовый 6 3 25" xfId="4511"/>
    <cellStyle name="Финансовый 6 3 26" xfId="4215"/>
    <cellStyle name="Финансовый 6 3 27" xfId="4854"/>
    <cellStyle name="Финансовый 6 3 28" xfId="5032"/>
    <cellStyle name="Финансовый 6 3 29" xfId="5214"/>
    <cellStyle name="Финансовый 6 3 3" xfId="961"/>
    <cellStyle name="Финансовый 6 3 3 10" xfId="3309"/>
    <cellStyle name="Финансовый 6 3 3 10 2" xfId="6171"/>
    <cellStyle name="Финансовый 6 3 3 10 3" xfId="7235"/>
    <cellStyle name="Финансовый 6 3 3 10 4" xfId="7727"/>
    <cellStyle name="Финансовый 6 3 3 10 5" xfId="9625"/>
    <cellStyle name="Финансовый 6 3 3 10 6" xfId="10339"/>
    <cellStyle name="Финансовый 6 3 3 10 7" xfId="11013"/>
    <cellStyle name="Финансовый 6 3 3 10 8" xfId="11639"/>
    <cellStyle name="Финансовый 6 3 3 10 9" xfId="12202"/>
    <cellStyle name="Финансовый 6 3 3 11" xfId="1446"/>
    <cellStyle name="Финансовый 6 3 3 11 2" xfId="7481"/>
    <cellStyle name="Финансовый 6 3 3 11 3" xfId="7932"/>
    <cellStyle name="Финансовый 6 3 3 11 4" xfId="9933"/>
    <cellStyle name="Финансовый 6 3 3 11 5" xfId="10623"/>
    <cellStyle name="Финансовый 6 3 3 11 6" xfId="11279"/>
    <cellStyle name="Финансовый 6 3 3 11 7" xfId="11878"/>
    <cellStyle name="Финансовый 6 3 3 11 8" xfId="12407"/>
    <cellStyle name="Финансовый 6 3 3 12" xfId="1718"/>
    <cellStyle name="Финансовый 6 3 3 12 2" xfId="10067"/>
    <cellStyle name="Финансовый 6 3 3 12 3" xfId="10748"/>
    <cellStyle name="Финансовый 6 3 3 12 4" xfId="11393"/>
    <cellStyle name="Финансовый 6 3 3 12 5" xfId="11981"/>
    <cellStyle name="Финансовый 6 3 3 12 6" xfId="12497"/>
    <cellStyle name="Финансовый 6 3 3 13" xfId="3945"/>
    <cellStyle name="Финансовый 6 3 3 14" xfId="1883"/>
    <cellStyle name="Финансовый 6 3 3 15" xfId="1723"/>
    <cellStyle name="Финансовый 6 3 3 16" xfId="2286"/>
    <cellStyle name="Финансовый 6 3 3 17" xfId="1609"/>
    <cellStyle name="Финансовый 6 3 3 18" xfId="4019"/>
    <cellStyle name="Финансовый 6 3 3 19" xfId="4030"/>
    <cellStyle name="Финансовый 6 3 3 2" xfId="1810"/>
    <cellStyle name="Финансовый 6 3 3 2 2" xfId="5822"/>
    <cellStyle name="Финансовый 6 3 3 2 3" xfId="6811"/>
    <cellStyle name="Финансовый 6 3 3 2 4" xfId="6668"/>
    <cellStyle name="Финансовый 6 3 3 2 5" xfId="9008"/>
    <cellStyle name="Финансовый 6 3 3 2 6" xfId="8721"/>
    <cellStyle name="Финансовый 6 3 3 2 7" xfId="8677"/>
    <cellStyle name="Финансовый 6 3 3 2 8" xfId="8680"/>
    <cellStyle name="Финансовый 6 3 3 2 9" xfId="11550"/>
    <cellStyle name="Финансовый 6 3 3 20" xfId="3780"/>
    <cellStyle name="Финансовый 6 3 3 21" xfId="5008"/>
    <cellStyle name="Финансовый 6 3 3 22" xfId="4975"/>
    <cellStyle name="Финансовый 6 3 3 23" xfId="5419"/>
    <cellStyle name="Финансовый 6 3 3 24" xfId="5477"/>
    <cellStyle name="Финансовый 6 3 3 25" xfId="5113"/>
    <cellStyle name="Финансовый 6 3 3 26" xfId="5712"/>
    <cellStyle name="Финансовый 6 3 3 27" xfId="6558"/>
    <cellStyle name="Финансовый 6 3 3 28" xfId="7008"/>
    <cellStyle name="Финансовый 6 3 3 29" xfId="8492"/>
    <cellStyle name="Финансовый 6 3 3 3" xfId="2558"/>
    <cellStyle name="Финансовый 6 3 3 3 2" xfId="5858"/>
    <cellStyle name="Финансовый 6 3 3 3 3" xfId="6860"/>
    <cellStyle name="Финансовый 6 3 3 3 4" xfId="6466"/>
    <cellStyle name="Финансовый 6 3 3 3 5" xfId="9086"/>
    <cellStyle name="Финансовый 6 3 3 3 6" xfId="9628"/>
    <cellStyle name="Финансовый 6 3 3 3 7" xfId="10341"/>
    <cellStyle name="Финансовый 6 3 3 3 8" xfId="11015"/>
    <cellStyle name="Финансовый 6 3 3 3 9" xfId="8881"/>
    <cellStyle name="Финансовый 6 3 3 30" xfId="8533"/>
    <cellStyle name="Финансовый 6 3 3 31" xfId="9975"/>
    <cellStyle name="Финансовый 6 3 3 32" xfId="10666"/>
    <cellStyle name="Финансовый 6 3 3 33" xfId="9335"/>
    <cellStyle name="Финансовый 6 3 3 4" xfId="2629"/>
    <cellStyle name="Финансовый 6 3 3 4 2" xfId="5889"/>
    <cellStyle name="Финансовый 6 3 3 4 3" xfId="6895"/>
    <cellStyle name="Финансовый 6 3 3 4 4" xfId="6777"/>
    <cellStyle name="Финансовый 6 3 3 4 5" xfId="9141"/>
    <cellStyle name="Финансовый 6 3 3 4 6" xfId="8838"/>
    <cellStyle name="Финансовый 6 3 3 4 7" xfId="9072"/>
    <cellStyle name="Финансовый 6 3 3 4 8" xfId="8965"/>
    <cellStyle name="Финансовый 6 3 3 4 9" xfId="8352"/>
    <cellStyle name="Финансовый 6 3 3 5" xfId="2670"/>
    <cellStyle name="Финансовый 6 3 3 5 2" xfId="5914"/>
    <cellStyle name="Финансовый 6 3 3 5 3" xfId="6923"/>
    <cellStyle name="Финансовый 6 3 3 5 4" xfId="6634"/>
    <cellStyle name="Финансовый 6 3 3 5 5" xfId="9173"/>
    <cellStyle name="Финансовый 6 3 3 5 6" xfId="9715"/>
    <cellStyle name="Финансовый 6 3 3 5 7" xfId="10419"/>
    <cellStyle name="Финансовый 6 3 3 5 8" xfId="11087"/>
    <cellStyle name="Финансовый 6 3 3 5 9" xfId="8253"/>
    <cellStyle name="Финансовый 6 3 3 6" xfId="2692"/>
    <cellStyle name="Финансовый 6 3 3 6 2" xfId="5936"/>
    <cellStyle name="Финансовый 6 3 3 6 3" xfId="6945"/>
    <cellStyle name="Финансовый 6 3 3 6 4" xfId="7384"/>
    <cellStyle name="Финансовый 6 3 3 6 5" xfId="9195"/>
    <cellStyle name="Финансовый 6 3 3 6 6" xfId="8717"/>
    <cellStyle name="Финансовый 6 3 3 6 7" xfId="8768"/>
    <cellStyle name="Финансовый 6 3 3 6 8" xfId="8444"/>
    <cellStyle name="Финансовый 6 3 3 6 9" xfId="11553"/>
    <cellStyle name="Финансовый 6 3 3 7" xfId="3097"/>
    <cellStyle name="Финансовый 6 3 3 7 2" xfId="6011"/>
    <cellStyle name="Финансовый 6 3 3 7 3" xfId="7061"/>
    <cellStyle name="Финансовый 6 3 3 7 4" xfId="7567"/>
    <cellStyle name="Финансовый 6 3 3 7 5" xfId="9435"/>
    <cellStyle name="Финансовый 6 3 3 7 6" xfId="10150"/>
    <cellStyle name="Финансовый 6 3 3 7 7" xfId="10827"/>
    <cellStyle name="Финансовый 6 3 3 7 8" xfId="11465"/>
    <cellStyle name="Финансовый 6 3 3 7 9" xfId="12042"/>
    <cellStyle name="Финансовый 6 3 3 8" xfId="3240"/>
    <cellStyle name="Финансовый 6 3 3 8 2" xfId="6102"/>
    <cellStyle name="Финансовый 6 3 3 8 3" xfId="7166"/>
    <cellStyle name="Финансовый 6 3 3 8 4" xfId="7658"/>
    <cellStyle name="Финансовый 6 3 3 8 5" xfId="9556"/>
    <cellStyle name="Финансовый 6 3 3 8 6" xfId="10270"/>
    <cellStyle name="Финансовый 6 3 3 8 7" xfId="10944"/>
    <cellStyle name="Финансовый 6 3 3 8 8" xfId="11570"/>
    <cellStyle name="Финансовый 6 3 3 8 9" xfId="12133"/>
    <cellStyle name="Финансовый 6 3 3 9" xfId="3512"/>
    <cellStyle name="Финансовый 6 3 3 9 2" xfId="6259"/>
    <cellStyle name="Финансовый 6 3 3 9 3" xfId="7342"/>
    <cellStyle name="Финансовый 6 3 3 9 4" xfId="7815"/>
    <cellStyle name="Финансовый 6 3 3 9 5" xfId="9770"/>
    <cellStyle name="Финансовый 6 3 3 9 6" xfId="10471"/>
    <cellStyle name="Финансовый 6 3 3 9 7" xfId="11134"/>
    <cellStyle name="Финансовый 6 3 3 9 8" xfId="11745"/>
    <cellStyle name="Финансовый 6 3 3 9 9" xfId="12290"/>
    <cellStyle name="Финансовый 6 3 30" xfId="5446"/>
    <cellStyle name="Финансовый 6 3 31" xfId="5580"/>
    <cellStyle name="Финансовый 6 3 32" xfId="5627"/>
    <cellStyle name="Финансовый 6 3 33" xfId="6403"/>
    <cellStyle name="Финансовый 6 3 34" xfId="7251"/>
    <cellStyle name="Финансовый 6 3 35" xfId="8160"/>
    <cellStyle name="Финансовый 6 3 36" xfId="8263"/>
    <cellStyle name="Финансовый 6 3 37" xfId="8466"/>
    <cellStyle name="Финансовый 6 3 38" xfId="8639"/>
    <cellStyle name="Финансовый 6 3 39" xfId="10860"/>
    <cellStyle name="Финансовый 6 3 4" xfId="973"/>
    <cellStyle name="Финансовый 6 3 4 10" xfId="3303"/>
    <cellStyle name="Финансовый 6 3 4 10 2" xfId="6165"/>
    <cellStyle name="Финансовый 6 3 4 10 3" xfId="7229"/>
    <cellStyle name="Финансовый 6 3 4 10 4" xfId="7721"/>
    <cellStyle name="Финансовый 6 3 4 10 5" xfId="9619"/>
    <cellStyle name="Финансовый 6 3 4 10 6" xfId="10333"/>
    <cellStyle name="Финансовый 6 3 4 10 7" xfId="11007"/>
    <cellStyle name="Финансовый 6 3 4 10 8" xfId="11633"/>
    <cellStyle name="Финансовый 6 3 4 10 9" xfId="12196"/>
    <cellStyle name="Финансовый 6 3 4 11" xfId="1813"/>
    <cellStyle name="Финансовый 6 3 4 11 2" xfId="7487"/>
    <cellStyle name="Финансовый 6 3 4 11 3" xfId="7938"/>
    <cellStyle name="Финансовый 6 3 4 11 4" xfId="9939"/>
    <cellStyle name="Финансовый 6 3 4 11 5" xfId="10629"/>
    <cellStyle name="Финансовый 6 3 4 11 6" xfId="11285"/>
    <cellStyle name="Финансовый 6 3 4 11 7" xfId="11884"/>
    <cellStyle name="Финансовый 6 3 4 11 8" xfId="12413"/>
    <cellStyle name="Финансовый 6 3 4 12" xfId="4050"/>
    <cellStyle name="Финансовый 6 3 4 12 2" xfId="10073"/>
    <cellStyle name="Финансовый 6 3 4 12 3" xfId="10754"/>
    <cellStyle name="Финансовый 6 3 4 12 4" xfId="11399"/>
    <cellStyle name="Финансовый 6 3 4 12 5" xfId="11987"/>
    <cellStyle name="Финансовый 6 3 4 12 6" xfId="12503"/>
    <cellStyle name="Финансовый 6 3 4 13" xfId="4088"/>
    <cellStyle name="Финансовый 6 3 4 14" xfId="1622"/>
    <cellStyle name="Финансовый 6 3 4 15" xfId="3869"/>
    <cellStyle name="Финансовый 6 3 4 16" xfId="4161"/>
    <cellStyle name="Финансовый 6 3 4 17" xfId="3915"/>
    <cellStyle name="Финансовый 6 3 4 18" xfId="3661"/>
    <cellStyle name="Финансовый 6 3 4 19" xfId="4002"/>
    <cellStyle name="Финансовый 6 3 4 2" xfId="1818"/>
    <cellStyle name="Финансовый 6 3 4 2 2" xfId="5826"/>
    <cellStyle name="Финансовый 6 3 4 2 3" xfId="6815"/>
    <cellStyle name="Финансовый 6 3 4 2 4" xfId="6763"/>
    <cellStyle name="Финансовый 6 3 4 2 5" xfId="9013"/>
    <cellStyle name="Финансовый 6 3 4 2 6" xfId="9040"/>
    <cellStyle name="Финансовый 6 3 4 2 7" xfId="9036"/>
    <cellStyle name="Финансовый 6 3 4 2 8" xfId="8653"/>
    <cellStyle name="Финансовый 6 3 4 2 9" xfId="8624"/>
    <cellStyle name="Финансовый 6 3 4 20" xfId="4249"/>
    <cellStyle name="Финансовый 6 3 4 21" xfId="5015"/>
    <cellStyle name="Финансовый 6 3 4 22" xfId="5072"/>
    <cellStyle name="Финансовый 6 3 4 23" xfId="5427"/>
    <cellStyle name="Финансовый 6 3 4 24" xfId="5523"/>
    <cellStyle name="Финансовый 6 3 4 25" xfId="5573"/>
    <cellStyle name="Финансовый 6 3 4 26" xfId="5718"/>
    <cellStyle name="Финансовый 6 3 4 27" xfId="6565"/>
    <cellStyle name="Финансовый 6 3 4 28" xfId="6954"/>
    <cellStyle name="Финансовый 6 3 4 29" xfId="8501"/>
    <cellStyle name="Финансовый 6 3 4 3" xfId="2563"/>
    <cellStyle name="Финансовый 6 3 4 3 2" xfId="5863"/>
    <cellStyle name="Финансовый 6 3 4 3 3" xfId="6865"/>
    <cellStyle name="Финансовый 6 3 4 3 4" xfId="7383"/>
    <cellStyle name="Финансовый 6 3 4 3 5" xfId="9091"/>
    <cellStyle name="Финансовый 6 3 4 3 6" xfId="8515"/>
    <cellStyle name="Финансовый 6 3 4 3 7" xfId="9242"/>
    <cellStyle name="Финансовый 6 3 4 3 8" xfId="8117"/>
    <cellStyle name="Финансовый 6 3 4 3 9" xfId="8189"/>
    <cellStyle name="Финансовый 6 3 4 30" xfId="8231"/>
    <cellStyle name="Финансовый 6 3 4 31" xfId="9352"/>
    <cellStyle name="Финансовый 6 3 4 32" xfId="10020"/>
    <cellStyle name="Финансовый 6 3 4 33" xfId="7994"/>
    <cellStyle name="Финансовый 6 3 4 4" xfId="2633"/>
    <cellStyle name="Финансовый 6 3 4 4 2" xfId="5893"/>
    <cellStyle name="Финансовый 6 3 4 4 3" xfId="6899"/>
    <cellStyle name="Финансовый 6 3 4 4 4" xfId="6655"/>
    <cellStyle name="Финансовый 6 3 4 4 5" xfId="9145"/>
    <cellStyle name="Финансовый 6 3 4 4 6" xfId="8668"/>
    <cellStyle name="Финансовый 6 3 4 4 7" xfId="8681"/>
    <cellStyle name="Финансовый 6 3 4 4 8" xfId="8038"/>
    <cellStyle name="Финансовый 6 3 4 4 9" xfId="10120"/>
    <cellStyle name="Финансовый 6 3 4 5" xfId="2675"/>
    <cellStyle name="Финансовый 6 3 4 5 2" xfId="5919"/>
    <cellStyle name="Финансовый 6 3 4 5 3" xfId="6928"/>
    <cellStyle name="Финансовый 6 3 4 5 4" xfId="6786"/>
    <cellStyle name="Финансовый 6 3 4 5 5" xfId="9178"/>
    <cellStyle name="Финансовый 6 3 4 5 6" xfId="8868"/>
    <cellStyle name="Финансовый 6 3 4 5 7" xfId="9534"/>
    <cellStyle name="Финансовый 6 3 4 5 8" xfId="10249"/>
    <cellStyle name="Финансовый 6 3 4 5 9" xfId="10721"/>
    <cellStyle name="Финансовый 6 3 4 6" xfId="2696"/>
    <cellStyle name="Финансовый 6 3 4 6 2" xfId="5940"/>
    <cellStyle name="Финансовый 6 3 4 6 3" xfId="6949"/>
    <cellStyle name="Финансовый 6 3 4 6 4" xfId="6702"/>
    <cellStyle name="Финансовый 6 3 4 6 5" xfId="9199"/>
    <cellStyle name="Финансовый 6 3 4 6 6" xfId="9540"/>
    <cellStyle name="Финансовый 6 3 4 6 7" xfId="10254"/>
    <cellStyle name="Финансовый 6 3 4 6 8" xfId="10927"/>
    <cellStyle name="Финансовый 6 3 4 6 9" xfId="9629"/>
    <cellStyle name="Финансовый 6 3 4 7" xfId="3103"/>
    <cellStyle name="Финансовый 6 3 4 7 2" xfId="6017"/>
    <cellStyle name="Финансовый 6 3 4 7 3" xfId="7067"/>
    <cellStyle name="Финансовый 6 3 4 7 4" xfId="7573"/>
    <cellStyle name="Финансовый 6 3 4 7 5" xfId="9441"/>
    <cellStyle name="Финансовый 6 3 4 7 6" xfId="10156"/>
    <cellStyle name="Финансовый 6 3 4 7 7" xfId="10833"/>
    <cellStyle name="Финансовый 6 3 4 7 8" xfId="11471"/>
    <cellStyle name="Финансовый 6 3 4 7 9" xfId="12048"/>
    <cellStyle name="Финансовый 6 3 4 8" xfId="3246"/>
    <cellStyle name="Финансовый 6 3 4 8 2" xfId="6108"/>
    <cellStyle name="Финансовый 6 3 4 8 3" xfId="7172"/>
    <cellStyle name="Финансовый 6 3 4 8 4" xfId="7664"/>
    <cellStyle name="Финансовый 6 3 4 8 5" xfId="9562"/>
    <cellStyle name="Финансовый 6 3 4 8 6" xfId="10276"/>
    <cellStyle name="Финансовый 6 3 4 8 7" xfId="10950"/>
    <cellStyle name="Финансовый 6 3 4 8 8" xfId="11576"/>
    <cellStyle name="Финансовый 6 3 4 8 9" xfId="12139"/>
    <cellStyle name="Финансовый 6 3 4 9" xfId="3519"/>
    <cellStyle name="Финансовый 6 3 4 9 2" xfId="6265"/>
    <cellStyle name="Финансовый 6 3 4 9 3" xfId="7348"/>
    <cellStyle name="Финансовый 6 3 4 9 4" xfId="7821"/>
    <cellStyle name="Финансовый 6 3 4 9 5" xfId="9776"/>
    <cellStyle name="Финансовый 6 3 4 9 6" xfId="10477"/>
    <cellStyle name="Финансовый 6 3 4 9 7" xfId="11141"/>
    <cellStyle name="Финансовый 6 3 4 9 8" xfId="11752"/>
    <cellStyle name="Финансовый 6 3 4 9 9" xfId="12296"/>
    <cellStyle name="Финансовый 6 3 5" xfId="977"/>
    <cellStyle name="Финансовый 6 3 5 10" xfId="3999"/>
    <cellStyle name="Финансовый 6 3 5 11" xfId="3613"/>
    <cellStyle name="Финансовый 6 3 5 12" xfId="3976"/>
    <cellStyle name="Финансовый 6 3 5 13" xfId="4270"/>
    <cellStyle name="Финансовый 6 3 5 14" xfId="4351"/>
    <cellStyle name="Финансовый 6 3 5 15" xfId="1750"/>
    <cellStyle name="Финансовый 6 3 5 16" xfId="5019"/>
    <cellStyle name="Финансовый 6 3 5 17" xfId="5026"/>
    <cellStyle name="Финансовый 6 3 5 18" xfId="5431"/>
    <cellStyle name="Финансовый 6 3 5 19" xfId="5368"/>
    <cellStyle name="Финансовый 6 3 5 2" xfId="1822"/>
    <cellStyle name="Финансовый 6 3 5 2 2" xfId="6021"/>
    <cellStyle name="Финансовый 6 3 5 2 3" xfId="7071"/>
    <cellStyle name="Финансовый 6 3 5 2 4" xfId="7577"/>
    <cellStyle name="Финансовый 6 3 5 2 5" xfId="9445"/>
    <cellStyle name="Финансовый 6 3 5 2 6" xfId="10160"/>
    <cellStyle name="Финансовый 6 3 5 2 7" xfId="10837"/>
    <cellStyle name="Финансовый 6 3 5 2 8" xfId="11475"/>
    <cellStyle name="Финансовый 6 3 5 2 9" xfId="12052"/>
    <cellStyle name="Финансовый 6 3 5 20" xfId="5525"/>
    <cellStyle name="Финансовый 6 3 5 21" xfId="5722"/>
    <cellStyle name="Финансовый 6 3 5 22" xfId="6569"/>
    <cellStyle name="Финансовый 6 3 5 23" xfId="6730"/>
    <cellStyle name="Финансовый 6 3 5 24" xfId="8505"/>
    <cellStyle name="Финансовый 6 3 5 25" xfId="8187"/>
    <cellStyle name="Финансовый 6 3 5 26" xfId="8276"/>
    <cellStyle name="Финансовый 6 3 5 27" xfId="9276"/>
    <cellStyle name="Финансовый 6 3 5 28" xfId="11820"/>
    <cellStyle name="Финансовый 6 3 5 3" xfId="3250"/>
    <cellStyle name="Финансовый 6 3 5 3 2" xfId="6112"/>
    <cellStyle name="Финансовый 6 3 5 3 3" xfId="7176"/>
    <cellStyle name="Финансовый 6 3 5 3 4" xfId="7668"/>
    <cellStyle name="Финансовый 6 3 5 3 5" xfId="9566"/>
    <cellStyle name="Финансовый 6 3 5 3 6" xfId="10280"/>
    <cellStyle name="Финансовый 6 3 5 3 7" xfId="10954"/>
    <cellStyle name="Финансовый 6 3 5 3 8" xfId="11580"/>
    <cellStyle name="Финансовый 6 3 5 3 9" xfId="12143"/>
    <cellStyle name="Финансовый 6 3 5 4" xfId="3523"/>
    <cellStyle name="Финансовый 6 3 5 4 2" xfId="6269"/>
    <cellStyle name="Финансовый 6 3 5 4 3" xfId="7352"/>
    <cellStyle name="Финансовый 6 3 5 4 4" xfId="7825"/>
    <cellStyle name="Финансовый 6 3 5 4 5" xfId="9780"/>
    <cellStyle name="Финансовый 6 3 5 4 6" xfId="10481"/>
    <cellStyle name="Финансовый 6 3 5 4 7" xfId="11145"/>
    <cellStyle name="Финансовый 6 3 5 4 8" xfId="11756"/>
    <cellStyle name="Финансовый 6 3 5 4 9" xfId="12300"/>
    <cellStyle name="Финансовый 6 3 5 5" xfId="3299"/>
    <cellStyle name="Финансовый 6 3 5 5 2" xfId="6161"/>
    <cellStyle name="Финансовый 6 3 5 5 3" xfId="7225"/>
    <cellStyle name="Финансовый 6 3 5 5 4" xfId="7717"/>
    <cellStyle name="Финансовый 6 3 5 5 5" xfId="9615"/>
    <cellStyle name="Финансовый 6 3 5 5 6" xfId="10329"/>
    <cellStyle name="Финансовый 6 3 5 5 7" xfId="11003"/>
    <cellStyle name="Финансовый 6 3 5 5 8" xfId="11629"/>
    <cellStyle name="Финансовый 6 3 5 5 9" xfId="12192"/>
    <cellStyle name="Финансовый 6 3 5 6" xfId="1445"/>
    <cellStyle name="Финансовый 6 3 5 6 2" xfId="7491"/>
    <cellStyle name="Финансовый 6 3 5 6 3" xfId="7942"/>
    <cellStyle name="Финансовый 6 3 5 6 4" xfId="9943"/>
    <cellStyle name="Финансовый 6 3 5 6 5" xfId="10633"/>
    <cellStyle name="Финансовый 6 3 5 6 6" xfId="11289"/>
    <cellStyle name="Финансовый 6 3 5 6 7" xfId="11888"/>
    <cellStyle name="Финансовый 6 3 5 6 8" xfId="12417"/>
    <cellStyle name="Финансовый 6 3 5 7" xfId="4107"/>
    <cellStyle name="Финансовый 6 3 5 7 2" xfId="10077"/>
    <cellStyle name="Финансовый 6 3 5 7 3" xfId="10758"/>
    <cellStyle name="Финансовый 6 3 5 7 4" xfId="11403"/>
    <cellStyle name="Финансовый 6 3 5 7 5" xfId="11991"/>
    <cellStyle name="Финансовый 6 3 5 7 6" xfId="12507"/>
    <cellStyle name="Финансовый 6 3 5 8" xfId="4031"/>
    <cellStyle name="Финансовый 6 3 5 9" xfId="1654"/>
    <cellStyle name="Финансовый 6 3 6" xfId="1085"/>
    <cellStyle name="Финансовый 6 3 6 10" xfId="1796"/>
    <cellStyle name="Финансовый 6 3 6 11" xfId="1740"/>
    <cellStyle name="Финансовый 6 3 6 12" xfId="1925"/>
    <cellStyle name="Финансовый 6 3 6 13" xfId="1300"/>
    <cellStyle name="Финансовый 6 3 6 14" xfId="4759"/>
    <cellStyle name="Финансовый 6 3 6 15" xfId="4450"/>
    <cellStyle name="Финансовый 6 3 6 16" xfId="5046"/>
    <cellStyle name="Финансовый 6 3 6 17" xfId="4795"/>
    <cellStyle name="Финансовый 6 3 6 18" xfId="5469"/>
    <cellStyle name="Финансовый 6 3 6 19" xfId="5125"/>
    <cellStyle name="Финансовый 6 3 6 2" xfId="1888"/>
    <cellStyle name="Финансовый 6 3 6 2 2" xfId="6035"/>
    <cellStyle name="Финансовый 6 3 6 2 3" xfId="7088"/>
    <cellStyle name="Финансовый 6 3 6 2 4" xfId="7591"/>
    <cellStyle name="Финансовый 6 3 6 2 5" xfId="9463"/>
    <cellStyle name="Финансовый 6 3 6 2 6" xfId="10179"/>
    <cellStyle name="Финансовый 6 3 6 2 7" xfId="10852"/>
    <cellStyle name="Финансовый 6 3 6 2 8" xfId="11491"/>
    <cellStyle name="Финансовый 6 3 6 2 9" xfId="12066"/>
    <cellStyle name="Финансовый 6 3 6 20" xfId="5298"/>
    <cellStyle name="Финансовый 6 3 6 21" xfId="5734"/>
    <cellStyle name="Финансовый 6 3 6 22" xfId="6595"/>
    <cellStyle name="Финансовый 6 3 6 23" xfId="7084"/>
    <cellStyle name="Финансовый 6 3 6 24" xfId="8573"/>
    <cellStyle name="Финансовый 6 3 6 25" xfId="8860"/>
    <cellStyle name="Финансовый 6 3 6 26" xfId="8623"/>
    <cellStyle name="Финансовый 6 3 6 27" xfId="8072"/>
    <cellStyle name="Финансовый 6 3 6 28" xfId="11152"/>
    <cellStyle name="Финансовый 6 3 6 3" xfId="3262"/>
    <cellStyle name="Финансовый 6 3 6 3 2" xfId="6124"/>
    <cellStyle name="Финансовый 6 3 6 3 3" xfId="7188"/>
    <cellStyle name="Финансовый 6 3 6 3 4" xfId="7680"/>
    <cellStyle name="Финансовый 6 3 6 3 5" xfId="9578"/>
    <cellStyle name="Финансовый 6 3 6 3 6" xfId="10292"/>
    <cellStyle name="Финансовый 6 3 6 3 7" xfId="10966"/>
    <cellStyle name="Финансовый 6 3 6 3 8" xfId="11592"/>
    <cellStyle name="Финансовый 6 3 6 3 9" xfId="12155"/>
    <cellStyle name="Финансовый 6 3 6 4" xfId="3550"/>
    <cellStyle name="Финансовый 6 3 6 4 2" xfId="6287"/>
    <cellStyle name="Финансовый 6 3 6 4 3" xfId="7371"/>
    <cellStyle name="Финансовый 6 3 6 4 4" xfId="7843"/>
    <cellStyle name="Финансовый 6 3 6 4 5" xfId="9801"/>
    <cellStyle name="Финансовый 6 3 6 4 6" xfId="10501"/>
    <cellStyle name="Финансовый 6 3 6 4 7" xfId="11164"/>
    <cellStyle name="Финансовый 6 3 6 4 8" xfId="11775"/>
    <cellStyle name="Финансовый 6 3 6 4 9" xfId="12318"/>
    <cellStyle name="Финансовый 6 3 6 5" xfId="3289"/>
    <cellStyle name="Финансовый 6 3 6 5 2" xfId="6151"/>
    <cellStyle name="Финансовый 6 3 6 5 3" xfId="7215"/>
    <cellStyle name="Финансовый 6 3 6 5 4" xfId="7707"/>
    <cellStyle name="Финансовый 6 3 6 5 5" xfId="9605"/>
    <cellStyle name="Финансовый 6 3 6 5 6" xfId="10319"/>
    <cellStyle name="Финансовый 6 3 6 5 7" xfId="10993"/>
    <cellStyle name="Финансовый 6 3 6 5 8" xfId="11619"/>
    <cellStyle name="Финансовый 6 3 6 5 9" xfId="12182"/>
    <cellStyle name="Финансовый 6 3 6 6" xfId="1873"/>
    <cellStyle name="Финансовый 6 3 6 6 2" xfId="7503"/>
    <cellStyle name="Финансовый 6 3 6 6 3" xfId="7954"/>
    <cellStyle name="Финансовый 6 3 6 6 4" xfId="9955"/>
    <cellStyle name="Финансовый 6 3 6 6 5" xfId="10645"/>
    <cellStyle name="Финансовый 6 3 6 6 6" xfId="11301"/>
    <cellStyle name="Финансовый 6 3 6 6 7" xfId="11900"/>
    <cellStyle name="Финансовый 6 3 6 6 8" xfId="12429"/>
    <cellStyle name="Финансовый 6 3 6 7" xfId="1361"/>
    <cellStyle name="Финансовый 6 3 6 7 2" xfId="10089"/>
    <cellStyle name="Финансовый 6 3 6 7 3" xfId="10770"/>
    <cellStyle name="Финансовый 6 3 6 7 4" xfId="11415"/>
    <cellStyle name="Финансовый 6 3 6 7 5" xfId="12003"/>
    <cellStyle name="Финансовый 6 3 6 7 6" xfId="12519"/>
    <cellStyle name="Финансовый 6 3 6 8" xfId="4139"/>
    <cellStyle name="Финансовый 6 3 6 9" xfId="3834"/>
    <cellStyle name="Финансовый 6 3 7" xfId="1089"/>
    <cellStyle name="Финансовый 6 3 7 10" xfId="3859"/>
    <cellStyle name="Финансовый 6 3 7 11" xfId="3634"/>
    <cellStyle name="Финансовый 6 3 7 12" xfId="3927"/>
    <cellStyle name="Финансовый 6 3 7 13" xfId="4382"/>
    <cellStyle name="Финансовый 6 3 7 14" xfId="1788"/>
    <cellStyle name="Финансовый 6 3 7 15" xfId="1903"/>
    <cellStyle name="Финансовый 6 3 7 16" xfId="5050"/>
    <cellStyle name="Финансовый 6 3 7 17" xfId="4791"/>
    <cellStyle name="Финансовый 6 3 7 18" xfId="5473"/>
    <cellStyle name="Финансовый 6 3 7 19" xfId="5121"/>
    <cellStyle name="Финансовый 6 3 7 2" xfId="1892"/>
    <cellStyle name="Финансовый 6 3 7 2 2" xfId="6039"/>
    <cellStyle name="Финансовый 6 3 7 2 3" xfId="7092"/>
    <cellStyle name="Финансовый 6 3 7 2 4" xfId="7595"/>
    <cellStyle name="Финансовый 6 3 7 2 5" xfId="9467"/>
    <cellStyle name="Финансовый 6 3 7 2 6" xfId="10183"/>
    <cellStyle name="Финансовый 6 3 7 2 7" xfId="10856"/>
    <cellStyle name="Финансовый 6 3 7 2 8" xfId="11495"/>
    <cellStyle name="Финансовый 6 3 7 2 9" xfId="12070"/>
    <cellStyle name="Финансовый 6 3 7 20" xfId="5387"/>
    <cellStyle name="Финансовый 6 3 7 21" xfId="5738"/>
    <cellStyle name="Финансовый 6 3 7 22" xfId="6599"/>
    <cellStyle name="Финансовый 6 3 7 23" xfId="6993"/>
    <cellStyle name="Финансовый 6 3 7 24" xfId="8577"/>
    <cellStyle name="Финансовый 6 3 7 25" xfId="8535"/>
    <cellStyle name="Финансовый 6 3 7 26" xfId="9788"/>
    <cellStyle name="Финансовый 6 3 7 27" xfId="10488"/>
    <cellStyle name="Финансовый 6 3 7 28" xfId="9983"/>
    <cellStyle name="Финансовый 6 3 7 3" xfId="3266"/>
    <cellStyle name="Финансовый 6 3 7 3 2" xfId="6128"/>
    <cellStyle name="Финансовый 6 3 7 3 3" xfId="7192"/>
    <cellStyle name="Финансовый 6 3 7 3 4" xfId="7684"/>
    <cellStyle name="Финансовый 6 3 7 3 5" xfId="9582"/>
    <cellStyle name="Финансовый 6 3 7 3 6" xfId="10296"/>
    <cellStyle name="Финансовый 6 3 7 3 7" xfId="10970"/>
    <cellStyle name="Финансовый 6 3 7 3 8" xfId="11596"/>
    <cellStyle name="Финансовый 6 3 7 3 9" xfId="12159"/>
    <cellStyle name="Финансовый 6 3 7 4" xfId="3554"/>
    <cellStyle name="Финансовый 6 3 7 4 2" xfId="6291"/>
    <cellStyle name="Финансовый 6 3 7 4 3" xfId="7375"/>
    <cellStyle name="Финансовый 6 3 7 4 4" xfId="7847"/>
    <cellStyle name="Финансовый 6 3 7 4 5" xfId="9805"/>
    <cellStyle name="Финансовый 6 3 7 4 6" xfId="10505"/>
    <cellStyle name="Финансовый 6 3 7 4 7" xfId="11168"/>
    <cellStyle name="Финансовый 6 3 7 4 8" xfId="11779"/>
    <cellStyle name="Финансовый 6 3 7 4 9" xfId="12322"/>
    <cellStyle name="Финансовый 6 3 7 5" xfId="3285"/>
    <cellStyle name="Финансовый 6 3 7 5 2" xfId="6147"/>
    <cellStyle name="Финансовый 6 3 7 5 3" xfId="7211"/>
    <cellStyle name="Финансовый 6 3 7 5 4" xfId="7703"/>
    <cellStyle name="Финансовый 6 3 7 5 5" xfId="9601"/>
    <cellStyle name="Финансовый 6 3 7 5 6" xfId="10315"/>
    <cellStyle name="Финансовый 6 3 7 5 7" xfId="10989"/>
    <cellStyle name="Финансовый 6 3 7 5 8" xfId="11615"/>
    <cellStyle name="Финансовый 6 3 7 5 9" xfId="12178"/>
    <cellStyle name="Финансовый 6 3 7 6" xfId="1748"/>
    <cellStyle name="Финансовый 6 3 7 6 2" xfId="7507"/>
    <cellStyle name="Финансовый 6 3 7 6 3" xfId="7958"/>
    <cellStyle name="Финансовый 6 3 7 6 4" xfId="9959"/>
    <cellStyle name="Финансовый 6 3 7 6 5" xfId="10649"/>
    <cellStyle name="Финансовый 6 3 7 6 6" xfId="11305"/>
    <cellStyle name="Финансовый 6 3 7 6 7" xfId="11904"/>
    <cellStyle name="Финансовый 6 3 7 6 8" xfId="12433"/>
    <cellStyle name="Финансовый 6 3 7 7" xfId="2234"/>
    <cellStyle name="Финансовый 6 3 7 7 2" xfId="10093"/>
    <cellStyle name="Финансовый 6 3 7 7 3" xfId="10774"/>
    <cellStyle name="Финансовый 6 3 7 7 4" xfId="11419"/>
    <cellStyle name="Финансовый 6 3 7 7 5" xfId="12007"/>
    <cellStyle name="Финансовый 6 3 7 7 6" xfId="12523"/>
    <cellStyle name="Финансовый 6 3 7 8" xfId="1606"/>
    <cellStyle name="Финансовый 6 3 7 9" xfId="3991"/>
    <cellStyle name="Финансовый 6 3 8" xfId="1485"/>
    <cellStyle name="Финансовый 6 3 8 2" xfId="5782"/>
    <cellStyle name="Финансовый 6 3 8 3" xfId="6729"/>
    <cellStyle name="Финансовый 6 3 8 4" xfId="6630"/>
    <cellStyle name="Финансовый 6 3 8 5" xfId="8864"/>
    <cellStyle name="Финансовый 6 3 8 6" xfId="9023"/>
    <cellStyle name="Финансовый 6 3 8 7" xfId="8471"/>
    <cellStyle name="Финансовый 6 3 8 8" xfId="8408"/>
    <cellStyle name="Финансовый 6 3 8 9" xfId="8055"/>
    <cellStyle name="Финансовый 6 3 9" xfId="2061"/>
    <cellStyle name="Финансовый 6 3 9 2" xfId="5760"/>
    <cellStyle name="Финансовый 6 3 9 3" xfId="6664"/>
    <cellStyle name="Финансовый 6 3 9 4" xfId="6679"/>
    <cellStyle name="Финансовый 6 3 9 5" xfId="8743"/>
    <cellStyle name="Финансовый 6 3 9 6" xfId="10037"/>
    <cellStyle name="Финансовый 6 3 9 7" xfId="10720"/>
    <cellStyle name="Финансовый 6 3 9 8" xfId="11371"/>
    <cellStyle name="Финансовый 6 3 9 9" xfId="11548"/>
    <cellStyle name="Финансовый 6 30" xfId="2829"/>
    <cellStyle name="Финансовый 6 30 2" xfId="5952"/>
    <cellStyle name="Финансовый 6 30 3" xfId="6976"/>
    <cellStyle name="Финансовый 6 30 4" xfId="6331"/>
    <cellStyle name="Финансовый 6 30 5" xfId="9270"/>
    <cellStyle name="Финансовый 6 30 6" xfId="7999"/>
    <cellStyle name="Финансовый 6 30 7" xfId="9345"/>
    <cellStyle name="Финансовый 6 30 8" xfId="10054"/>
    <cellStyle name="Финансовый 6 30 9" xfId="11215"/>
    <cellStyle name="Финансовый 6 31" xfId="2858"/>
    <cellStyle name="Финансовый 6 31 2" xfId="5954"/>
    <cellStyle name="Финансовый 6 31 3" xfId="6982"/>
    <cellStyle name="Финансовый 6 31 4" xfId="6521"/>
    <cellStyle name="Финансовый 6 31 5" xfId="9285"/>
    <cellStyle name="Финансовый 6 31 6" xfId="9754"/>
    <cellStyle name="Финансовый 6 31 7" xfId="10456"/>
    <cellStyle name="Финансовый 6 31 8" xfId="11120"/>
    <cellStyle name="Финансовый 6 31 9" xfId="9051"/>
    <cellStyle name="Финансовый 6 32" xfId="2880"/>
    <cellStyle name="Финансовый 6 32 2" xfId="5955"/>
    <cellStyle name="Финансовый 6 32 3" xfId="6985"/>
    <cellStyle name="Финансовый 6 32 4" xfId="6381"/>
    <cellStyle name="Финансовый 6 32 5" xfId="9291"/>
    <cellStyle name="Финансовый 6 32 6" xfId="9895"/>
    <cellStyle name="Финансовый 6 32 7" xfId="10589"/>
    <cellStyle name="Финансовый 6 32 8" xfId="11247"/>
    <cellStyle name="Финансовый 6 32 9" xfId="11434"/>
    <cellStyle name="Финансовый 6 33" xfId="2901"/>
    <cellStyle name="Финансовый 6 33 2" xfId="5956"/>
    <cellStyle name="Финансовый 6 33 3" xfId="6991"/>
    <cellStyle name="Финансовый 6 33 4" xfId="7049"/>
    <cellStyle name="Финансовый 6 33 5" xfId="9301"/>
    <cellStyle name="Финансовый 6 33 6" xfId="8651"/>
    <cellStyle name="Финансовый 6 33 7" xfId="8049"/>
    <cellStyle name="Финансовый 6 33 8" xfId="9418"/>
    <cellStyle name="Финансовый 6 33 9" xfId="9523"/>
    <cellStyle name="Финансовый 6 34" xfId="2941"/>
    <cellStyle name="Финансовый 6 34 2" xfId="5959"/>
    <cellStyle name="Финансовый 6 34 3" xfId="6996"/>
    <cellStyle name="Финансовый 6 34 4" xfId="6330"/>
    <cellStyle name="Финансовый 6 34 5" xfId="9320"/>
    <cellStyle name="Финансовый 6 34 6" xfId="8739"/>
    <cellStyle name="Финансовый 6 34 7" xfId="8568"/>
    <cellStyle name="Финансовый 6 34 8" xfId="9240"/>
    <cellStyle name="Финансовый 6 34 9" xfId="11258"/>
    <cellStyle name="Финансовый 6 35" xfId="3015"/>
    <cellStyle name="Финансовый 6 35 2" xfId="5987"/>
    <cellStyle name="Финансовый 6 35 3" xfId="7033"/>
    <cellStyle name="Финансовый 6 35 4" xfId="7543"/>
    <cellStyle name="Финансовый 6 35 5" xfId="9373"/>
    <cellStyle name="Финансовый 6 35 6" xfId="7979"/>
    <cellStyle name="Финансовый 6 35 7" xfId="8192"/>
    <cellStyle name="Финансовый 6 35 8" xfId="9278"/>
    <cellStyle name="Финансовый 6 35 9" xfId="10174"/>
    <cellStyle name="Финансовый 6 36" xfId="2904"/>
    <cellStyle name="Финансовый 6 36 2" xfId="5957"/>
    <cellStyle name="Финансовый 6 36 3" xfId="6992"/>
    <cellStyle name="Финансовый 6 36 4" xfId="6683"/>
    <cellStyle name="Финансовый 6 36 5" xfId="9304"/>
    <cellStyle name="Финансовый 6 36 6" xfId="9007"/>
    <cellStyle name="Финансовый 6 36 7" xfId="8871"/>
    <cellStyle name="Финансовый 6 36 8" xfId="9067"/>
    <cellStyle name="Финансовый 6 36 9" xfId="11367"/>
    <cellStyle name="Финансовый 6 37" xfId="3146"/>
    <cellStyle name="Финансовый 6 37 2" xfId="6052"/>
    <cellStyle name="Финансовый 6 37 3" xfId="7106"/>
    <cellStyle name="Финансовый 6 37 4" xfId="7608"/>
    <cellStyle name="Финансовый 6 37 5" xfId="9484"/>
    <cellStyle name="Финансовый 6 37 6" xfId="10200"/>
    <cellStyle name="Финансовый 6 37 7" xfId="10875"/>
    <cellStyle name="Финансовый 6 37 8" xfId="11510"/>
    <cellStyle name="Финансовый 6 37 9" xfId="12083"/>
    <cellStyle name="Финансовый 6 38" xfId="3115"/>
    <cellStyle name="Финансовый 6 38 2" xfId="6028"/>
    <cellStyle name="Финансовый 6 38 3" xfId="7078"/>
    <cellStyle name="Финансовый 6 38 4" xfId="7584"/>
    <cellStyle name="Финансовый 6 38 5" xfId="9454"/>
    <cellStyle name="Финансовый 6 38 6" xfId="10169"/>
    <cellStyle name="Финансовый 6 38 7" xfId="10845"/>
    <cellStyle name="Финансовый 6 38 8" xfId="11483"/>
    <cellStyle name="Финансовый 6 38 9" xfId="12059"/>
    <cellStyle name="Финансовый 6 39" xfId="3351"/>
    <cellStyle name="Финансовый 6 39 2" xfId="6181"/>
    <cellStyle name="Финансовый 6 39 3" xfId="7252"/>
    <cellStyle name="Финансовый 6 39 4" xfId="7737"/>
    <cellStyle name="Финансовый 6 39 5" xfId="9649"/>
    <cellStyle name="Финансовый 6 39 6" xfId="10357"/>
    <cellStyle name="Финансовый 6 39 7" xfId="11029"/>
    <cellStyle name="Финансовый 6 39 8" xfId="11654"/>
    <cellStyle name="Финансовый 6 39 9" xfId="12212"/>
    <cellStyle name="Финансовый 6 4" xfId="365"/>
    <cellStyle name="Финансовый 6 4 10" xfId="2493"/>
    <cellStyle name="Финансовый 6 4 10 2" xfId="5839"/>
    <cellStyle name="Финансовый 6 4 10 3" xfId="6832"/>
    <cellStyle name="Финансовый 6 4 10 4" xfId="6738"/>
    <cellStyle name="Финансовый 6 4 10 5" xfId="9039"/>
    <cellStyle name="Финансовый 6 4 10 6" xfId="8825"/>
    <cellStyle name="Финансовый 6 4 10 7" xfId="10035"/>
    <cellStyle name="Финансовый 6 4 10 8" xfId="10718"/>
    <cellStyle name="Финансовый 6 4 10 9" xfId="8040"/>
    <cellStyle name="Финансовый 6 4 11" xfId="2616"/>
    <cellStyle name="Финансовый 6 4 11 2" xfId="5877"/>
    <cellStyle name="Финансовый 6 4 11 3" xfId="6883"/>
    <cellStyle name="Финансовый 6 4 11 4" xfId="6734"/>
    <cellStyle name="Финансовый 6 4 11 5" xfId="9129"/>
    <cellStyle name="Финансовый 6 4 11 6" xfId="8324"/>
    <cellStyle name="Финансовый 6 4 11 7" xfId="9365"/>
    <cellStyle name="Финансовый 6 4 11 8" xfId="8113"/>
    <cellStyle name="Финансовый 6 4 11 9" xfId="11788"/>
    <cellStyle name="Финансовый 6 4 12" xfId="2406"/>
    <cellStyle name="Финансовый 6 4 12 2" xfId="5806"/>
    <cellStyle name="Финансовый 6 4 12 3" xfId="6789"/>
    <cellStyle name="Финансовый 6 4 12 4" xfId="6779"/>
    <cellStyle name="Финансовый 6 4 12 5" xfId="8974"/>
    <cellStyle name="Финансовый 6 4 12 6" xfId="9149"/>
    <cellStyle name="Финансовый 6 4 12 7" xfId="8948"/>
    <cellStyle name="Финансовый 6 4 12 8" xfId="8953"/>
    <cellStyle name="Финансовый 6 4 12 9" xfId="8441"/>
    <cellStyle name="Финансовый 6 4 13" xfId="2968"/>
    <cellStyle name="Финансовый 6 4 13 2" xfId="5966"/>
    <cellStyle name="Финансовый 6 4 13 3" xfId="7009"/>
    <cellStyle name="Финансовый 6 4 13 4" xfId="7522"/>
    <cellStyle name="Финансовый 6 4 13 5" xfId="9340"/>
    <cellStyle name="Финансовый 6 4 13 6" xfId="9419"/>
    <cellStyle name="Финансовый 6 4 13 7" xfId="10134"/>
    <cellStyle name="Финансовый 6 4 13 8" xfId="10813"/>
    <cellStyle name="Финансовый 6 4 13 9" xfId="10922"/>
    <cellStyle name="Финансовый 6 4 14" xfId="3156"/>
    <cellStyle name="Финансовый 6 4 14 2" xfId="6060"/>
    <cellStyle name="Финансовый 6 4 14 3" xfId="7116"/>
    <cellStyle name="Финансовый 6 4 14 4" xfId="7616"/>
    <cellStyle name="Финансовый 6 4 14 5" xfId="9493"/>
    <cellStyle name="Финансовый 6 4 14 6" xfId="10209"/>
    <cellStyle name="Финансовый 6 4 14 7" xfId="10884"/>
    <cellStyle name="Финансовый 6 4 14 8" xfId="11519"/>
    <cellStyle name="Финансовый 6 4 14 9" xfId="12091"/>
    <cellStyle name="Финансовый 6 4 15" xfId="3372"/>
    <cellStyle name="Финансовый 6 4 15 2" xfId="6191"/>
    <cellStyle name="Финансовый 6 4 15 3" xfId="7265"/>
    <cellStyle name="Финансовый 6 4 15 4" xfId="7747"/>
    <cellStyle name="Финансовый 6 4 15 5" xfId="9663"/>
    <cellStyle name="Финансовый 6 4 15 6" xfId="10371"/>
    <cellStyle name="Финансовый 6 4 15 7" xfId="11040"/>
    <cellStyle name="Финансовый 6 4 15 8" xfId="11666"/>
    <cellStyle name="Финансовый 6 4 15 9" xfId="12222"/>
    <cellStyle name="Финансовый 6 4 16" xfId="3334"/>
    <cellStyle name="Финансовый 6 4 16 2" xfId="6180"/>
    <cellStyle name="Финансовый 6 4 16 3" xfId="7249"/>
    <cellStyle name="Финансовый 6 4 16 4" xfId="7736"/>
    <cellStyle name="Финансовый 6 4 16 5" xfId="9644"/>
    <cellStyle name="Финансовый 6 4 16 6" xfId="10353"/>
    <cellStyle name="Финансовый 6 4 16 7" xfId="11026"/>
    <cellStyle name="Финансовый 6 4 16 8" xfId="11653"/>
    <cellStyle name="Финансовый 6 4 16 9" xfId="12211"/>
    <cellStyle name="Финансовый 6 4 17" xfId="1476"/>
    <cellStyle name="Финансовый 6 4 17 2" xfId="7427"/>
    <cellStyle name="Финансовый 6 4 17 3" xfId="7890"/>
    <cellStyle name="Финансовый 6 4 17 4" xfId="9871"/>
    <cellStyle name="Финансовый 6 4 17 5" xfId="10565"/>
    <cellStyle name="Финансовый 6 4 17 6" xfId="11223"/>
    <cellStyle name="Финансовый 6 4 17 7" xfId="11831"/>
    <cellStyle name="Финансовый 6 4 17 8" xfId="12365"/>
    <cellStyle name="Финансовый 6 4 18" xfId="3934"/>
    <cellStyle name="Финансовый 6 4 18 2" xfId="9997"/>
    <cellStyle name="Финансовый 6 4 18 3" xfId="10682"/>
    <cellStyle name="Финансовый 6 4 18 4" xfId="11338"/>
    <cellStyle name="Финансовый 6 4 18 5" xfId="11930"/>
    <cellStyle name="Финансовый 6 4 18 6" xfId="12455"/>
    <cellStyle name="Финансовый 6 4 19" xfId="3775"/>
    <cellStyle name="Финансовый 6 4 2" xfId="932"/>
    <cellStyle name="Финансовый 6 4 2 10" xfId="3570"/>
    <cellStyle name="Финансовый 6 4 2 10 2" xfId="6300"/>
    <cellStyle name="Финансовый 6 4 2 10 3" xfId="7386"/>
    <cellStyle name="Финансовый 6 4 2 10 4" xfId="7856"/>
    <cellStyle name="Финансовый 6 4 2 10 5" xfId="9816"/>
    <cellStyle name="Финансовый 6 4 2 10 6" xfId="10515"/>
    <cellStyle name="Финансовый 6 4 2 10 7" xfId="11179"/>
    <cellStyle name="Финансовый 6 4 2 10 8" xfId="11791"/>
    <cellStyle name="Финансовый 6 4 2 10 9" xfId="12331"/>
    <cellStyle name="Финансовый 6 4 2 11" xfId="1944"/>
    <cellStyle name="Финансовый 6 4 2 11 2" xfId="7476"/>
    <cellStyle name="Финансовый 6 4 2 11 3" xfId="7927"/>
    <cellStyle name="Финансовый 6 4 2 11 4" xfId="9928"/>
    <cellStyle name="Финансовый 6 4 2 11 5" xfId="10618"/>
    <cellStyle name="Финансовый 6 4 2 11 6" xfId="11274"/>
    <cellStyle name="Финансовый 6 4 2 11 7" xfId="11873"/>
    <cellStyle name="Финансовый 6 4 2 11 8" xfId="12402"/>
    <cellStyle name="Финансовый 6 4 2 12" xfId="3939"/>
    <cellStyle name="Финансовый 6 4 2 12 2" xfId="10062"/>
    <cellStyle name="Финансовый 6 4 2 12 3" xfId="10743"/>
    <cellStyle name="Финансовый 6 4 2 12 4" xfId="11388"/>
    <cellStyle name="Финансовый 6 4 2 12 5" xfId="11976"/>
    <cellStyle name="Финансовый 6 4 2 12 6" xfId="12492"/>
    <cellStyle name="Финансовый 6 4 2 13" xfId="3735"/>
    <cellStyle name="Финансовый 6 4 2 14" xfId="4114"/>
    <cellStyle name="Финансовый 6 4 2 15" xfId="3763"/>
    <cellStyle name="Финансовый 6 4 2 16" xfId="1650"/>
    <cellStyle name="Финансовый 6 4 2 17" xfId="1308"/>
    <cellStyle name="Финансовый 6 4 2 18" xfId="4574"/>
    <cellStyle name="Финансовый 6 4 2 19" xfId="4015"/>
    <cellStyle name="Финансовый 6 4 2 2" xfId="1791"/>
    <cellStyle name="Финансовый 6 4 2 2 2" xfId="5820"/>
    <cellStyle name="Финансовый 6 4 2 2 3" xfId="6809"/>
    <cellStyle name="Финансовый 6 4 2 2 4" xfId="6754"/>
    <cellStyle name="Финансовый 6 4 2 2 5" xfId="9005"/>
    <cellStyle name="Финансовый 6 4 2 2 6" xfId="9018"/>
    <cellStyle name="Финансовый 6 4 2 2 7" xfId="9913"/>
    <cellStyle name="Финансовый 6 4 2 2 8" xfId="10605"/>
    <cellStyle name="Финансовый 6 4 2 2 9" xfId="9157"/>
    <cellStyle name="Финансовый 6 4 2 20" xfId="4335"/>
    <cellStyle name="Финансовый 6 4 2 21" xfId="4999"/>
    <cellStyle name="Финансовый 6 4 2 22" xfId="5056"/>
    <cellStyle name="Финансовый 6 4 2 23" xfId="5409"/>
    <cellStyle name="Финансовый 6 4 2 24" xfId="5499"/>
    <cellStyle name="Финансовый 6 4 2 25" xfId="5559"/>
    <cellStyle name="Финансовый 6 4 2 26" xfId="5707"/>
    <cellStyle name="Финансовый 6 4 2 27" xfId="6548"/>
    <cellStyle name="Финансовый 6 4 2 28" xfId="6713"/>
    <cellStyle name="Финансовый 6 4 2 29" xfId="8480"/>
    <cellStyle name="Финансовый 6 4 2 3" xfId="2555"/>
    <cellStyle name="Финансовый 6 4 2 3 2" xfId="5856"/>
    <cellStyle name="Финансовый 6 4 2 3 3" xfId="6858"/>
    <cellStyle name="Финансовый 6 4 2 3 4" xfId="6704"/>
    <cellStyle name="Финансовый 6 4 2 3 5" xfId="9083"/>
    <cellStyle name="Финансовый 6 4 2 3 6" xfId="8892"/>
    <cellStyle name="Финансовый 6 4 2 3 7" xfId="8990"/>
    <cellStyle name="Финансовый 6 4 2 3 8" xfId="10031"/>
    <cellStyle name="Финансовый 6 4 2 3 9" xfId="8145"/>
    <cellStyle name="Финансовый 6 4 2 30" xfId="8195"/>
    <cellStyle name="Финансовый 6 4 2 31" xfId="9232"/>
    <cellStyle name="Финансовый 6 4 2 32" xfId="8557"/>
    <cellStyle name="Финансовый 6 4 2 33" xfId="11708"/>
    <cellStyle name="Финансовый 6 4 2 4" xfId="2627"/>
    <cellStyle name="Финансовый 6 4 2 4 2" xfId="5887"/>
    <cellStyle name="Финансовый 6 4 2 4 3" xfId="6893"/>
    <cellStyle name="Финансовый 6 4 2 4 4" xfId="6800"/>
    <cellStyle name="Финансовый 6 4 2 4 5" xfId="9139"/>
    <cellStyle name="Финансовый 6 4 2 4 6" xfId="8696"/>
    <cellStyle name="Финансовый 6 4 2 4 7" xfId="8586"/>
    <cellStyle name="Финансовый 6 4 2 4 8" xfId="8233"/>
    <cellStyle name="Финансовый 6 4 2 4 9" xfId="8518"/>
    <cellStyle name="Финансовый 6 4 2 5" xfId="2668"/>
    <cellStyle name="Финансовый 6 4 2 5 2" xfId="5912"/>
    <cellStyle name="Финансовый 6 4 2 5 3" xfId="6921"/>
    <cellStyle name="Финансовый 6 4 2 5 4" xfId="6382"/>
    <cellStyle name="Финансовый 6 4 2 5 5" xfId="9171"/>
    <cellStyle name="Финансовый 6 4 2 5 6" xfId="9900"/>
    <cellStyle name="Финансовый 6 4 2 5 7" xfId="10594"/>
    <cellStyle name="Финансовый 6 4 2 5 8" xfId="11252"/>
    <cellStyle name="Финансовый 6 4 2 5 9" xfId="11438"/>
    <cellStyle name="Финансовый 6 4 2 6" xfId="2690"/>
    <cellStyle name="Финансовый 6 4 2 6 2" xfId="5934"/>
    <cellStyle name="Финансовый 6 4 2 6 3" xfId="6943"/>
    <cellStyle name="Финансовый 6 4 2 6 4" xfId="6741"/>
    <cellStyle name="Финансовый 6 4 2 6 5" xfId="9193"/>
    <cellStyle name="Финансовый 6 4 2 6 6" xfId="8736"/>
    <cellStyle name="Финансовый 6 4 2 6 7" xfId="9748"/>
    <cellStyle name="Финансовый 6 4 2 6 8" xfId="10450"/>
    <cellStyle name="Финансовый 6 4 2 6 9" xfId="10920"/>
    <cellStyle name="Финансовый 6 4 2 7" xfId="3091"/>
    <cellStyle name="Финансовый 6 4 2 7 2" xfId="6006"/>
    <cellStyle name="Финансовый 6 4 2 7 3" xfId="7056"/>
    <cellStyle name="Финансовый 6 4 2 7 4" xfId="7562"/>
    <cellStyle name="Финансовый 6 4 2 7 5" xfId="9429"/>
    <cellStyle name="Финансовый 6 4 2 7 6" xfId="10144"/>
    <cellStyle name="Финансовый 6 4 2 7 7" xfId="10821"/>
    <cellStyle name="Финансовый 6 4 2 7 8" xfId="11459"/>
    <cellStyle name="Финансовый 6 4 2 7 9" xfId="12037"/>
    <cellStyle name="Финансовый 6 4 2 8" xfId="3235"/>
    <cellStyle name="Финансовый 6 4 2 8 2" xfId="6097"/>
    <cellStyle name="Финансовый 6 4 2 8 3" xfId="7161"/>
    <cellStyle name="Финансовый 6 4 2 8 4" xfId="7653"/>
    <cellStyle name="Финансовый 6 4 2 8 5" xfId="9551"/>
    <cellStyle name="Финансовый 6 4 2 8 6" xfId="10265"/>
    <cellStyle name="Финансовый 6 4 2 8 7" xfId="10939"/>
    <cellStyle name="Финансовый 6 4 2 8 8" xfId="11565"/>
    <cellStyle name="Финансовый 6 4 2 8 9" xfId="12128"/>
    <cellStyle name="Финансовый 6 4 2 9" xfId="3504"/>
    <cellStyle name="Финансовый 6 4 2 9 2" xfId="6253"/>
    <cellStyle name="Финансовый 6 4 2 9 3" xfId="7336"/>
    <cellStyle name="Финансовый 6 4 2 9 4" xfId="7809"/>
    <cellStyle name="Финансовый 6 4 2 9 5" xfId="9763"/>
    <cellStyle name="Финансовый 6 4 2 9 6" xfId="10464"/>
    <cellStyle name="Финансовый 6 4 2 9 7" xfId="11128"/>
    <cellStyle name="Финансовый 6 4 2 9 8" xfId="11739"/>
    <cellStyle name="Финансовый 6 4 2 9 9" xfId="12284"/>
    <cellStyle name="Финансовый 6 4 20" xfId="1926"/>
    <cellStyle name="Финансовый 6 4 21" xfId="3701"/>
    <cellStyle name="Финансовый 6 4 22" xfId="1522"/>
    <cellStyle name="Финансовый 6 4 23" xfId="4291"/>
    <cellStyle name="Финансовый 6 4 24" xfId="4356"/>
    <cellStyle name="Финансовый 6 4 25" xfId="4429"/>
    <cellStyle name="Финансовый 6 4 26" xfId="4546"/>
    <cellStyle name="Финансовый 6 4 27" xfId="4855"/>
    <cellStyle name="Финансовый 6 4 28" xfId="4889"/>
    <cellStyle name="Финансовый 6 4 29" xfId="5217"/>
    <cellStyle name="Финансовый 6 4 3" xfId="970"/>
    <cellStyle name="Финансовый 6 4 3 10" xfId="3306"/>
    <cellStyle name="Финансовый 6 4 3 10 2" xfId="6168"/>
    <cellStyle name="Финансовый 6 4 3 10 3" xfId="7232"/>
    <cellStyle name="Финансовый 6 4 3 10 4" xfId="7724"/>
    <cellStyle name="Финансовый 6 4 3 10 5" xfId="9622"/>
    <cellStyle name="Финансовый 6 4 3 10 6" xfId="10336"/>
    <cellStyle name="Финансовый 6 4 3 10 7" xfId="11010"/>
    <cellStyle name="Финансовый 6 4 3 10 8" xfId="11636"/>
    <cellStyle name="Финансовый 6 4 3 10 9" xfId="12199"/>
    <cellStyle name="Финансовый 6 4 3 11" xfId="2180"/>
    <cellStyle name="Финансовый 6 4 3 11 2" xfId="7484"/>
    <cellStyle name="Финансовый 6 4 3 11 3" xfId="7935"/>
    <cellStyle name="Финансовый 6 4 3 11 4" xfId="9936"/>
    <cellStyle name="Финансовый 6 4 3 11 5" xfId="10626"/>
    <cellStyle name="Финансовый 6 4 3 11 6" xfId="11282"/>
    <cellStyle name="Финансовый 6 4 3 11 7" xfId="11881"/>
    <cellStyle name="Финансовый 6 4 3 11 8" xfId="12410"/>
    <cellStyle name="Финансовый 6 4 3 12" xfId="4222"/>
    <cellStyle name="Финансовый 6 4 3 12 2" xfId="10070"/>
    <cellStyle name="Финансовый 6 4 3 12 3" xfId="10751"/>
    <cellStyle name="Финансовый 6 4 3 12 4" xfId="11396"/>
    <cellStyle name="Финансовый 6 4 3 12 5" xfId="11984"/>
    <cellStyle name="Финансовый 6 4 3 12 6" xfId="12500"/>
    <cellStyle name="Финансовый 6 4 3 13" xfId="4285"/>
    <cellStyle name="Финансовый 6 4 3 14" xfId="4343"/>
    <cellStyle name="Финансовый 6 4 3 15" xfId="4385"/>
    <cellStyle name="Финансовый 6 4 3 16" xfId="4420"/>
    <cellStyle name="Финансовый 6 4 3 17" xfId="4444"/>
    <cellStyle name="Финансовый 6 4 3 18" xfId="4140"/>
    <cellStyle name="Финансовый 6 4 3 19" xfId="4264"/>
    <cellStyle name="Финансовый 6 4 3 2" xfId="1815"/>
    <cellStyle name="Финансовый 6 4 3 2 2" xfId="5824"/>
    <cellStyle name="Финансовый 6 4 3 2 3" xfId="6813"/>
    <cellStyle name="Финансовый 6 4 3 2 4" xfId="6686"/>
    <cellStyle name="Финансовый 6 4 3 2 5" xfId="9011"/>
    <cellStyle name="Финансовый 6 4 3 2 6" xfId="9536"/>
    <cellStyle name="Финансовый 6 4 3 2 7" xfId="10252"/>
    <cellStyle name="Финансовый 6 4 3 2 8" xfId="10925"/>
    <cellStyle name="Финансовый 6 4 3 2 9" xfId="11016"/>
    <cellStyle name="Финансовый 6 4 3 20" xfId="4463"/>
    <cellStyle name="Финансовый 6 4 3 21" xfId="5012"/>
    <cellStyle name="Финансовый 6 4 3 22" xfId="4800"/>
    <cellStyle name="Финансовый 6 4 3 23" xfId="5424"/>
    <cellStyle name="Финансовый 6 4 3 24" xfId="5191"/>
    <cellStyle name="Финансовый 6 4 3 25" xfId="5537"/>
    <cellStyle name="Финансовый 6 4 3 26" xfId="5715"/>
    <cellStyle name="Финансовый 6 4 3 27" xfId="6562"/>
    <cellStyle name="Финансовый 6 4 3 28" xfId="6391"/>
    <cellStyle name="Финансовый 6 4 3 29" xfId="8498"/>
    <cellStyle name="Финансовый 6 4 3 3" xfId="2561"/>
    <cellStyle name="Финансовый 6 4 3 3 2" xfId="5861"/>
    <cellStyle name="Финансовый 6 4 3 3 3" xfId="6863"/>
    <cellStyle name="Финансовый 6 4 3 3 4" xfId="6528"/>
    <cellStyle name="Финансовый 6 4 3 3 5" xfId="9089"/>
    <cellStyle name="Финансовый 6 4 3 3 6" xfId="8775"/>
    <cellStyle name="Финансовый 6 4 3 3 7" xfId="8795"/>
    <cellStyle name="Финансовый 6 4 3 3 8" xfId="8443"/>
    <cellStyle name="Финансовый 6 4 3 3 9" xfId="9099"/>
    <cellStyle name="Финансовый 6 4 3 30" xfId="8237"/>
    <cellStyle name="Финансовый 6 4 3 31" xfId="9230"/>
    <cellStyle name="Финансовый 6 4 3 32" xfId="8827"/>
    <cellStyle name="Финансовый 6 4 3 33" xfId="11066"/>
    <cellStyle name="Финансовый 6 4 3 4" xfId="2631"/>
    <cellStyle name="Финансовый 6 4 3 4 2" xfId="5891"/>
    <cellStyle name="Финансовый 6 4 3 4 3" xfId="6897"/>
    <cellStyle name="Финансовый 6 4 3 4 4" xfId="6661"/>
    <cellStyle name="Финансовый 6 4 3 4 5" xfId="9143"/>
    <cellStyle name="Финансовый 6 4 3 4 6" xfId="8120"/>
    <cellStyle name="Финансовый 6 4 3 4 7" xfId="8216"/>
    <cellStyle name="Финансовый 6 4 3 4 8" xfId="9231"/>
    <cellStyle name="Финансовый 6 4 3 4 9" xfId="10380"/>
    <cellStyle name="Финансовый 6 4 3 5" xfId="2673"/>
    <cellStyle name="Финансовый 6 4 3 5 2" xfId="5917"/>
    <cellStyle name="Финансовый 6 4 3 5 3" xfId="6926"/>
    <cellStyle name="Финансовый 6 4 3 5 4" xfId="6606"/>
    <cellStyle name="Финансовый 6 4 3 5 5" xfId="9176"/>
    <cellStyle name="Финансовый 6 4 3 5 6" xfId="9118"/>
    <cellStyle name="Финансовый 6 4 3 5 7" xfId="9111"/>
    <cellStyle name="Финансовый 6 4 3 5 8" xfId="8764"/>
    <cellStyle name="Финансовый 6 4 3 5 9" xfId="10716"/>
    <cellStyle name="Финансовый 6 4 3 6" xfId="2694"/>
    <cellStyle name="Финансовый 6 4 3 6 2" xfId="5938"/>
    <cellStyle name="Финансовый 6 4 3 6 3" xfId="6947"/>
    <cellStyle name="Финансовый 6 4 3 6 4" xfId="6525"/>
    <cellStyle name="Финансовый 6 4 3 6 5" xfId="9197"/>
    <cellStyle name="Финансовый 6 4 3 6 6" xfId="8746"/>
    <cellStyle name="Финансовый 6 4 3 6 7" xfId="9531"/>
    <cellStyle name="Финансовый 6 4 3 6 8" xfId="10246"/>
    <cellStyle name="Финансовый 6 4 3 6 9" xfId="11375"/>
    <cellStyle name="Финансовый 6 4 3 7" xfId="3100"/>
    <cellStyle name="Финансовый 6 4 3 7 2" xfId="6014"/>
    <cellStyle name="Финансовый 6 4 3 7 3" xfId="7064"/>
    <cellStyle name="Финансовый 6 4 3 7 4" xfId="7570"/>
    <cellStyle name="Финансовый 6 4 3 7 5" xfId="9438"/>
    <cellStyle name="Финансовый 6 4 3 7 6" xfId="10153"/>
    <cellStyle name="Финансовый 6 4 3 7 7" xfId="10830"/>
    <cellStyle name="Финансовый 6 4 3 7 8" xfId="11468"/>
    <cellStyle name="Финансовый 6 4 3 7 9" xfId="12045"/>
    <cellStyle name="Финансовый 6 4 3 8" xfId="3243"/>
    <cellStyle name="Финансовый 6 4 3 8 2" xfId="6105"/>
    <cellStyle name="Финансовый 6 4 3 8 3" xfId="7169"/>
    <cellStyle name="Финансовый 6 4 3 8 4" xfId="7661"/>
    <cellStyle name="Финансовый 6 4 3 8 5" xfId="9559"/>
    <cellStyle name="Финансовый 6 4 3 8 6" xfId="10273"/>
    <cellStyle name="Финансовый 6 4 3 8 7" xfId="10947"/>
    <cellStyle name="Финансовый 6 4 3 8 8" xfId="11573"/>
    <cellStyle name="Финансовый 6 4 3 8 9" xfId="12136"/>
    <cellStyle name="Финансовый 6 4 3 9" xfId="3516"/>
    <cellStyle name="Финансовый 6 4 3 9 2" xfId="6262"/>
    <cellStyle name="Финансовый 6 4 3 9 3" xfId="7345"/>
    <cellStyle name="Финансовый 6 4 3 9 4" xfId="7818"/>
    <cellStyle name="Финансовый 6 4 3 9 5" xfId="9773"/>
    <cellStyle name="Финансовый 6 4 3 9 6" xfId="10474"/>
    <cellStyle name="Финансовый 6 4 3 9 7" xfId="11138"/>
    <cellStyle name="Финансовый 6 4 3 9 8" xfId="11749"/>
    <cellStyle name="Финансовый 6 4 3 9 9" xfId="12293"/>
    <cellStyle name="Финансовый 6 4 30" xfId="5267"/>
    <cellStyle name="Финансовый 6 4 31" xfId="5156"/>
    <cellStyle name="Финансовый 6 4 32" xfId="5628"/>
    <cellStyle name="Финансовый 6 4 33" xfId="6405"/>
    <cellStyle name="Финансовый 6 4 34" xfId="6472"/>
    <cellStyle name="Финансовый 6 4 35" xfId="8175"/>
    <cellStyle name="Финансовый 6 4 36" xfId="9219"/>
    <cellStyle name="Финансовый 6 4 37" xfId="8652"/>
    <cellStyle name="Финансовый 6 4 38" xfId="8048"/>
    <cellStyle name="Финансовый 6 4 39" xfId="11259"/>
    <cellStyle name="Финансовый 6 4 4" xfId="975"/>
    <cellStyle name="Финансовый 6 4 4 10" xfId="3301"/>
    <cellStyle name="Финансовый 6 4 4 10 2" xfId="6163"/>
    <cellStyle name="Финансовый 6 4 4 10 3" xfId="7227"/>
    <cellStyle name="Финансовый 6 4 4 10 4" xfId="7719"/>
    <cellStyle name="Финансовый 6 4 4 10 5" xfId="9617"/>
    <cellStyle name="Финансовый 6 4 4 10 6" xfId="10331"/>
    <cellStyle name="Финансовый 6 4 4 10 7" xfId="11005"/>
    <cellStyle name="Финансовый 6 4 4 10 8" xfId="11631"/>
    <cellStyle name="Финансовый 6 4 4 10 9" xfId="12194"/>
    <cellStyle name="Финансовый 6 4 4 11" xfId="1795"/>
    <cellStyle name="Финансовый 6 4 4 11 2" xfId="7489"/>
    <cellStyle name="Финансовый 6 4 4 11 3" xfId="7940"/>
    <cellStyle name="Финансовый 6 4 4 11 4" xfId="9941"/>
    <cellStyle name="Финансовый 6 4 4 11 5" xfId="10631"/>
    <cellStyle name="Финансовый 6 4 4 11 6" xfId="11287"/>
    <cellStyle name="Финансовый 6 4 4 11 7" xfId="11886"/>
    <cellStyle name="Финансовый 6 4 4 11 8" xfId="12415"/>
    <cellStyle name="Финансовый 6 4 4 12" xfId="4221"/>
    <cellStyle name="Финансовый 6 4 4 12 2" xfId="10075"/>
    <cellStyle name="Финансовый 6 4 4 12 3" xfId="10756"/>
    <cellStyle name="Финансовый 6 4 4 12 4" xfId="11401"/>
    <cellStyle name="Финансовый 6 4 4 12 5" xfId="11989"/>
    <cellStyle name="Финансовый 6 4 4 12 6" xfId="12505"/>
    <cellStyle name="Финансовый 6 4 4 13" xfId="4284"/>
    <cellStyle name="Финансовый 6 4 4 14" xfId="4342"/>
    <cellStyle name="Финансовый 6 4 4 15" xfId="4384"/>
    <cellStyle name="Финансовый 6 4 4 16" xfId="4419"/>
    <cellStyle name="Финансовый 6 4 4 17" xfId="4357"/>
    <cellStyle name="Финансовый 6 4 4 18" xfId="4428"/>
    <cellStyle name="Финансовый 6 4 4 19" xfId="4460"/>
    <cellStyle name="Финансовый 6 4 4 2" xfId="1820"/>
    <cellStyle name="Финансовый 6 4 4 2 2" xfId="5828"/>
    <cellStyle name="Финансовый 6 4 4 2 3" xfId="6817"/>
    <cellStyle name="Финансовый 6 4 4 2 4" xfId="6743"/>
    <cellStyle name="Финансовый 6 4 4 2 5" xfId="9015"/>
    <cellStyle name="Финансовый 6 4 4 2 6" xfId="8986"/>
    <cellStyle name="Финансовый 6 4 4 2 7" xfId="9630"/>
    <cellStyle name="Финансовый 6 4 4 2 8" xfId="10342"/>
    <cellStyle name="Финансовый 6 4 4 2 9" xfId="11860"/>
    <cellStyle name="Финансовый 6 4 4 20" xfId="4427"/>
    <cellStyle name="Финансовый 6 4 4 21" xfId="5017"/>
    <cellStyle name="Финансовый 6 4 4 22" xfId="4973"/>
    <cellStyle name="Финансовый 6 4 4 23" xfId="5429"/>
    <cellStyle name="Финансовый 6 4 4 24" xfId="5488"/>
    <cellStyle name="Финансовый 6 4 4 25" xfId="5553"/>
    <cellStyle name="Финансовый 6 4 4 26" xfId="5720"/>
    <cellStyle name="Финансовый 6 4 4 27" xfId="6567"/>
    <cellStyle name="Финансовый 6 4 4 28" xfId="6834"/>
    <cellStyle name="Финансовый 6 4 4 29" xfId="8503"/>
    <cellStyle name="Финансовый 6 4 4 3" xfId="2565"/>
    <cellStyle name="Финансовый 6 4 4 3 2" xfId="5865"/>
    <cellStyle name="Финансовый 6 4 4 3 3" xfId="6867"/>
    <cellStyle name="Финансовый 6 4 4 3 4" xfId="7144"/>
    <cellStyle name="Финансовый 6 4 4 3 5" xfId="9093"/>
    <cellStyle name="Финансовый 6 4 4 3 6" xfId="8345"/>
    <cellStyle name="Финансовый 6 4 4 3 7" xfId="9315"/>
    <cellStyle name="Финансовый 6 4 4 3 8" xfId="8782"/>
    <cellStyle name="Финансовый 6 4 4 3 9" xfId="11959"/>
    <cellStyle name="Финансовый 6 4 4 30" xfId="8251"/>
    <cellStyle name="Финансовый 6 4 4 31" xfId="9479"/>
    <cellStyle name="Финансовый 6 4 4 32" xfId="10195"/>
    <cellStyle name="Финансовый 6 4 4 33" xfId="9308"/>
    <cellStyle name="Финансовый 6 4 4 4" xfId="2635"/>
    <cellStyle name="Финансовый 6 4 4 4 2" xfId="5895"/>
    <cellStyle name="Финансовый 6 4 4 4 3" xfId="6901"/>
    <cellStyle name="Финансовый 6 4 4 4 4" xfId="6666"/>
    <cellStyle name="Финансовый 6 4 4 4 5" xfId="9147"/>
    <cellStyle name="Финансовый 6 4 4 4 6" xfId="8615"/>
    <cellStyle name="Финансовый 6 4 4 4 7" xfId="8250"/>
    <cellStyle name="Финансовый 6 4 4 4 8" xfId="9672"/>
    <cellStyle name="Финансовый 6 4 4 4 9" xfId="8425"/>
    <cellStyle name="Финансовый 6 4 4 5" xfId="2677"/>
    <cellStyle name="Финансовый 6 4 4 5 2" xfId="5921"/>
    <cellStyle name="Финансовый 6 4 4 5 3" xfId="6930"/>
    <cellStyle name="Финансовый 6 4 4 5 4" xfId="6712"/>
    <cellStyle name="Финансовый 6 4 4 5 5" xfId="9180"/>
    <cellStyle name="Финансовый 6 4 4 5 6" xfId="8784"/>
    <cellStyle name="Финансовый 6 4 4 5 7" xfId="8882"/>
    <cellStyle name="Финансовый 6 4 4 5 8" xfId="10033"/>
    <cellStyle name="Финансовый 6 4 4 5 9" xfId="9627"/>
    <cellStyle name="Финансовый 6 4 4 6" xfId="2698"/>
    <cellStyle name="Финансовый 6 4 4 6 2" xfId="5942"/>
    <cellStyle name="Финансовый 6 4 4 6 3" xfId="6951"/>
    <cellStyle name="Финансовый 6 4 4 6 4" xfId="6590"/>
    <cellStyle name="Финансовый 6 4 4 6 5" xfId="9201"/>
    <cellStyle name="Финансовый 6 4 4 6 6" xfId="9120"/>
    <cellStyle name="Финансовый 6 4 4 6 7" xfId="10047"/>
    <cellStyle name="Финансовый 6 4 4 6 8" xfId="10729"/>
    <cellStyle name="Финансовый 6 4 4 6 9" xfId="8609"/>
    <cellStyle name="Финансовый 6 4 4 7" xfId="3105"/>
    <cellStyle name="Финансовый 6 4 4 7 2" xfId="6019"/>
    <cellStyle name="Финансовый 6 4 4 7 3" xfId="7069"/>
    <cellStyle name="Финансовый 6 4 4 7 4" xfId="7575"/>
    <cellStyle name="Финансовый 6 4 4 7 5" xfId="9443"/>
    <cellStyle name="Финансовый 6 4 4 7 6" xfId="10158"/>
    <cellStyle name="Финансовый 6 4 4 7 7" xfId="10835"/>
    <cellStyle name="Финансовый 6 4 4 7 8" xfId="11473"/>
    <cellStyle name="Финансовый 6 4 4 7 9" xfId="12050"/>
    <cellStyle name="Финансовый 6 4 4 8" xfId="3248"/>
    <cellStyle name="Финансовый 6 4 4 8 2" xfId="6110"/>
    <cellStyle name="Финансовый 6 4 4 8 3" xfId="7174"/>
    <cellStyle name="Финансовый 6 4 4 8 4" xfId="7666"/>
    <cellStyle name="Финансовый 6 4 4 8 5" xfId="9564"/>
    <cellStyle name="Финансовый 6 4 4 8 6" xfId="10278"/>
    <cellStyle name="Финансовый 6 4 4 8 7" xfId="10952"/>
    <cellStyle name="Финансовый 6 4 4 8 8" xfId="11578"/>
    <cellStyle name="Финансовый 6 4 4 8 9" xfId="12141"/>
    <cellStyle name="Финансовый 6 4 4 9" xfId="3521"/>
    <cellStyle name="Финансовый 6 4 4 9 2" xfId="6267"/>
    <cellStyle name="Финансовый 6 4 4 9 3" xfId="7350"/>
    <cellStyle name="Финансовый 6 4 4 9 4" xfId="7823"/>
    <cellStyle name="Финансовый 6 4 4 9 5" xfId="9778"/>
    <cellStyle name="Финансовый 6 4 4 9 6" xfId="10479"/>
    <cellStyle name="Финансовый 6 4 4 9 7" xfId="11143"/>
    <cellStyle name="Финансовый 6 4 4 9 8" xfId="11754"/>
    <cellStyle name="Финансовый 6 4 4 9 9" xfId="12298"/>
    <cellStyle name="Финансовый 6 4 5" xfId="979"/>
    <cellStyle name="Финансовый 6 4 5 10" xfId="4250"/>
    <cellStyle name="Финансовый 6 4 5 11" xfId="4307"/>
    <cellStyle name="Финансовый 6 4 5 12" xfId="1538"/>
    <cellStyle name="Финансовый 6 4 5 13" xfId="4514"/>
    <cellStyle name="Финансовый 6 4 5 14" xfId="4496"/>
    <cellStyle name="Финансовый 6 4 5 15" xfId="4520"/>
    <cellStyle name="Финансовый 6 4 5 16" xfId="5021"/>
    <cellStyle name="Финансовый 6 4 5 17" xfId="4921"/>
    <cellStyle name="Финансовый 6 4 5 18" xfId="5433"/>
    <cellStyle name="Финансовый 6 4 5 19" xfId="5459"/>
    <cellStyle name="Финансовый 6 4 5 2" xfId="1824"/>
    <cellStyle name="Финансовый 6 4 5 2 2" xfId="6023"/>
    <cellStyle name="Финансовый 6 4 5 2 3" xfId="7073"/>
    <cellStyle name="Финансовый 6 4 5 2 4" xfId="7579"/>
    <cellStyle name="Финансовый 6 4 5 2 5" xfId="9447"/>
    <cellStyle name="Финансовый 6 4 5 2 6" xfId="10162"/>
    <cellStyle name="Финансовый 6 4 5 2 7" xfId="10839"/>
    <cellStyle name="Финансовый 6 4 5 2 8" xfId="11477"/>
    <cellStyle name="Финансовый 6 4 5 2 9" xfId="12054"/>
    <cellStyle name="Финансовый 6 4 5 20" xfId="5132"/>
    <cellStyle name="Финансовый 6 4 5 21" xfId="5724"/>
    <cellStyle name="Финансовый 6 4 5 22" xfId="6571"/>
    <cellStyle name="Финансовый 6 4 5 23" xfId="6589"/>
    <cellStyle name="Финансовый 6 4 5 24" xfId="8507"/>
    <cellStyle name="Финансовый 6 4 5 25" xfId="8184"/>
    <cellStyle name="Финансовый 6 4 5 26" xfId="8338"/>
    <cellStyle name="Финансовый 6 4 5 27" xfId="8211"/>
    <cellStyle name="Финансовый 6 4 5 28" xfId="8547"/>
    <cellStyle name="Финансовый 6 4 5 3" xfId="3252"/>
    <cellStyle name="Финансовый 6 4 5 3 2" xfId="6114"/>
    <cellStyle name="Финансовый 6 4 5 3 3" xfId="7178"/>
    <cellStyle name="Финансовый 6 4 5 3 4" xfId="7670"/>
    <cellStyle name="Финансовый 6 4 5 3 5" xfId="9568"/>
    <cellStyle name="Финансовый 6 4 5 3 6" xfId="10282"/>
    <cellStyle name="Финансовый 6 4 5 3 7" xfId="10956"/>
    <cellStyle name="Финансовый 6 4 5 3 8" xfId="11582"/>
    <cellStyle name="Финансовый 6 4 5 3 9" xfId="12145"/>
    <cellStyle name="Финансовый 6 4 5 4" xfId="3525"/>
    <cellStyle name="Финансовый 6 4 5 4 2" xfId="6271"/>
    <cellStyle name="Финансовый 6 4 5 4 3" xfId="7354"/>
    <cellStyle name="Финансовый 6 4 5 4 4" xfId="7827"/>
    <cellStyle name="Финансовый 6 4 5 4 5" xfId="9782"/>
    <cellStyle name="Финансовый 6 4 5 4 6" xfId="10483"/>
    <cellStyle name="Финансовый 6 4 5 4 7" xfId="11147"/>
    <cellStyle name="Финансовый 6 4 5 4 8" xfId="11758"/>
    <cellStyle name="Финансовый 6 4 5 4 9" xfId="12302"/>
    <cellStyle name="Финансовый 6 4 5 5" xfId="3297"/>
    <cellStyle name="Финансовый 6 4 5 5 2" xfId="6159"/>
    <cellStyle name="Финансовый 6 4 5 5 3" xfId="7223"/>
    <cellStyle name="Финансовый 6 4 5 5 4" xfId="7715"/>
    <cellStyle name="Финансовый 6 4 5 5 5" xfId="9613"/>
    <cellStyle name="Финансовый 6 4 5 5 6" xfId="10327"/>
    <cellStyle name="Финансовый 6 4 5 5 7" xfId="11001"/>
    <cellStyle name="Финансовый 6 4 5 5 8" xfId="11627"/>
    <cellStyle name="Финансовый 6 4 5 5 9" xfId="12190"/>
    <cellStyle name="Финансовый 6 4 5 6" xfId="1970"/>
    <cellStyle name="Финансовый 6 4 5 6 2" xfId="7493"/>
    <cellStyle name="Финансовый 6 4 5 6 3" xfId="7944"/>
    <cellStyle name="Финансовый 6 4 5 6 4" xfId="9945"/>
    <cellStyle name="Финансовый 6 4 5 6 5" xfId="10635"/>
    <cellStyle name="Финансовый 6 4 5 6 6" xfId="11291"/>
    <cellStyle name="Финансовый 6 4 5 6 7" xfId="11890"/>
    <cellStyle name="Финансовый 6 4 5 6 8" xfId="12419"/>
    <cellStyle name="Финансовый 6 4 5 7" xfId="4049"/>
    <cellStyle name="Финансовый 6 4 5 7 2" xfId="10079"/>
    <cellStyle name="Финансовый 6 4 5 7 3" xfId="10760"/>
    <cellStyle name="Финансовый 6 4 5 7 4" xfId="11405"/>
    <cellStyle name="Финансовый 6 4 5 7 5" xfId="11993"/>
    <cellStyle name="Финансовый 6 4 5 7 6" xfId="12509"/>
    <cellStyle name="Финансовый 6 4 5 8" xfId="3627"/>
    <cellStyle name="Финансовый 6 4 5 9" xfId="4178"/>
    <cellStyle name="Финансовый 6 4 6" xfId="1087"/>
    <cellStyle name="Финансовый 6 4 6 10" xfId="3726"/>
    <cellStyle name="Финансовый 6 4 6 11" xfId="3750"/>
    <cellStyle name="Финансовый 6 4 6 12" xfId="1647"/>
    <cellStyle name="Финансовый 6 4 6 13" xfId="2251"/>
    <cellStyle name="Финансовый 6 4 6 14" xfId="4745"/>
    <cellStyle name="Финансовый 6 4 6 15" xfId="4388"/>
    <cellStyle name="Финансовый 6 4 6 16" xfId="5048"/>
    <cellStyle name="Финансовый 6 4 6 17" xfId="4793"/>
    <cellStyle name="Финансовый 6 4 6 18" xfId="5471"/>
    <cellStyle name="Финансовый 6 4 6 19" xfId="5123"/>
    <cellStyle name="Финансовый 6 4 6 2" xfId="1890"/>
    <cellStyle name="Финансовый 6 4 6 2 2" xfId="6037"/>
    <cellStyle name="Финансовый 6 4 6 2 3" xfId="7090"/>
    <cellStyle name="Финансовый 6 4 6 2 4" xfId="7593"/>
    <cellStyle name="Финансовый 6 4 6 2 5" xfId="9465"/>
    <cellStyle name="Финансовый 6 4 6 2 6" xfId="10181"/>
    <cellStyle name="Финансовый 6 4 6 2 7" xfId="10854"/>
    <cellStyle name="Финансовый 6 4 6 2 8" xfId="11493"/>
    <cellStyle name="Финансовый 6 4 6 2 9" xfId="12068"/>
    <cellStyle name="Финансовый 6 4 6 20" xfId="5356"/>
    <cellStyle name="Финансовый 6 4 6 21" xfId="5736"/>
    <cellStyle name="Финансовый 6 4 6 22" xfId="6597"/>
    <cellStyle name="Финансовый 6 4 6 23" xfId="6389"/>
    <cellStyle name="Финансовый 6 4 6 24" xfId="8575"/>
    <cellStyle name="Финансовый 6 4 6 25" xfId="8917"/>
    <cellStyle name="Финансовый 6 4 6 26" xfId="8654"/>
    <cellStyle name="Финансовый 6 4 6 27" xfId="8047"/>
    <cellStyle name="Финансовый 6 4 6 28" xfId="9415"/>
    <cellStyle name="Финансовый 6 4 6 3" xfId="3264"/>
    <cellStyle name="Финансовый 6 4 6 3 2" xfId="6126"/>
    <cellStyle name="Финансовый 6 4 6 3 3" xfId="7190"/>
    <cellStyle name="Финансовый 6 4 6 3 4" xfId="7682"/>
    <cellStyle name="Финансовый 6 4 6 3 5" xfId="9580"/>
    <cellStyle name="Финансовый 6 4 6 3 6" xfId="10294"/>
    <cellStyle name="Финансовый 6 4 6 3 7" xfId="10968"/>
    <cellStyle name="Финансовый 6 4 6 3 8" xfId="11594"/>
    <cellStyle name="Финансовый 6 4 6 3 9" xfId="12157"/>
    <cellStyle name="Финансовый 6 4 6 4" xfId="3552"/>
    <cellStyle name="Финансовый 6 4 6 4 2" xfId="6289"/>
    <cellStyle name="Финансовый 6 4 6 4 3" xfId="7373"/>
    <cellStyle name="Финансовый 6 4 6 4 4" xfId="7845"/>
    <cellStyle name="Финансовый 6 4 6 4 5" xfId="9803"/>
    <cellStyle name="Финансовый 6 4 6 4 6" xfId="10503"/>
    <cellStyle name="Финансовый 6 4 6 4 7" xfId="11166"/>
    <cellStyle name="Финансовый 6 4 6 4 8" xfId="11777"/>
    <cellStyle name="Финансовый 6 4 6 4 9" xfId="12320"/>
    <cellStyle name="Финансовый 6 4 6 5" xfId="3287"/>
    <cellStyle name="Финансовый 6 4 6 5 2" xfId="6149"/>
    <cellStyle name="Финансовый 6 4 6 5 3" xfId="7213"/>
    <cellStyle name="Финансовый 6 4 6 5 4" xfId="7705"/>
    <cellStyle name="Финансовый 6 4 6 5 5" xfId="9603"/>
    <cellStyle name="Финансовый 6 4 6 5 6" xfId="10317"/>
    <cellStyle name="Финансовый 6 4 6 5 7" xfId="10991"/>
    <cellStyle name="Финансовый 6 4 6 5 8" xfId="11617"/>
    <cellStyle name="Финансовый 6 4 6 5 9" xfId="12180"/>
    <cellStyle name="Финансовый 6 4 6 6" xfId="1801"/>
    <cellStyle name="Финансовый 6 4 6 6 2" xfId="7505"/>
    <cellStyle name="Финансовый 6 4 6 6 3" xfId="7956"/>
    <cellStyle name="Финансовый 6 4 6 6 4" xfId="9957"/>
    <cellStyle name="Финансовый 6 4 6 6 5" xfId="10647"/>
    <cellStyle name="Финансовый 6 4 6 6 6" xfId="11303"/>
    <cellStyle name="Финансовый 6 4 6 6 7" xfId="11902"/>
    <cellStyle name="Финансовый 6 4 6 6 8" xfId="12431"/>
    <cellStyle name="Финансовый 6 4 6 7" xfId="1948"/>
    <cellStyle name="Финансовый 6 4 6 7 2" xfId="10091"/>
    <cellStyle name="Финансовый 6 4 6 7 3" xfId="10772"/>
    <cellStyle name="Финансовый 6 4 6 7 4" xfId="11417"/>
    <cellStyle name="Финансовый 6 4 6 7 5" xfId="12005"/>
    <cellStyle name="Финансовый 6 4 6 7 6" xfId="12521"/>
    <cellStyle name="Финансовый 6 4 6 8" xfId="3930"/>
    <cellStyle name="Финансовый 6 4 6 9" xfId="3858"/>
    <cellStyle name="Финансовый 6 4 7" xfId="1091"/>
    <cellStyle name="Финансовый 6 4 7 10" xfId="3124"/>
    <cellStyle name="Финансовый 6 4 7 11" xfId="3977"/>
    <cellStyle name="Финансовый 6 4 7 12" xfId="3723"/>
    <cellStyle name="Финансовый 6 4 7 13" xfId="3881"/>
    <cellStyle name="Финансовый 6 4 7 14" xfId="4466"/>
    <cellStyle name="Финансовый 6 4 7 15" xfId="4547"/>
    <cellStyle name="Финансовый 6 4 7 16" xfId="5052"/>
    <cellStyle name="Финансовый 6 4 7 17" xfId="4790"/>
    <cellStyle name="Финансовый 6 4 7 18" xfId="5475"/>
    <cellStyle name="Финансовый 6 4 7 19" xfId="5188"/>
    <cellStyle name="Финансовый 6 4 7 2" xfId="1894"/>
    <cellStyle name="Финансовый 6 4 7 2 2" xfId="6041"/>
    <cellStyle name="Финансовый 6 4 7 2 3" xfId="7094"/>
    <cellStyle name="Финансовый 6 4 7 2 4" xfId="7597"/>
    <cellStyle name="Финансовый 6 4 7 2 5" xfId="9469"/>
    <cellStyle name="Финансовый 6 4 7 2 6" xfId="10185"/>
    <cellStyle name="Финансовый 6 4 7 2 7" xfId="10858"/>
    <cellStyle name="Финансовый 6 4 7 2 8" xfId="11497"/>
    <cellStyle name="Финансовый 6 4 7 2 9" xfId="12072"/>
    <cellStyle name="Финансовый 6 4 7 20" xfId="5207"/>
    <cellStyle name="Финансовый 6 4 7 21" xfId="5740"/>
    <cellStyle name="Финансовый 6 4 7 22" xfId="6601"/>
    <cellStyle name="Финансовый 6 4 7 23" xfId="6971"/>
    <cellStyle name="Финансовый 6 4 7 24" xfId="8579"/>
    <cellStyle name="Финансовый 6 4 7 25" xfId="8135"/>
    <cellStyle name="Финансовый 6 4 7 26" xfId="8355"/>
    <cellStyle name="Финансовый 6 4 7 27" xfId="8410"/>
    <cellStyle name="Финансовый 6 4 7 28" xfId="9307"/>
    <cellStyle name="Финансовый 6 4 7 3" xfId="3268"/>
    <cellStyle name="Финансовый 6 4 7 3 2" xfId="6130"/>
    <cellStyle name="Финансовый 6 4 7 3 3" xfId="7194"/>
    <cellStyle name="Финансовый 6 4 7 3 4" xfId="7686"/>
    <cellStyle name="Финансовый 6 4 7 3 5" xfId="9584"/>
    <cellStyle name="Финансовый 6 4 7 3 6" xfId="10298"/>
    <cellStyle name="Финансовый 6 4 7 3 7" xfId="10972"/>
    <cellStyle name="Финансовый 6 4 7 3 8" xfId="11598"/>
    <cellStyle name="Финансовый 6 4 7 3 9" xfId="12161"/>
    <cellStyle name="Финансовый 6 4 7 4" xfId="3556"/>
    <cellStyle name="Финансовый 6 4 7 4 2" xfId="6293"/>
    <cellStyle name="Финансовый 6 4 7 4 3" xfId="7377"/>
    <cellStyle name="Финансовый 6 4 7 4 4" xfId="7849"/>
    <cellStyle name="Финансовый 6 4 7 4 5" xfId="9807"/>
    <cellStyle name="Финансовый 6 4 7 4 6" xfId="10507"/>
    <cellStyle name="Финансовый 6 4 7 4 7" xfId="11170"/>
    <cellStyle name="Финансовый 6 4 7 4 8" xfId="11781"/>
    <cellStyle name="Финансовый 6 4 7 4 9" xfId="12324"/>
    <cellStyle name="Финансовый 6 4 7 5" xfId="3283"/>
    <cellStyle name="Финансовый 6 4 7 5 2" xfId="6145"/>
    <cellStyle name="Финансовый 6 4 7 5 3" xfId="7209"/>
    <cellStyle name="Финансовый 6 4 7 5 4" xfId="7701"/>
    <cellStyle name="Финансовый 6 4 7 5 5" xfId="9599"/>
    <cellStyle name="Финансовый 6 4 7 5 6" xfId="10313"/>
    <cellStyle name="Финансовый 6 4 7 5 7" xfId="10987"/>
    <cellStyle name="Финансовый 6 4 7 5 8" xfId="11613"/>
    <cellStyle name="Финансовый 6 4 7 5 9" xfId="12176"/>
    <cellStyle name="Финансовый 6 4 7 6" xfId="1340"/>
    <cellStyle name="Финансовый 6 4 7 6 2" xfId="7509"/>
    <cellStyle name="Финансовый 6 4 7 6 3" xfId="7960"/>
    <cellStyle name="Финансовый 6 4 7 6 4" xfId="9961"/>
    <cellStyle name="Финансовый 6 4 7 6 5" xfId="10651"/>
    <cellStyle name="Финансовый 6 4 7 6 6" xfId="11307"/>
    <cellStyle name="Финансовый 6 4 7 6 7" xfId="11906"/>
    <cellStyle name="Финансовый 6 4 7 6 8" xfId="12435"/>
    <cellStyle name="Финансовый 6 4 7 7" xfId="1561"/>
    <cellStyle name="Финансовый 6 4 7 7 2" xfId="10095"/>
    <cellStyle name="Финансовый 6 4 7 7 3" xfId="10776"/>
    <cellStyle name="Финансовый 6 4 7 7 4" xfId="11421"/>
    <cellStyle name="Финансовый 6 4 7 7 5" xfId="12009"/>
    <cellStyle name="Финансовый 6 4 7 7 6" xfId="12525"/>
    <cellStyle name="Финансовый 6 4 7 8" xfId="3909"/>
    <cellStyle name="Финансовый 6 4 7 9" xfId="1800"/>
    <cellStyle name="Финансовый 6 4 8" xfId="1495"/>
    <cellStyle name="Финансовый 6 4 8 2" xfId="5785"/>
    <cellStyle name="Финансовый 6 4 8 3" xfId="6737"/>
    <cellStyle name="Финансовый 6 4 8 4" xfId="6726"/>
    <cellStyle name="Финансовый 6 4 8 5" xfId="8878"/>
    <cellStyle name="Финансовый 6 4 8 6" xfId="8767"/>
    <cellStyle name="Финансовый 6 4 8 7" xfId="8483"/>
    <cellStyle name="Финансовый 6 4 8 8" xfId="9275"/>
    <cellStyle name="Финансовый 6 4 8 9" xfId="8320"/>
    <cellStyle name="Финансовый 6 4 9" xfId="2043"/>
    <cellStyle name="Финансовый 6 4 9 2" xfId="5757"/>
    <cellStyle name="Финансовый 6 4 9 3" xfId="6659"/>
    <cellStyle name="Финансовый 6 4 9 4" xfId="6386"/>
    <cellStyle name="Финансовый 6 4 9 5" xfId="8731"/>
    <cellStyle name="Финансовый 6 4 9 6" xfId="8873"/>
    <cellStyle name="Финансовый 6 4 9 7" xfId="10042"/>
    <cellStyle name="Финансовый 6 4 9 8" xfId="10725"/>
    <cellStyle name="Финансовый 6 4 9 9" xfId="10607"/>
    <cellStyle name="Финансовый 6 40" xfId="3395"/>
    <cellStyle name="Финансовый 6 40 2" xfId="6210"/>
    <cellStyle name="Финансовый 6 40 3" xfId="7284"/>
    <cellStyle name="Финансовый 6 40 4" xfId="7766"/>
    <cellStyle name="Финансовый 6 40 5" xfId="9684"/>
    <cellStyle name="Финансовый 6 40 6" xfId="10392"/>
    <cellStyle name="Финансовый 6 40 7" xfId="11061"/>
    <cellStyle name="Финансовый 6 40 8" xfId="11685"/>
    <cellStyle name="Финансовый 6 40 9" xfId="12241"/>
    <cellStyle name="Финансовый 6 41" xfId="1632"/>
    <cellStyle name="Финансовый 6 41 2" xfId="7420"/>
    <cellStyle name="Финансовый 6 41 3" xfId="7884"/>
    <cellStyle name="Финансовый 6 41 4" xfId="9864"/>
    <cellStyle name="Финансовый 6 41 5" xfId="10558"/>
    <cellStyle name="Финансовый 6 41 6" xfId="11216"/>
    <cellStyle name="Финансовый 6 41 7" xfId="11824"/>
    <cellStyle name="Финансовый 6 41 8" xfId="12359"/>
    <cellStyle name="Финансовый 6 42" xfId="4073"/>
    <cellStyle name="Финансовый 6 42 2" xfId="9990"/>
    <cellStyle name="Финансовый 6 42 3" xfId="10675"/>
    <cellStyle name="Финансовый 6 42 4" xfId="11331"/>
    <cellStyle name="Финансовый 6 42 5" xfId="11923"/>
    <cellStyle name="Финансовый 6 42 6" xfId="12449"/>
    <cellStyle name="Финансовый 6 43" xfId="4211"/>
    <cellStyle name="Финансовый 6 44" xfId="4277"/>
    <cellStyle name="Финансовый 6 45" xfId="4334"/>
    <cellStyle name="Финансовый 6 46" xfId="4378"/>
    <cellStyle name="Финансовый 6 47" xfId="4193"/>
    <cellStyle name="Финансовый 6 48" xfId="4424"/>
    <cellStyle name="Финансовый 6 49" xfId="4236"/>
    <cellStyle name="Финансовый 6 5" xfId="403"/>
    <cellStyle name="Финансовый 6 5 10" xfId="3383"/>
    <cellStyle name="Финансовый 6 5 10 2" xfId="6200"/>
    <cellStyle name="Финансовый 6 5 10 3" xfId="7274"/>
    <cellStyle name="Финансовый 6 5 10 4" xfId="7756"/>
    <cellStyle name="Финансовый 6 5 10 5" xfId="9674"/>
    <cellStyle name="Финансовый 6 5 10 6" xfId="10382"/>
    <cellStyle name="Финансовый 6 5 10 7" xfId="11050"/>
    <cellStyle name="Финансовый 6 5 10 8" xfId="11675"/>
    <cellStyle name="Финансовый 6 5 10 9" xfId="12231"/>
    <cellStyle name="Финансовый 6 5 11" xfId="1671"/>
    <cellStyle name="Финансовый 6 5 11 2" xfId="7430"/>
    <cellStyle name="Финансовый 6 5 11 3" xfId="7893"/>
    <cellStyle name="Финансовый 6 5 11 4" xfId="9874"/>
    <cellStyle name="Финансовый 6 5 11 5" xfId="10568"/>
    <cellStyle name="Финансовый 6 5 11 6" xfId="11226"/>
    <cellStyle name="Финансовый 6 5 11 7" xfId="11834"/>
    <cellStyle name="Финансовый 6 5 11 8" xfId="12368"/>
    <cellStyle name="Финансовый 6 5 12" xfId="4007"/>
    <cellStyle name="Финансовый 6 5 12 2" xfId="10000"/>
    <cellStyle name="Финансовый 6 5 12 3" xfId="10685"/>
    <cellStyle name="Финансовый 6 5 12 4" xfId="11341"/>
    <cellStyle name="Финансовый 6 5 12 5" xfId="11933"/>
    <cellStyle name="Финансовый 6 5 12 6" xfId="12458"/>
    <cellStyle name="Финансовый 6 5 13" xfId="1898"/>
    <cellStyle name="Финансовый 6 5 14" xfId="1405"/>
    <cellStyle name="Финансовый 6 5 15" xfId="1408"/>
    <cellStyle name="Финансовый 6 5 16" xfId="1924"/>
    <cellStyle name="Финансовый 6 5 17" xfId="3830"/>
    <cellStyle name="Финансовый 6 5 18" xfId="4506"/>
    <cellStyle name="Финансовый 6 5 19" xfId="4510"/>
    <cellStyle name="Финансовый 6 5 2" xfId="1512"/>
    <cellStyle name="Финансовый 6 5 2 2" xfId="5793"/>
    <cellStyle name="Финансовый 6 5 2 3" xfId="6758"/>
    <cellStyle name="Финансовый 6 5 2 4" xfId="6843"/>
    <cellStyle name="Финансовый 6 5 2 5" xfId="8916"/>
    <cellStyle name="Финансовый 6 5 2 6" xfId="8679"/>
    <cellStyle name="Финансовый 6 5 2 7" xfId="8655"/>
    <cellStyle name="Финансовый 6 5 2 8" xfId="8046"/>
    <cellStyle name="Финансовый 6 5 2 9" xfId="8833"/>
    <cellStyle name="Финансовый 6 5 20" xfId="4539"/>
    <cellStyle name="Финансовый 6 5 21" xfId="4860"/>
    <cellStyle name="Финансовый 6 5 22" xfId="4883"/>
    <cellStyle name="Финансовый 6 5 23" xfId="5226"/>
    <cellStyle name="Финансовый 6 5 24" xfId="5260"/>
    <cellStyle name="Финансовый 6 5 25" xfId="5225"/>
    <cellStyle name="Финансовый 6 5 26" xfId="5631"/>
    <cellStyle name="Финансовый 6 5 27" xfId="6412"/>
    <cellStyle name="Финансовый 6 5 28" xfId="6586"/>
    <cellStyle name="Финансовый 6 5 29" xfId="8193"/>
    <cellStyle name="Финансовый 6 5 3" xfId="1978"/>
    <cellStyle name="Финансовый 6 5 3 2" xfId="5753"/>
    <cellStyle name="Финансовый 6 5 3 3" xfId="6641"/>
    <cellStyle name="Финансовый 6 5 3 4" xfId="6574"/>
    <cellStyle name="Финансовый 6 5 3 5" xfId="8694"/>
    <cellStyle name="Финансовый 6 5 3 6" xfId="8670"/>
    <cellStyle name="Финансовый 6 5 3 7" xfId="8632"/>
    <cellStyle name="Финансовый 6 5 3 8" xfId="8067"/>
    <cellStyle name="Финансовый 6 5 3 9" xfId="10426"/>
    <cellStyle name="Финансовый 6 5 30" xfId="8154"/>
    <cellStyle name="Финансовый 6 5 31" xfId="8455"/>
    <cellStyle name="Финансовый 6 5 32" xfId="9303"/>
    <cellStyle name="Финансовый 6 5 33" xfId="10028"/>
    <cellStyle name="Финансовый 6 5 4" xfId="2560"/>
    <cellStyle name="Финансовый 6 5 4 2" xfId="5860"/>
    <cellStyle name="Финансовый 6 5 4 3" xfId="6862"/>
    <cellStyle name="Финансовый 6 5 4 4" xfId="6458"/>
    <cellStyle name="Финансовый 6 5 4 5" xfId="9088"/>
    <cellStyle name="Финансовый 6 5 4 6" xfId="8426"/>
    <cellStyle name="Финансовый 6 5 4 7" xfId="9312"/>
    <cellStyle name="Финансовый 6 5 4 8" xfId="9704"/>
    <cellStyle name="Финансовый 6 5 4 9" xfId="11320"/>
    <cellStyle name="Финансовый 6 5 5" xfId="2079"/>
    <cellStyle name="Финансовый 6 5 5 2" xfId="5762"/>
    <cellStyle name="Финансовый 6 5 5 3" xfId="6670"/>
    <cellStyle name="Финансовый 6 5 5 4" xfId="7402"/>
    <cellStyle name="Финансовый 6 5 5 5" xfId="8752"/>
    <cellStyle name="Финансовый 6 5 5 6" xfId="8593"/>
    <cellStyle name="Финансовый 6 5 5 7" xfId="9341"/>
    <cellStyle name="Финансовый 6 5 5 8" xfId="9100"/>
    <cellStyle name="Финансовый 6 5 5 9" xfId="10245"/>
    <cellStyle name="Финансовый 6 5 6" xfId="2128"/>
    <cellStyle name="Финансовый 6 5 6 2" xfId="5766"/>
    <cellStyle name="Финансовый 6 5 6 3" xfId="6685"/>
    <cellStyle name="Финансовый 6 5 6 4" xfId="7147"/>
    <cellStyle name="Финансовый 6 5 6 5" xfId="8780"/>
    <cellStyle name="Финансовый 6 5 6 6" xfId="8584"/>
    <cellStyle name="Финансовый 6 5 6 7" xfId="8239"/>
    <cellStyle name="Финансовый 6 5 6 8" xfId="8792"/>
    <cellStyle name="Финансовый 6 5 6 9" xfId="10803"/>
    <cellStyle name="Финансовый 6 5 7" xfId="2979"/>
    <cellStyle name="Финансовый 6 5 7 2" xfId="5970"/>
    <cellStyle name="Финансовый 6 5 7 3" xfId="7015"/>
    <cellStyle name="Финансовый 6 5 7 4" xfId="7526"/>
    <cellStyle name="Финансовый 6 5 7 5" xfId="9347"/>
    <cellStyle name="Финансовый 6 5 7 6" xfId="8783"/>
    <cellStyle name="Финансовый 6 5 7 7" xfId="8778"/>
    <cellStyle name="Финансовый 6 5 7 8" xfId="8650"/>
    <cellStyle name="Финансовый 6 5 7 9" xfId="10122"/>
    <cellStyle name="Финансовый 6 5 8" xfId="3159"/>
    <cellStyle name="Финансовый 6 5 8 2" xfId="6063"/>
    <cellStyle name="Финансовый 6 5 8 3" xfId="7119"/>
    <cellStyle name="Финансовый 6 5 8 4" xfId="7619"/>
    <cellStyle name="Финансовый 6 5 8 5" xfId="9496"/>
    <cellStyle name="Финансовый 6 5 8 6" xfId="10212"/>
    <cellStyle name="Финансовый 6 5 8 7" xfId="10887"/>
    <cellStyle name="Финансовый 6 5 8 8" xfId="11522"/>
    <cellStyle name="Финансовый 6 5 8 9" xfId="12094"/>
    <cellStyle name="Финансовый 6 5 9" xfId="3377"/>
    <cellStyle name="Финансовый 6 5 9 2" xfId="6195"/>
    <cellStyle name="Финансовый 6 5 9 3" xfId="7269"/>
    <cellStyle name="Финансовый 6 5 9 4" xfId="7751"/>
    <cellStyle name="Финансовый 6 5 9 5" xfId="9668"/>
    <cellStyle name="Финансовый 6 5 9 6" xfId="10376"/>
    <cellStyle name="Финансовый 6 5 9 7" xfId="11045"/>
    <cellStyle name="Финансовый 6 5 9 8" xfId="11670"/>
    <cellStyle name="Финансовый 6 5 9 9" xfId="12226"/>
    <cellStyle name="Финансовый 6 50" xfId="4474"/>
    <cellStyle name="Финансовый 6 51" xfId="4837"/>
    <cellStyle name="Финансовый 6 52" xfId="4865"/>
    <cellStyle name="Финансовый 6 53" xfId="5186"/>
    <cellStyle name="Финансовый 6 54" xfId="5232"/>
    <cellStyle name="Финансовый 6 55" xfId="5495"/>
    <cellStyle name="Финансовый 6 56" xfId="5620"/>
    <cellStyle name="Финансовый 6 57" xfId="6377"/>
    <cellStyle name="Финансовый 6 58" xfId="6975"/>
    <cellStyle name="Финансовый 6 59" xfId="8106"/>
    <cellStyle name="Финансовый 6 6" xfId="431"/>
    <cellStyle name="Финансовый 6 6 10" xfId="3398"/>
    <cellStyle name="Финансовый 6 6 10 2" xfId="6213"/>
    <cellStyle name="Финансовый 6 6 10 3" xfId="7287"/>
    <cellStyle name="Финансовый 6 6 10 4" xfId="7769"/>
    <cellStyle name="Финансовый 6 6 10 5" xfId="9687"/>
    <cellStyle name="Финансовый 6 6 10 6" xfId="10395"/>
    <cellStyle name="Финансовый 6 6 10 7" xfId="11064"/>
    <cellStyle name="Финансовый 6 6 10 8" xfId="11688"/>
    <cellStyle name="Финансовый 6 6 10 9" xfId="12244"/>
    <cellStyle name="Финансовый 6 6 11" xfId="1552"/>
    <cellStyle name="Финансовый 6 6 11 2" xfId="7433"/>
    <cellStyle name="Финансовый 6 6 11 3" xfId="7896"/>
    <cellStyle name="Финансовый 6 6 11 4" xfId="9877"/>
    <cellStyle name="Финансовый 6 6 11 5" xfId="10571"/>
    <cellStyle name="Финансовый 6 6 11 6" xfId="11229"/>
    <cellStyle name="Финансовый 6 6 11 7" xfId="11837"/>
    <cellStyle name="Финансовый 6 6 11 8" xfId="12371"/>
    <cellStyle name="Финансовый 6 6 12" xfId="1625"/>
    <cellStyle name="Финансовый 6 6 12 2" xfId="10003"/>
    <cellStyle name="Финансовый 6 6 12 3" xfId="10688"/>
    <cellStyle name="Финансовый 6 6 12 4" xfId="11344"/>
    <cellStyle name="Финансовый 6 6 12 5" xfId="11936"/>
    <cellStyle name="Финансовый 6 6 12 6" xfId="12461"/>
    <cellStyle name="Финансовый 6 6 13" xfId="1906"/>
    <cellStyle name="Финансовый 6 6 14" xfId="3665"/>
    <cellStyle name="Финансовый 6 6 15" xfId="4071"/>
    <cellStyle name="Финансовый 6 6 16" xfId="3797"/>
    <cellStyle name="Финансовый 6 6 17" xfId="3877"/>
    <cellStyle name="Финансовый 6 6 18" xfId="4557"/>
    <cellStyle name="Финансовый 6 6 19" xfId="1757"/>
    <cellStyle name="Финансовый 6 6 2" xfId="1521"/>
    <cellStyle name="Финансовый 6 6 2 2" xfId="5795"/>
    <cellStyle name="Финансовый 6 6 2 3" xfId="6760"/>
    <cellStyle name="Финансовый 6 6 2 4" xfId="7311"/>
    <cellStyle name="Финансовый 6 6 2 5" xfId="8923"/>
    <cellStyle name="Финансовый 6 6 2 6" xfId="9021"/>
    <cellStyle name="Финансовый 6 6 2 7" xfId="8832"/>
    <cellStyle name="Финансовый 6 6 2 8" xfId="9060"/>
    <cellStyle name="Финансовый 6 6 2 9" xfId="11963"/>
    <cellStyle name="Финансовый 6 6 20" xfId="3891"/>
    <cellStyle name="Финансовый 6 6 21" xfId="4866"/>
    <cellStyle name="Финансовый 6 6 22" xfId="4963"/>
    <cellStyle name="Финансовый 6 6 23" xfId="5230"/>
    <cellStyle name="Финансовый 6 6 24" xfId="5308"/>
    <cellStyle name="Финансовый 6 6 25" xfId="5280"/>
    <cellStyle name="Финансовый 6 6 26" xfId="5634"/>
    <cellStyle name="Финансовый 6 6 27" xfId="6416"/>
    <cellStyle name="Финансовый 6 6 28" xfId="6981"/>
    <cellStyle name="Финансовый 6 6 29" xfId="8206"/>
    <cellStyle name="Финансовый 6 6 3" xfId="2466"/>
    <cellStyle name="Финансовый 6 6 3 2" xfId="5830"/>
    <cellStyle name="Финансовый 6 6 3 3" xfId="6821"/>
    <cellStyle name="Финансовый 6 6 3 4" xfId="6549"/>
    <cellStyle name="Финансовый 6 6 3 5" xfId="9022"/>
    <cellStyle name="Финансовый 6 6 3 6" xfId="8562"/>
    <cellStyle name="Финансовый 6 6 3 7" xfId="9660"/>
    <cellStyle name="Финансовый 6 6 3 8" xfId="10368"/>
    <cellStyle name="Финансовый 6 6 3 9" xfId="8473"/>
    <cellStyle name="Финансовый 6 6 30" xfId="9859"/>
    <cellStyle name="Финансовый 6 6 31" xfId="10554"/>
    <cellStyle name="Финансовый 6 6 32" xfId="11214"/>
    <cellStyle name="Финансовый 6 6 33" xfId="8075"/>
    <cellStyle name="Финансовый 6 6 4" xfId="2137"/>
    <cellStyle name="Финансовый 6 6 4 2" xfId="5768"/>
    <cellStyle name="Финансовый 6 6 4 3" xfId="6688"/>
    <cellStyle name="Финансовый 6 6 4 4" xfId="6385"/>
    <cellStyle name="Финансовый 6 6 4 5" xfId="8785"/>
    <cellStyle name="Финансовый 6 6 4 6" xfId="8758"/>
    <cellStyle name="Финансовый 6 6 4 7" xfId="8771"/>
    <cellStyle name="Финансовый 6 6 4 8" xfId="9832"/>
    <cellStyle name="Финансовый 6 6 4 9" xfId="11136"/>
    <cellStyle name="Финансовый 6 6 5" xfId="2621"/>
    <cellStyle name="Финансовый 6 6 5 2" xfId="5881"/>
    <cellStyle name="Финансовый 6 6 5 3" xfId="6887"/>
    <cellStyle name="Финансовый 6 6 5 4" xfId="6383"/>
    <cellStyle name="Финансовый 6 6 5 5" xfId="9133"/>
    <cellStyle name="Финансовый 6 6 5 6" xfId="9716"/>
    <cellStyle name="Финансовый 6 6 5 7" xfId="10420"/>
    <cellStyle name="Финансовый 6 6 5 8" xfId="11088"/>
    <cellStyle name="Финансовый 6 6 5 9" xfId="8955"/>
    <cellStyle name="Финансовый 6 6 6" xfId="2672"/>
    <cellStyle name="Финансовый 6 6 6 2" xfId="5916"/>
    <cellStyle name="Финансовый 6 6 6 3" xfId="6925"/>
    <cellStyle name="Финансовый 6 6 6 4" xfId="6616"/>
    <cellStyle name="Финансовый 6 6 6 5" xfId="9175"/>
    <cellStyle name="Финансовый 6 6 6 6" xfId="9391"/>
    <cellStyle name="Финансовый 6 6 6 7" xfId="10113"/>
    <cellStyle name="Финансовый 6 6 6 8" xfId="10795"/>
    <cellStyle name="Финансовый 6 6 6 9" xfId="8814"/>
    <cellStyle name="Финансовый 6 6 7" xfId="2985"/>
    <cellStyle name="Финансовый 6 6 7 2" xfId="5973"/>
    <cellStyle name="Финансовый 6 6 7 3" xfId="7018"/>
    <cellStyle name="Финансовый 6 6 7 4" xfId="7529"/>
    <cellStyle name="Финансовый 6 6 7 5" xfId="9350"/>
    <cellStyle name="Финансовый 6 6 7 6" xfId="8327"/>
    <cellStyle name="Финансовый 6 6 7 7" xfId="9244"/>
    <cellStyle name="Финансовый 6 6 7 8" xfId="8023"/>
    <cellStyle name="Финансовый 6 6 7 9" xfId="11804"/>
    <cellStyle name="Финансовый 6 6 8" xfId="3162"/>
    <cellStyle name="Финансовый 6 6 8 2" xfId="6066"/>
    <cellStyle name="Финансовый 6 6 8 3" xfId="7122"/>
    <cellStyle name="Финансовый 6 6 8 4" xfId="7622"/>
    <cellStyle name="Финансовый 6 6 8 5" xfId="9499"/>
    <cellStyle name="Финансовый 6 6 8 6" xfId="10215"/>
    <cellStyle name="Финансовый 6 6 8 7" xfId="10890"/>
    <cellStyle name="Финансовый 6 6 8 8" xfId="11525"/>
    <cellStyle name="Финансовый 6 6 8 9" xfId="12097"/>
    <cellStyle name="Финансовый 6 6 9" xfId="3382"/>
    <cellStyle name="Финансовый 6 6 9 2" xfId="6199"/>
    <cellStyle name="Финансовый 6 6 9 3" xfId="7273"/>
    <cellStyle name="Финансовый 6 6 9 4" xfId="7755"/>
    <cellStyle name="Финансовый 6 6 9 5" xfId="9673"/>
    <cellStyle name="Финансовый 6 6 9 6" xfId="10381"/>
    <cellStyle name="Финансовый 6 6 9 7" xfId="11049"/>
    <cellStyle name="Финансовый 6 6 9 8" xfId="11674"/>
    <cellStyle name="Финансовый 6 6 9 9" xfId="12230"/>
    <cellStyle name="Финансовый 6 60" xfId="9487"/>
    <cellStyle name="Финансовый 6 61" xfId="10203"/>
    <cellStyle name="Финансовый 6 62" xfId="10878"/>
    <cellStyle name="Финансовый 6 63" xfId="9263"/>
    <cellStyle name="Финансовый 6 7" xfId="452"/>
    <cellStyle name="Финансовый 6 7 10" xfId="3408"/>
    <cellStyle name="Финансовый 6 7 10 2" xfId="6220"/>
    <cellStyle name="Финансовый 6 7 10 3" xfId="7295"/>
    <cellStyle name="Финансовый 6 7 10 4" xfId="7776"/>
    <cellStyle name="Финансовый 6 7 10 5" xfId="9696"/>
    <cellStyle name="Финансовый 6 7 10 6" xfId="10404"/>
    <cellStyle name="Финансовый 6 7 10 7" xfId="11073"/>
    <cellStyle name="Финансовый 6 7 10 8" xfId="11695"/>
    <cellStyle name="Финансовый 6 7 10 9" xfId="12251"/>
    <cellStyle name="Финансовый 6 7 11" xfId="2153"/>
    <cellStyle name="Финансовый 6 7 11 2" xfId="7434"/>
    <cellStyle name="Финансовый 6 7 11 3" xfId="7897"/>
    <cellStyle name="Финансовый 6 7 11 4" xfId="9878"/>
    <cellStyle name="Финансовый 6 7 11 5" xfId="10572"/>
    <cellStyle name="Финансовый 6 7 11 6" xfId="11230"/>
    <cellStyle name="Финансовый 6 7 11 7" xfId="11838"/>
    <cellStyle name="Финансовый 6 7 11 8" xfId="12372"/>
    <cellStyle name="Финансовый 6 7 12" xfId="3923"/>
    <cellStyle name="Финансовый 6 7 12 2" xfId="10004"/>
    <cellStyle name="Финансовый 6 7 12 3" xfId="10689"/>
    <cellStyle name="Финансовый 6 7 12 4" xfId="11345"/>
    <cellStyle name="Финансовый 6 7 12 5" xfId="11937"/>
    <cellStyle name="Финансовый 6 7 12 6" xfId="12462"/>
    <cellStyle name="Финансовый 6 7 13" xfId="3609"/>
    <cellStyle name="Финансовый 6 7 14" xfId="3692"/>
    <cellStyle name="Финансовый 6 7 15" xfId="1630"/>
    <cellStyle name="Финансовый 6 7 16" xfId="3924"/>
    <cellStyle name="Финансовый 6 7 17" xfId="4135"/>
    <cellStyle name="Финансовый 6 7 18" xfId="4228"/>
    <cellStyle name="Финансовый 6 7 19" xfId="1298"/>
    <cellStyle name="Финансовый 6 7 2" xfId="1531"/>
    <cellStyle name="Финансовый 6 7 2 2" xfId="5798"/>
    <cellStyle name="Финансовый 6 7 2 3" xfId="6766"/>
    <cellStyle name="Финансовый 6 7 2 4" xfId="6523"/>
    <cellStyle name="Финансовый 6 7 2 5" xfId="8931"/>
    <cellStyle name="Финансовый 6 7 2 6" xfId="8569"/>
    <cellStyle name="Финансовый 6 7 2 7" xfId="8133"/>
    <cellStyle name="Финансовый 6 7 2 8" xfId="8525"/>
    <cellStyle name="Финансовый 6 7 2 9" xfId="8665"/>
    <cellStyle name="Финансовый 6 7 20" xfId="4493"/>
    <cellStyle name="Финансовый 6 7 21" xfId="4868"/>
    <cellStyle name="Финансовый 6 7 22" xfId="4867"/>
    <cellStyle name="Финансовый 6 7 23" xfId="5233"/>
    <cellStyle name="Финансовый 6 7 24" xfId="5234"/>
    <cellStyle name="Финансовый 6 7 25" xfId="5390"/>
    <cellStyle name="Финансовый 6 7 26" xfId="5635"/>
    <cellStyle name="Финансовый 6 7 27" xfId="6419"/>
    <cellStyle name="Финансовый 6 7 28" xfId="6449"/>
    <cellStyle name="Финансовый 6 7 29" xfId="8219"/>
    <cellStyle name="Финансовый 6 7 3" xfId="2473"/>
    <cellStyle name="Финансовый 6 7 3 2" xfId="5831"/>
    <cellStyle name="Финансовый 6 7 3 3" xfId="6823"/>
    <cellStyle name="Финансовый 6 7 3 4" xfId="6775"/>
    <cellStyle name="Финансовый 6 7 3 5" xfId="9027"/>
    <cellStyle name="Финансовый 6 7 3 6" xfId="9741"/>
    <cellStyle name="Финансовый 6 7 3 7" xfId="10443"/>
    <cellStyle name="Финансовый 6 7 3 8" xfId="11109"/>
    <cellStyle name="Финансовый 6 7 3 9" xfId="8224"/>
    <cellStyle name="Финансовый 6 7 30" xfId="8811"/>
    <cellStyle name="Финансовый 6 7 31" xfId="8726"/>
    <cellStyle name="Финансовый 6 7 32" xfId="8976"/>
    <cellStyle name="Финансовый 6 7 33" xfId="8447"/>
    <cellStyle name="Финансовый 6 7 4" xfId="2213"/>
    <cellStyle name="Финансовый 6 7 4 2" xfId="5777"/>
    <cellStyle name="Финансовый 6 7 4 3" xfId="6720"/>
    <cellStyle name="Финансовый 6 7 4 4" xfId="6522"/>
    <cellStyle name="Финансовый 6 7 4 5" xfId="8853"/>
    <cellStyle name="Финансовый 6 7 4 6" xfId="10034"/>
    <cellStyle name="Финансовый 6 7 4 7" xfId="10717"/>
    <cellStyle name="Финансовый 6 7 4 8" xfId="11370"/>
    <cellStyle name="Финансовый 6 7 4 9" xfId="11547"/>
    <cellStyle name="Финансовый 6 7 5" xfId="2482"/>
    <cellStyle name="Финансовый 6 7 5 2" xfId="5838"/>
    <cellStyle name="Финансовый 6 7 5 3" xfId="6830"/>
    <cellStyle name="Финансовый 6 7 5 4" xfId="6632"/>
    <cellStyle name="Финансовый 6 7 5 5" xfId="9034"/>
    <cellStyle name="Финансовый 6 7 5 6" xfId="8700"/>
    <cellStyle name="Финансовый 6 7 5 7" xfId="8699"/>
    <cellStyle name="Финансовый 6 7 5 8" xfId="9055"/>
    <cellStyle name="Финансовый 6 7 5 9" xfId="8068"/>
    <cellStyle name="Финансовый 6 7 6" xfId="2608"/>
    <cellStyle name="Финансовый 6 7 6 2" xfId="5873"/>
    <cellStyle name="Финансовый 6 7 6 3" xfId="6878"/>
    <cellStyle name="Финансовый 6 7 6 4" xfId="6527"/>
    <cellStyle name="Финансовый 6 7 6 5" xfId="9123"/>
    <cellStyle name="Финансовый 6 7 6 6" xfId="8439"/>
    <cellStyle name="Финансовый 6 7 6 7" xfId="8544"/>
    <cellStyle name="Финансовый 6 7 6 8" xfId="9241"/>
    <cellStyle name="Финансовый 6 7 6 9" xfId="8766"/>
    <cellStyle name="Финансовый 6 7 7" xfId="2989"/>
    <cellStyle name="Финансовый 6 7 7 2" xfId="5974"/>
    <cellStyle name="Финансовый 6 7 7 3" xfId="7019"/>
    <cellStyle name="Финансовый 6 7 7 4" xfId="7530"/>
    <cellStyle name="Финансовый 6 7 7 5" xfId="9353"/>
    <cellStyle name="Финансовый 6 7 7 6" xfId="9833"/>
    <cellStyle name="Финансовый 6 7 7 7" xfId="10530"/>
    <cellStyle name="Финансовый 6 7 7 8" xfId="11193"/>
    <cellStyle name="Финансовый 6 7 7 9" xfId="9407"/>
    <cellStyle name="Финансовый 6 7 8" xfId="3163"/>
    <cellStyle name="Финансовый 6 7 8 2" xfId="6067"/>
    <cellStyle name="Финансовый 6 7 8 3" xfId="7123"/>
    <cellStyle name="Финансовый 6 7 8 4" xfId="7623"/>
    <cellStyle name="Финансовый 6 7 8 5" xfId="9500"/>
    <cellStyle name="Финансовый 6 7 8 6" xfId="10216"/>
    <cellStyle name="Финансовый 6 7 8 7" xfId="10891"/>
    <cellStyle name="Финансовый 6 7 8 8" xfId="11526"/>
    <cellStyle name="Финансовый 6 7 8 9" xfId="12098"/>
    <cellStyle name="Финансовый 6 7 9" xfId="3385"/>
    <cellStyle name="Финансовый 6 7 9 2" xfId="6201"/>
    <cellStyle name="Финансовый 6 7 9 3" xfId="7275"/>
    <cellStyle name="Финансовый 6 7 9 4" xfId="7757"/>
    <cellStyle name="Финансовый 6 7 9 5" xfId="9675"/>
    <cellStyle name="Финансовый 6 7 9 6" xfId="10383"/>
    <cellStyle name="Финансовый 6 7 9 7" xfId="11052"/>
    <cellStyle name="Финансовый 6 7 9 8" xfId="11676"/>
    <cellStyle name="Финансовый 6 7 9 9" xfId="12232"/>
    <cellStyle name="Финансовый 6 8" xfId="473"/>
    <cellStyle name="Финансовый 6 8 10" xfId="3564"/>
    <cellStyle name="Финансовый 6 8 10 2" xfId="6297"/>
    <cellStyle name="Финансовый 6 8 10 3" xfId="7381"/>
    <cellStyle name="Финансовый 6 8 10 4" xfId="7853"/>
    <cellStyle name="Финансовый 6 8 10 5" xfId="9812"/>
    <cellStyle name="Финансовый 6 8 10 6" xfId="10511"/>
    <cellStyle name="Финансовый 6 8 10 7" xfId="11174"/>
    <cellStyle name="Финансовый 6 8 10 8" xfId="11786"/>
    <cellStyle name="Финансовый 6 8 10 9" xfId="12328"/>
    <cellStyle name="Финансовый 6 8 11" xfId="1459"/>
    <cellStyle name="Финансовый 6 8 11 2" xfId="7435"/>
    <cellStyle name="Финансовый 6 8 11 3" xfId="7898"/>
    <cellStyle name="Финансовый 6 8 11 4" xfId="9879"/>
    <cellStyle name="Финансовый 6 8 11 5" xfId="10573"/>
    <cellStyle name="Финансовый 6 8 11 6" xfId="11231"/>
    <cellStyle name="Финансовый 6 8 11 7" xfId="11839"/>
    <cellStyle name="Финансовый 6 8 11 8" xfId="12373"/>
    <cellStyle name="Финансовый 6 8 12" xfId="1542"/>
    <cellStyle name="Финансовый 6 8 12 2" xfId="10005"/>
    <cellStyle name="Финансовый 6 8 12 3" xfId="10690"/>
    <cellStyle name="Финансовый 6 8 12 4" xfId="11346"/>
    <cellStyle name="Финансовый 6 8 12 5" xfId="11938"/>
    <cellStyle name="Финансовый 6 8 12 6" xfId="12463"/>
    <cellStyle name="Финансовый 6 8 13" xfId="4122"/>
    <cellStyle name="Финансовый 6 8 14" xfId="1921"/>
    <cellStyle name="Финансовый 6 8 15" xfId="3833"/>
    <cellStyle name="Финансовый 6 8 16" xfId="1347"/>
    <cellStyle name="Финансовый 6 8 17" xfId="1316"/>
    <cellStyle name="Финансовый 6 8 18" xfId="1438"/>
    <cellStyle name="Финансовый 6 8 19" xfId="4757"/>
    <cellStyle name="Финансовый 6 8 2" xfId="1539"/>
    <cellStyle name="Финансовый 6 8 2 2" xfId="5810"/>
    <cellStyle name="Финансовый 6 8 2 3" xfId="6795"/>
    <cellStyle name="Финансовый 6 8 2 4" xfId="6591"/>
    <cellStyle name="Финансовый 6 8 2 5" xfId="8988"/>
    <cellStyle name="Финансовый 6 8 2 6" xfId="8563"/>
    <cellStyle name="Финансовый 6 8 2 7" xfId="8141"/>
    <cellStyle name="Финансовый 6 8 2 8" xfId="8277"/>
    <cellStyle name="Финансовый 6 8 2 9" xfId="8342"/>
    <cellStyle name="Финансовый 6 8 20" xfId="4517"/>
    <cellStyle name="Финансовый 6 8 21" xfId="4873"/>
    <cellStyle name="Финансовый 6 8 22" xfId="4885"/>
    <cellStyle name="Финансовый 6 8 23" xfId="5236"/>
    <cellStyle name="Финансовый 6 8 24" xfId="5273"/>
    <cellStyle name="Финансовый 6 8 25" xfId="5222"/>
    <cellStyle name="Финансовый 6 8 26" xfId="5636"/>
    <cellStyle name="Финансовый 6 8 27" xfId="6421"/>
    <cellStyle name="Финансовый 6 8 28" xfId="6402"/>
    <cellStyle name="Финансовый 6 8 29" xfId="8229"/>
    <cellStyle name="Финансовый 6 8 3" xfId="2537"/>
    <cellStyle name="Финансовый 6 8 3 2" xfId="5846"/>
    <cellStyle name="Финансовый 6 8 3 3" xfId="6846"/>
    <cellStyle name="Финансовый 6 8 3 4" xfId="6699"/>
    <cellStyle name="Финансовый 6 8 3 5" xfId="9069"/>
    <cellStyle name="Финансовый 6 8 3 6" xfId="8620"/>
    <cellStyle name="Финансовый 6 8 3 7" xfId="8074"/>
    <cellStyle name="Финансовый 6 8 3 8" xfId="9046"/>
    <cellStyle name="Финансовый 6 8 3 9" xfId="8625"/>
    <cellStyle name="Финансовый 6 8 30" xfId="9667"/>
    <cellStyle name="Финансовый 6 8 31" xfId="10375"/>
    <cellStyle name="Финансовый 6 8 32" xfId="11044"/>
    <cellStyle name="Финансовый 6 8 33" xfId="11503"/>
    <cellStyle name="Финансовый 6 8 4" xfId="2609"/>
    <cellStyle name="Финансовый 6 8 4 2" xfId="5874"/>
    <cellStyle name="Финансовый 6 8 4 3" xfId="6879"/>
    <cellStyle name="Финансовый 6 8 4 4" xfId="7457"/>
    <cellStyle name="Финансовый 6 8 4 5" xfId="9124"/>
    <cellStyle name="Финансовый 6 8 4 6" xfId="8427"/>
    <cellStyle name="Финансовый 6 8 4 7" xfId="9292"/>
    <cellStyle name="Финансовый 6 8 4 8" xfId="9823"/>
    <cellStyle name="Финансовый 6 8 4 9" xfId="9908"/>
    <cellStyle name="Финансовый 6 8 5" xfId="2656"/>
    <cellStyle name="Финансовый 6 8 5 2" xfId="5902"/>
    <cellStyle name="Финансовый 6 8 5 3" xfId="6911"/>
    <cellStyle name="Финансовый 6 8 5 4" xfId="7456"/>
    <cellStyle name="Финансовый 6 8 5 5" xfId="9160"/>
    <cellStyle name="Финансовый 6 8 5 6" xfId="9831"/>
    <cellStyle name="Финансовый 6 8 5 7" xfId="10529"/>
    <cellStyle name="Финансовый 6 8 5 8" xfId="11192"/>
    <cellStyle name="Финансовый 6 8 5 9" xfId="10919"/>
    <cellStyle name="Финансовый 6 8 6" xfId="2680"/>
    <cellStyle name="Финансовый 6 8 6 2" xfId="5924"/>
    <cellStyle name="Финансовый 6 8 6 3" xfId="6933"/>
    <cellStyle name="Финансовый 6 8 6 4" xfId="6654"/>
    <cellStyle name="Финансовый 6 8 6 5" xfId="9183"/>
    <cellStyle name="Финансовый 6 8 6 6" xfId="8119"/>
    <cellStyle name="Финансовый 6 8 6 7" xfId="8225"/>
    <cellStyle name="Финансовый 6 8 6 8" xfId="8223"/>
    <cellStyle name="Финансовый 6 8 6 9" xfId="8247"/>
    <cellStyle name="Финансовый 6 8 7" xfId="2992"/>
    <cellStyle name="Финансовый 6 8 7 2" xfId="5975"/>
    <cellStyle name="Финансовый 6 8 7 3" xfId="7020"/>
    <cellStyle name="Финансовый 6 8 7 4" xfId="7531"/>
    <cellStyle name="Финансовый 6 8 7 5" xfId="9354"/>
    <cellStyle name="Финансовый 6 8 7 6" xfId="9381"/>
    <cellStyle name="Финансовый 6 8 7 7" xfId="7975"/>
    <cellStyle name="Финансовый 6 8 7 8" xfId="8130"/>
    <cellStyle name="Финансовый 6 8 7 9" xfId="8690"/>
    <cellStyle name="Финансовый 6 8 8" xfId="3164"/>
    <cellStyle name="Финансовый 6 8 8 2" xfId="6068"/>
    <cellStyle name="Финансовый 6 8 8 3" xfId="7124"/>
    <cellStyle name="Финансовый 6 8 8 4" xfId="7624"/>
    <cellStyle name="Финансовый 6 8 8 5" xfId="9501"/>
    <cellStyle name="Финансовый 6 8 8 6" xfId="10217"/>
    <cellStyle name="Финансовый 6 8 8 7" xfId="10892"/>
    <cellStyle name="Финансовый 6 8 8 8" xfId="11527"/>
    <cellStyle name="Финансовый 6 8 8 9" xfId="12099"/>
    <cellStyle name="Финансовый 6 8 9" xfId="3387"/>
    <cellStyle name="Финансовый 6 8 9 2" xfId="6202"/>
    <cellStyle name="Финансовый 6 8 9 3" xfId="7276"/>
    <cellStyle name="Финансовый 6 8 9 4" xfId="7758"/>
    <cellStyle name="Финансовый 6 8 9 5" xfId="9676"/>
    <cellStyle name="Финансовый 6 8 9 6" xfId="10384"/>
    <cellStyle name="Финансовый 6 8 9 7" xfId="11053"/>
    <cellStyle name="Финансовый 6 8 9 8" xfId="11677"/>
    <cellStyle name="Финансовый 6 8 9 9" xfId="12233"/>
    <cellStyle name="Финансовый 6 9" xfId="549"/>
    <cellStyle name="Финансовый 6 9 10" xfId="3388"/>
    <cellStyle name="Финансовый 6 9 10 2" xfId="6203"/>
    <cellStyle name="Финансовый 6 9 10 3" xfId="7277"/>
    <cellStyle name="Финансовый 6 9 10 4" xfId="7759"/>
    <cellStyle name="Финансовый 6 9 10 5" xfId="9677"/>
    <cellStyle name="Финансовый 6 9 10 6" xfId="10385"/>
    <cellStyle name="Финансовый 6 9 10 7" xfId="11054"/>
    <cellStyle name="Финансовый 6 9 10 8" xfId="11678"/>
    <cellStyle name="Финансовый 6 9 10 9" xfId="12234"/>
    <cellStyle name="Финансовый 6 9 11" xfId="3106"/>
    <cellStyle name="Финансовый 6 9 11 2" xfId="7442"/>
    <cellStyle name="Финансовый 6 9 11 3" xfId="7905"/>
    <cellStyle name="Финансовый 6 9 11 4" xfId="9886"/>
    <cellStyle name="Финансовый 6 9 11 5" xfId="10580"/>
    <cellStyle name="Финансовый 6 9 11 6" xfId="11238"/>
    <cellStyle name="Финансовый 6 9 11 7" xfId="11846"/>
    <cellStyle name="Финансовый 6 9 11 8" xfId="12380"/>
    <cellStyle name="Финансовый 6 9 12" xfId="1567"/>
    <cellStyle name="Финансовый 6 9 12 2" xfId="10012"/>
    <cellStyle name="Финансовый 6 9 12 3" xfId="10697"/>
    <cellStyle name="Финансовый 6 9 12 4" xfId="11353"/>
    <cellStyle name="Финансовый 6 9 12 5" xfId="11945"/>
    <cellStyle name="Финансовый 6 9 12 6" xfId="12470"/>
    <cellStyle name="Финансовый 6 9 13" xfId="2271"/>
    <cellStyle name="Финансовый 6 9 14" xfId="1736"/>
    <cellStyle name="Финансовый 6 9 15" xfId="4053"/>
    <cellStyle name="Финансовый 6 9 16" xfId="3714"/>
    <cellStyle name="Финансовый 6 9 17" xfId="4435"/>
    <cellStyle name="Финансовый 6 9 18" xfId="4226"/>
    <cellStyle name="Финансовый 6 9 19" xfId="4489"/>
    <cellStyle name="Финансовый 6 9 2" xfId="1582"/>
    <cellStyle name="Финансовый 6 9 2 2" xfId="5802"/>
    <cellStyle name="Финансовый 6 9 2 3" xfId="6770"/>
    <cellStyle name="Финансовый 6 9 2 4" xfId="7367"/>
    <cellStyle name="Финансовый 6 9 2 5" xfId="8938"/>
    <cellStyle name="Финансовый 6 9 2 6" xfId="9528"/>
    <cellStyle name="Финансовый 6 9 2 7" xfId="10243"/>
    <cellStyle name="Финансовый 6 9 2 8" xfId="10918"/>
    <cellStyle name="Финансовый 6 9 2 9" xfId="11256"/>
    <cellStyle name="Финансовый 6 9 20" xfId="4747"/>
    <cellStyle name="Финансовый 6 9 21" xfId="4888"/>
    <cellStyle name="Финансовый 6 9 22" xfId="4877"/>
    <cellStyle name="Финансовый 6 9 23" xfId="5258"/>
    <cellStyle name="Финансовый 6 9 24" xfId="5348"/>
    <cellStyle name="Финансовый 6 9 25" xfId="5516"/>
    <cellStyle name="Финансовый 6 9 26" xfId="5643"/>
    <cellStyle name="Финансовый 6 9 27" xfId="6436"/>
    <cellStyle name="Финансовый 6 9 28" xfId="6989"/>
    <cellStyle name="Финансовый 6 9 29" xfId="8268"/>
    <cellStyle name="Финансовый 6 9 3" xfId="2479"/>
    <cellStyle name="Финансовый 6 9 3 2" xfId="5835"/>
    <cellStyle name="Финансовый 6 9 3 3" xfId="6827"/>
    <cellStyle name="Финансовый 6 9 3 4" xfId="6787"/>
    <cellStyle name="Финансовый 6 9 3 5" xfId="9031"/>
    <cellStyle name="Финансовый 6 9 3 6" xfId="8971"/>
    <cellStyle name="Финансовый 6 9 3 7" xfId="8122"/>
    <cellStyle name="Финансовый 6 9 3 8" xfId="9657"/>
    <cellStyle name="Финансовый 6 9 3 9" xfId="10029"/>
    <cellStyle name="Финансовый 6 9 30" xfId="8222"/>
    <cellStyle name="Финансовый 6 9 31" xfId="8316"/>
    <cellStyle name="Финансовый 6 9 32" xfId="8210"/>
    <cellStyle name="Финансовый 6 9 33" xfId="11922"/>
    <cellStyle name="Финансовый 6 9 4" xfId="2308"/>
    <cellStyle name="Финансовый 6 9 4 2" xfId="5792"/>
    <cellStyle name="Финансовый 6 9 4 3" xfId="6757"/>
    <cellStyle name="Финансовый 6 9 4 4" xfId="6872"/>
    <cellStyle name="Финансовый 6 9 4 5" xfId="8915"/>
    <cellStyle name="Финансовый 6 9 4 6" xfId="8029"/>
    <cellStyle name="Финансовый 6 9 4 7" xfId="9235"/>
    <cellStyle name="Финансовый 6 9 4 8" xfId="9632"/>
    <cellStyle name="Финансовый 6 9 4 9" xfId="8945"/>
    <cellStyle name="Финансовый 6 9 5" xfId="2480"/>
    <cellStyle name="Финансовый 6 9 5 2" xfId="5836"/>
    <cellStyle name="Финансовый 6 9 5 3" xfId="6828"/>
    <cellStyle name="Финансовый 6 9 5 4" xfId="6384"/>
    <cellStyle name="Финансовый 6 9 5 5" xfId="9032"/>
    <cellStyle name="Финансовый 6 9 5 6" xfId="9159"/>
    <cellStyle name="Финансовый 6 9 5 7" xfId="10048"/>
    <cellStyle name="Финансовый 6 9 5 8" xfId="10730"/>
    <cellStyle name="Финансовый 6 9 5 9" xfId="11328"/>
    <cellStyle name="Финансовый 6 9 6" xfId="2338"/>
    <cellStyle name="Финансовый 6 9 6 2" xfId="5801"/>
    <cellStyle name="Финансовый 6 9 6 3" xfId="6769"/>
    <cellStyle name="Финансовый 6 9 6 4" xfId="6550"/>
    <cellStyle name="Финансовый 6 9 6 5" xfId="8936"/>
    <cellStyle name="Финансовый 6 9 6 6" xfId="9902"/>
    <cellStyle name="Финансовый 6 9 6 7" xfId="10596"/>
    <cellStyle name="Финансовый 6 9 6 8" xfId="11255"/>
    <cellStyle name="Финансовый 6 9 6 9" xfId="11440"/>
    <cellStyle name="Финансовый 6 9 7" xfId="3007"/>
    <cellStyle name="Финансовый 6 9 7 2" xfId="5982"/>
    <cellStyle name="Финансовый 6 9 7 3" xfId="7027"/>
    <cellStyle name="Финансовый 6 9 7 4" xfId="7538"/>
    <cellStyle name="Финансовый 6 9 7 5" xfId="9366"/>
    <cellStyle name="Финансовый 6 9 7 6" xfId="8112"/>
    <cellStyle name="Финансовый 6 9 7 7" xfId="9265"/>
    <cellStyle name="Финансовый 6 9 7 8" xfId="8002"/>
    <cellStyle name="Финансовый 6 9 7 9" xfId="11028"/>
    <cellStyle name="Финансовый 6 9 8" xfId="3171"/>
    <cellStyle name="Финансовый 6 9 8 2" xfId="6075"/>
    <cellStyle name="Финансовый 6 9 8 3" xfId="7131"/>
    <cellStyle name="Финансовый 6 9 8 4" xfId="7631"/>
    <cellStyle name="Финансовый 6 9 8 5" xfId="9508"/>
    <cellStyle name="Финансовый 6 9 8 6" xfId="10224"/>
    <cellStyle name="Финансовый 6 9 8 7" xfId="10899"/>
    <cellStyle name="Финансовый 6 9 8 8" xfId="11534"/>
    <cellStyle name="Финансовый 6 9 8 9" xfId="12106"/>
    <cellStyle name="Финансовый 6 9 9" xfId="3402"/>
    <cellStyle name="Финансовый 6 9 9 2" xfId="6215"/>
    <cellStyle name="Финансовый 6 9 9 3" xfId="7289"/>
    <cellStyle name="Финансовый 6 9 9 4" xfId="7771"/>
    <cellStyle name="Финансовый 6 9 9 5" xfId="9691"/>
    <cellStyle name="Финансовый 6 9 9 6" xfId="10399"/>
    <cellStyle name="Финансовый 6 9 9 7" xfId="11068"/>
    <cellStyle name="Финансовый 6 9 9 8" xfId="11690"/>
    <cellStyle name="Финансовый 6 9 9 9" xfId="12246"/>
    <cellStyle name="Финансовый 7" xfId="244"/>
    <cellStyle name="Финансовый 7 2" xfId="4637"/>
    <cellStyle name="Финансовый 7 3" xfId="4638"/>
    <cellStyle name="Финансовый 7 4" xfId="4639"/>
    <cellStyle name="Финансовый 8" xfId="550"/>
    <cellStyle name="Финансовый 8 2" xfId="281"/>
    <cellStyle name="Финансовый 8 3" xfId="282"/>
    <cellStyle name="Финансовый 8 4" xfId="283"/>
    <cellStyle name="Финансовый 8 5" xfId="284"/>
    <cellStyle name="Финансовый 9 2" xfId="3148"/>
    <cellStyle name="Финансовый 9 3" xfId="3352"/>
    <cellStyle name="Финансовый 9 4" xfId="34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2:Q50"/>
  <sheetViews>
    <sheetView view="pageBreakPreview" zoomScale="70" zoomScaleSheetLayoutView="70" workbookViewId="0">
      <selection activeCell="E13" sqref="E13"/>
    </sheetView>
  </sheetViews>
  <sheetFormatPr defaultColWidth="8.85546875" defaultRowHeight="18.75"/>
  <cols>
    <col min="1" max="1" width="66.7109375" style="10" customWidth="1"/>
    <col min="2" max="2" width="31" style="10" customWidth="1"/>
    <col min="3" max="3" width="19.85546875" style="121" customWidth="1"/>
    <col min="4" max="4" width="17.140625" style="135" customWidth="1"/>
    <col min="5" max="5" width="19.5703125" style="135" customWidth="1"/>
    <col min="6" max="6" width="18.5703125" style="10" hidden="1" customWidth="1"/>
    <col min="7" max="9" width="13.7109375" style="10" hidden="1" customWidth="1"/>
    <col min="10" max="10" width="16.85546875" style="10" hidden="1" customWidth="1"/>
    <col min="11" max="11" width="16.42578125" style="10" hidden="1" customWidth="1"/>
    <col min="12" max="12" width="12.7109375" style="10" hidden="1" customWidth="1"/>
    <col min="13" max="13" width="13.140625" style="10" hidden="1" customWidth="1"/>
    <col min="14" max="14" width="15.42578125" style="10" hidden="1" customWidth="1"/>
    <col min="15" max="15" width="18.140625" style="10" hidden="1" customWidth="1"/>
    <col min="16" max="16" width="17.140625" style="10" hidden="1" customWidth="1"/>
    <col min="17" max="17" width="8.85546875" style="10" hidden="1" customWidth="1"/>
    <col min="18" max="16384" width="8.85546875" style="10"/>
  </cols>
  <sheetData>
    <row r="2" spans="1:16" ht="15.75">
      <c r="A2" s="219"/>
      <c r="B2" s="490" t="s">
        <v>455</v>
      </c>
      <c r="C2" s="490"/>
      <c r="D2" s="211"/>
      <c r="E2" s="211"/>
      <c r="F2" s="212"/>
      <c r="G2" s="211"/>
      <c r="H2" s="211"/>
      <c r="I2" s="211"/>
      <c r="J2" s="211"/>
      <c r="K2" s="211"/>
    </row>
    <row r="3" spans="1:16" ht="15.6" customHeight="1">
      <c r="A3" s="219"/>
      <c r="B3" s="491" t="s">
        <v>617</v>
      </c>
      <c r="C3" s="491"/>
      <c r="D3" s="491"/>
      <c r="E3" s="211"/>
      <c r="F3" s="212"/>
      <c r="G3" s="211"/>
      <c r="H3" s="211"/>
      <c r="I3" s="211"/>
      <c r="J3" s="211"/>
      <c r="K3" s="211"/>
    </row>
    <row r="4" spans="1:16" ht="41.45" customHeight="1">
      <c r="A4" s="219"/>
      <c r="B4" s="491"/>
      <c r="C4" s="491"/>
      <c r="D4" s="491"/>
      <c r="E4" s="269"/>
      <c r="F4" s="212"/>
      <c r="G4" s="211"/>
      <c r="H4" s="211"/>
      <c r="I4" s="211"/>
      <c r="J4" s="211"/>
      <c r="K4" s="211"/>
    </row>
    <row r="5" spans="1:16">
      <c r="A5" s="489" t="s">
        <v>569</v>
      </c>
      <c r="B5" s="489"/>
      <c r="C5" s="489"/>
      <c r="D5" s="489"/>
      <c r="E5" s="489"/>
      <c r="F5" s="211"/>
      <c r="G5" s="211"/>
      <c r="H5" s="221"/>
      <c r="I5" s="211"/>
      <c r="J5" s="211"/>
      <c r="K5" s="211"/>
    </row>
    <row r="6" spans="1:16">
      <c r="A6" s="252" t="s">
        <v>229</v>
      </c>
      <c r="B6" s="253" t="s">
        <v>230</v>
      </c>
      <c r="C6" s="258">
        <v>2022</v>
      </c>
      <c r="D6" s="258">
        <v>2023</v>
      </c>
      <c r="E6" s="258">
        <v>2024</v>
      </c>
      <c r="F6" s="211"/>
      <c r="G6" s="211"/>
      <c r="H6" s="221"/>
      <c r="I6" s="211">
        <v>2022</v>
      </c>
      <c r="J6" s="211">
        <v>2023</v>
      </c>
      <c r="K6" s="211">
        <v>2024</v>
      </c>
      <c r="L6" s="277" t="s">
        <v>585</v>
      </c>
      <c r="M6" s="277" t="s">
        <v>586</v>
      </c>
      <c r="N6" s="277" t="s">
        <v>587</v>
      </c>
      <c r="P6" s="10" t="s">
        <v>622</v>
      </c>
    </row>
    <row r="7" spans="1:16">
      <c r="A7" s="254" t="s">
        <v>29</v>
      </c>
      <c r="B7" s="255" t="s">
        <v>244</v>
      </c>
      <c r="C7" s="259">
        <f>C8</f>
        <v>1038955.1000000001</v>
      </c>
      <c r="D7" s="259">
        <f t="shared" ref="D7:E7" si="0">D8</f>
        <v>603218.6</v>
      </c>
      <c r="E7" s="259">
        <f t="shared" si="0"/>
        <v>571087</v>
      </c>
      <c r="F7" s="257"/>
      <c r="G7" s="257"/>
      <c r="H7" s="221"/>
      <c r="I7" s="295">
        <f>769512.9+80</f>
        <v>769592.9</v>
      </c>
      <c r="J7" s="259">
        <f>598667.6+6.1</f>
        <v>598673.69999999995</v>
      </c>
      <c r="K7" s="259">
        <f>608351.1+6.1</f>
        <v>608357.19999999995</v>
      </c>
      <c r="L7" s="268">
        <f>C7-I7</f>
        <v>269362.20000000007</v>
      </c>
      <c r="M7" s="268">
        <f>D7-J7</f>
        <v>4544.9000000000233</v>
      </c>
      <c r="N7" s="268">
        <f>E7-K7</f>
        <v>-37270.199999999953</v>
      </c>
      <c r="O7" s="314">
        <f>O8</f>
        <v>844243.20000000019</v>
      </c>
      <c r="P7" s="257">
        <f>C7-O7</f>
        <v>194711.89999999991</v>
      </c>
    </row>
    <row r="8" spans="1:16" ht="37.9" customHeight="1">
      <c r="A8" s="249" t="s">
        <v>245</v>
      </c>
      <c r="B8" s="250" t="s">
        <v>246</v>
      </c>
      <c r="C8" s="260">
        <f>C9+C12+C24+C46</f>
        <v>1038955.1000000001</v>
      </c>
      <c r="D8" s="260">
        <f>D9+D12+D24+D46</f>
        <v>603218.6</v>
      </c>
      <c r="E8" s="260">
        <f>E9+E12+E24+E46</f>
        <v>571087</v>
      </c>
      <c r="F8" s="211"/>
      <c r="G8" s="211"/>
      <c r="H8" s="221"/>
      <c r="I8" s="296">
        <v>769512.9</v>
      </c>
      <c r="J8" s="260">
        <v>598667.6</v>
      </c>
      <c r="K8" s="260">
        <v>608351.10000000009</v>
      </c>
      <c r="L8" s="268">
        <f t="shared" ref="L8:L50" si="1">C8-I8</f>
        <v>269442.20000000007</v>
      </c>
      <c r="M8" s="268">
        <f t="shared" ref="M8:M50" si="2">D8-J8</f>
        <v>4551</v>
      </c>
      <c r="N8" s="268">
        <f t="shared" ref="N8:N50" si="3">E8-K8</f>
        <v>-37264.100000000093</v>
      </c>
      <c r="O8" s="315">
        <f>O9+O12+O24+O46</f>
        <v>844243.20000000019</v>
      </c>
      <c r="P8" s="257">
        <f t="shared" ref="P8:P50" si="4">C8-O8</f>
        <v>194711.89999999991</v>
      </c>
    </row>
    <row r="9" spans="1:16" ht="33.6" customHeight="1">
      <c r="A9" s="249" t="s">
        <v>247</v>
      </c>
      <c r="B9" s="250" t="s">
        <v>468</v>
      </c>
      <c r="C9" s="260">
        <f>C10</f>
        <v>329927</v>
      </c>
      <c r="D9" s="260">
        <f t="shared" ref="D9:E10" si="5">D10</f>
        <v>285144</v>
      </c>
      <c r="E9" s="260">
        <f t="shared" si="5"/>
        <v>256420</v>
      </c>
      <c r="F9" s="211"/>
      <c r="G9" s="211"/>
      <c r="H9" s="221"/>
      <c r="I9" s="296">
        <v>311536</v>
      </c>
      <c r="J9" s="260">
        <v>259830</v>
      </c>
      <c r="K9" s="260">
        <v>263403</v>
      </c>
      <c r="L9" s="268">
        <f t="shared" si="1"/>
        <v>18391</v>
      </c>
      <c r="M9" s="268">
        <f t="shared" si="2"/>
        <v>25314</v>
      </c>
      <c r="N9" s="268">
        <f t="shared" si="3"/>
        <v>-6983</v>
      </c>
      <c r="O9" s="315">
        <f>O10</f>
        <v>329927</v>
      </c>
      <c r="P9" s="257">
        <f t="shared" si="4"/>
        <v>0</v>
      </c>
    </row>
    <row r="10" spans="1:16" ht="33.6" customHeight="1">
      <c r="A10" s="249" t="s">
        <v>248</v>
      </c>
      <c r="B10" s="250" t="s">
        <v>469</v>
      </c>
      <c r="C10" s="288">
        <f>C11</f>
        <v>329927</v>
      </c>
      <c r="D10" s="288">
        <f t="shared" si="5"/>
        <v>285144</v>
      </c>
      <c r="E10" s="288">
        <f t="shared" si="5"/>
        <v>256420</v>
      </c>
      <c r="F10" s="211"/>
      <c r="G10" s="211"/>
      <c r="H10" s="221"/>
      <c r="I10" s="296">
        <v>311536</v>
      </c>
      <c r="J10" s="260">
        <v>259830</v>
      </c>
      <c r="K10" s="260">
        <v>263403</v>
      </c>
      <c r="L10" s="268">
        <f t="shared" si="1"/>
        <v>18391</v>
      </c>
      <c r="M10" s="268">
        <f t="shared" si="2"/>
        <v>25314</v>
      </c>
      <c r="N10" s="268">
        <f t="shared" si="3"/>
        <v>-6983</v>
      </c>
      <c r="O10" s="288">
        <f>O11</f>
        <v>329927</v>
      </c>
      <c r="P10" s="257">
        <f t="shared" si="4"/>
        <v>0</v>
      </c>
    </row>
    <row r="11" spans="1:16" ht="33.6" customHeight="1">
      <c r="A11" s="249" t="s">
        <v>249</v>
      </c>
      <c r="B11" s="250" t="s">
        <v>470</v>
      </c>
      <c r="C11" s="261">
        <v>329927</v>
      </c>
      <c r="D11" s="270">
        <v>285144</v>
      </c>
      <c r="E11" s="270">
        <v>256420</v>
      </c>
      <c r="F11" s="211"/>
      <c r="G11" s="211"/>
      <c r="H11" s="221"/>
      <c r="I11" s="297">
        <v>311536</v>
      </c>
      <c r="J11" s="270">
        <v>259830</v>
      </c>
      <c r="K11" s="270">
        <v>263403</v>
      </c>
      <c r="L11" s="268">
        <f t="shared" si="1"/>
        <v>18391</v>
      </c>
      <c r="M11" s="268">
        <f t="shared" si="2"/>
        <v>25314</v>
      </c>
      <c r="N11" s="268">
        <f t="shared" si="3"/>
        <v>-6983</v>
      </c>
      <c r="O11" s="316">
        <v>329927</v>
      </c>
      <c r="P11" s="257">
        <f t="shared" si="4"/>
        <v>0</v>
      </c>
    </row>
    <row r="12" spans="1:16" ht="33.6" customHeight="1">
      <c r="A12" s="254" t="s">
        <v>250</v>
      </c>
      <c r="B12" s="255" t="s">
        <v>471</v>
      </c>
      <c r="C12" s="259">
        <f>C13+C14+C15+C16+C17+C18+C19</f>
        <v>334517.2</v>
      </c>
      <c r="D12" s="259">
        <f>D14+D15+D19+D13</f>
        <v>41479.699999999997</v>
      </c>
      <c r="E12" s="314">
        <f>E14+E15+E19+E13</f>
        <v>32555.3</v>
      </c>
      <c r="F12" s="211"/>
      <c r="G12" s="211"/>
      <c r="H12" s="221"/>
      <c r="I12" s="295">
        <v>125733.49999999999</v>
      </c>
      <c r="J12" s="259">
        <v>84940</v>
      </c>
      <c r="K12" s="259">
        <v>86247.7</v>
      </c>
      <c r="L12" s="268">
        <f t="shared" si="1"/>
        <v>208783.7</v>
      </c>
      <c r="M12" s="268">
        <f t="shared" si="2"/>
        <v>-43460.3</v>
      </c>
      <c r="N12" s="268">
        <f t="shared" si="3"/>
        <v>-53692.399999999994</v>
      </c>
      <c r="O12" s="314">
        <f>O14+O15+O19</f>
        <v>139805.29999999999</v>
      </c>
      <c r="P12" s="257">
        <f t="shared" si="4"/>
        <v>194711.90000000002</v>
      </c>
    </row>
    <row r="13" spans="1:16" s="277" customFormat="1" ht="33.6" customHeight="1">
      <c r="A13" s="311" t="s">
        <v>522</v>
      </c>
      <c r="B13" s="312" t="s">
        <v>588</v>
      </c>
      <c r="C13" s="315"/>
      <c r="D13" s="272">
        <v>2025</v>
      </c>
      <c r="E13" s="272">
        <v>2287.6999999999998</v>
      </c>
      <c r="F13" s="276"/>
      <c r="G13" s="276"/>
      <c r="I13" s="295"/>
      <c r="J13" s="259"/>
      <c r="K13" s="259"/>
      <c r="L13" s="268"/>
      <c r="M13" s="268"/>
      <c r="N13" s="268"/>
      <c r="O13" s="315"/>
      <c r="P13" s="257">
        <f t="shared" si="4"/>
        <v>0</v>
      </c>
    </row>
    <row r="14" spans="1:16" ht="33.6" customHeight="1">
      <c r="A14" s="273" t="s">
        <v>536</v>
      </c>
      <c r="B14" s="264" t="s">
        <v>537</v>
      </c>
      <c r="C14" s="461">
        <v>14080.7</v>
      </c>
      <c r="D14" s="290">
        <v>13501</v>
      </c>
      <c r="E14" s="290">
        <v>13909</v>
      </c>
      <c r="F14" s="211"/>
      <c r="G14" s="211"/>
      <c r="H14" s="221"/>
      <c r="I14" s="298">
        <v>21657.9</v>
      </c>
      <c r="J14" s="270">
        <v>0</v>
      </c>
      <c r="K14" s="270">
        <v>0</v>
      </c>
      <c r="L14" s="268">
        <f t="shared" si="1"/>
        <v>-7577.2000000000007</v>
      </c>
      <c r="M14" s="268">
        <f t="shared" si="2"/>
        <v>13501</v>
      </c>
      <c r="N14" s="268">
        <f t="shared" si="3"/>
        <v>13909</v>
      </c>
      <c r="O14" s="293">
        <v>14080.7</v>
      </c>
      <c r="P14" s="257">
        <f t="shared" si="4"/>
        <v>0</v>
      </c>
    </row>
    <row r="15" spans="1:16" ht="33.6" customHeight="1">
      <c r="A15" s="249" t="s">
        <v>523</v>
      </c>
      <c r="B15" s="250" t="s">
        <v>507</v>
      </c>
      <c r="C15" s="462">
        <v>17859.8</v>
      </c>
      <c r="D15" s="290">
        <v>17859.8</v>
      </c>
      <c r="E15" s="290">
        <v>8103.6</v>
      </c>
      <c r="F15" s="211"/>
      <c r="G15" s="211"/>
      <c r="H15" s="221"/>
      <c r="I15" s="296">
        <v>20375.8</v>
      </c>
      <c r="J15" s="270">
        <v>19900.5</v>
      </c>
      <c r="K15" s="270">
        <v>19900.5</v>
      </c>
      <c r="L15" s="268">
        <f t="shared" si="1"/>
        <v>-2516</v>
      </c>
      <c r="M15" s="268">
        <f t="shared" si="2"/>
        <v>-2040.7000000000007</v>
      </c>
      <c r="N15" s="268">
        <f t="shared" si="3"/>
        <v>-11796.9</v>
      </c>
      <c r="O15" s="288">
        <v>17859.8</v>
      </c>
      <c r="P15" s="257">
        <f t="shared" si="4"/>
        <v>0</v>
      </c>
    </row>
    <row r="16" spans="1:16" s="445" customFormat="1" ht="33.6" customHeight="1">
      <c r="A16" s="273" t="s">
        <v>624</v>
      </c>
      <c r="B16" s="264" t="s">
        <v>623</v>
      </c>
      <c r="C16" s="293">
        <v>12964.2</v>
      </c>
      <c r="D16" s="290"/>
      <c r="E16" s="290"/>
      <c r="F16" s="444"/>
      <c r="G16" s="444"/>
      <c r="I16" s="298"/>
      <c r="J16" s="270"/>
      <c r="K16" s="270"/>
      <c r="L16" s="268"/>
      <c r="M16" s="268"/>
      <c r="N16" s="268"/>
      <c r="O16" s="293"/>
      <c r="P16" s="257">
        <f t="shared" si="4"/>
        <v>12964.2</v>
      </c>
    </row>
    <row r="17" spans="1:16" s="445" customFormat="1" ht="41.25" customHeight="1">
      <c r="A17" s="273" t="s">
        <v>626</v>
      </c>
      <c r="B17" s="264" t="s">
        <v>625</v>
      </c>
      <c r="C17" s="293">
        <v>2476.9</v>
      </c>
      <c r="D17" s="290"/>
      <c r="E17" s="290"/>
      <c r="F17" s="444"/>
      <c r="G17" s="444"/>
      <c r="I17" s="298"/>
      <c r="J17" s="270"/>
      <c r="K17" s="270"/>
      <c r="L17" s="268"/>
      <c r="M17" s="268"/>
      <c r="N17" s="268"/>
      <c r="O17" s="293"/>
      <c r="P17" s="257">
        <f t="shared" si="4"/>
        <v>2476.9</v>
      </c>
    </row>
    <row r="18" spans="1:16" s="445" customFormat="1" ht="48.75" customHeight="1">
      <c r="A18" s="273" t="s">
        <v>628</v>
      </c>
      <c r="B18" s="264" t="s">
        <v>627</v>
      </c>
      <c r="C18" s="293">
        <v>179192</v>
      </c>
      <c r="D18" s="290"/>
      <c r="E18" s="290"/>
      <c r="F18" s="444"/>
      <c r="G18" s="444"/>
      <c r="I18" s="298"/>
      <c r="J18" s="270"/>
      <c r="K18" s="270"/>
      <c r="L18" s="268"/>
      <c r="M18" s="268"/>
      <c r="N18" s="268"/>
      <c r="O18" s="293"/>
      <c r="P18" s="257">
        <f t="shared" si="4"/>
        <v>179192</v>
      </c>
    </row>
    <row r="19" spans="1:16" ht="33.6" customHeight="1">
      <c r="A19" s="249" t="s">
        <v>251</v>
      </c>
      <c r="B19" s="250" t="s">
        <v>472</v>
      </c>
      <c r="C19" s="260">
        <f>C20+C21+C22+C23</f>
        <v>107943.59999999999</v>
      </c>
      <c r="D19" s="315">
        <f t="shared" ref="D19:E19" si="6">D20+D21+D22+D23</f>
        <v>8093.9000000000005</v>
      </c>
      <c r="E19" s="315">
        <f t="shared" si="6"/>
        <v>8255</v>
      </c>
      <c r="F19" s="211"/>
      <c r="G19" s="211"/>
      <c r="H19" s="221"/>
      <c r="I19" s="296">
        <v>83699.799999999988</v>
      </c>
      <c r="J19" s="260">
        <v>65039.5</v>
      </c>
      <c r="K19" s="260">
        <v>66347.199999999997</v>
      </c>
      <c r="L19" s="268">
        <f t="shared" si="1"/>
        <v>24243.800000000003</v>
      </c>
      <c r="M19" s="268">
        <f t="shared" si="2"/>
        <v>-56945.599999999999</v>
      </c>
      <c r="N19" s="268">
        <f t="shared" si="3"/>
        <v>-58092.2</v>
      </c>
      <c r="O19" s="315">
        <f>O20+O21+O22</f>
        <v>107864.79999999999</v>
      </c>
      <c r="P19" s="257">
        <f t="shared" si="4"/>
        <v>78.80000000000291</v>
      </c>
    </row>
    <row r="20" spans="1:16" ht="33.6" customHeight="1">
      <c r="A20" s="265" t="s">
        <v>538</v>
      </c>
      <c r="B20" s="266" t="s">
        <v>473</v>
      </c>
      <c r="C20" s="463">
        <v>4587.2</v>
      </c>
      <c r="D20" s="270">
        <v>3546</v>
      </c>
      <c r="E20" s="270">
        <v>3617.3</v>
      </c>
      <c r="F20" s="267"/>
      <c r="G20" s="268">
        <v>5791.8</v>
      </c>
      <c r="H20" s="221"/>
      <c r="I20" s="299">
        <v>4587.2</v>
      </c>
      <c r="J20" s="270">
        <v>3546</v>
      </c>
      <c r="K20" s="270">
        <v>3617.3</v>
      </c>
      <c r="L20" s="268">
        <f t="shared" si="1"/>
        <v>0</v>
      </c>
      <c r="M20" s="268">
        <f t="shared" si="2"/>
        <v>0</v>
      </c>
      <c r="N20" s="268">
        <f t="shared" si="3"/>
        <v>0</v>
      </c>
      <c r="O20" s="271">
        <v>4587.2</v>
      </c>
      <c r="P20" s="257">
        <f t="shared" si="4"/>
        <v>0</v>
      </c>
    </row>
    <row r="21" spans="1:16" ht="62.25" customHeight="1">
      <c r="A21" s="274" t="s">
        <v>570</v>
      </c>
      <c r="B21" s="250" t="s">
        <v>473</v>
      </c>
      <c r="C21" s="464">
        <v>5345.9</v>
      </c>
      <c r="D21" s="270">
        <v>4469.1000000000004</v>
      </c>
      <c r="E21" s="270">
        <v>4558.8999999999996</v>
      </c>
      <c r="F21" s="211"/>
      <c r="G21" s="211"/>
      <c r="H21" s="211"/>
      <c r="I21" s="297">
        <v>5345.9</v>
      </c>
      <c r="J21" s="270">
        <v>4469.1000000000004</v>
      </c>
      <c r="K21" s="270">
        <v>4558.8999999999996</v>
      </c>
      <c r="L21" s="268">
        <f t="shared" si="1"/>
        <v>0</v>
      </c>
      <c r="M21" s="268">
        <f t="shared" si="2"/>
        <v>0</v>
      </c>
      <c r="N21" s="268">
        <f t="shared" si="3"/>
        <v>0</v>
      </c>
      <c r="O21" s="316">
        <v>5345.9</v>
      </c>
      <c r="P21" s="257">
        <f t="shared" si="4"/>
        <v>0</v>
      </c>
    </row>
    <row r="22" spans="1:16" ht="33.6" customHeight="1">
      <c r="A22" s="273" t="s">
        <v>571</v>
      </c>
      <c r="B22" s="250" t="s">
        <v>473</v>
      </c>
      <c r="C22" s="464">
        <v>97931.7</v>
      </c>
      <c r="D22" s="290">
        <v>0</v>
      </c>
      <c r="E22" s="290">
        <v>0</v>
      </c>
      <c r="F22" s="211"/>
      <c r="G22" s="211"/>
      <c r="H22" s="211"/>
      <c r="I22" s="297">
        <v>73766.7</v>
      </c>
      <c r="J22" s="270">
        <v>57024.4</v>
      </c>
      <c r="K22" s="270">
        <v>58171</v>
      </c>
      <c r="L22" s="268">
        <f t="shared" si="1"/>
        <v>24165</v>
      </c>
      <c r="M22" s="268">
        <f t="shared" si="2"/>
        <v>-57024.4</v>
      </c>
      <c r="N22" s="268">
        <f t="shared" si="3"/>
        <v>-58171</v>
      </c>
      <c r="O22" s="316">
        <v>97931.7</v>
      </c>
      <c r="P22" s="257">
        <f t="shared" si="4"/>
        <v>0</v>
      </c>
    </row>
    <row r="23" spans="1:16" s="445" customFormat="1" ht="115.5" customHeight="1">
      <c r="A23" s="265" t="s">
        <v>629</v>
      </c>
      <c r="B23" s="312"/>
      <c r="C23" s="464">
        <v>78.8</v>
      </c>
      <c r="D23" s="290">
        <v>78.8</v>
      </c>
      <c r="E23" s="290">
        <v>78.8</v>
      </c>
      <c r="F23" s="444"/>
      <c r="G23" s="444"/>
      <c r="H23" s="444"/>
      <c r="I23" s="297"/>
      <c r="J23" s="270"/>
      <c r="K23" s="270"/>
      <c r="L23" s="268"/>
      <c r="M23" s="268"/>
      <c r="N23" s="268"/>
      <c r="O23" s="316"/>
      <c r="P23" s="257">
        <f t="shared" si="4"/>
        <v>78.8</v>
      </c>
    </row>
    <row r="24" spans="1:16" ht="33.6" customHeight="1">
      <c r="A24" s="254" t="s">
        <v>66</v>
      </c>
      <c r="B24" s="255" t="s">
        <v>474</v>
      </c>
      <c r="C24" s="259">
        <f>C25+C44+C45</f>
        <v>328614.60000000003</v>
      </c>
      <c r="D24" s="259">
        <f>D25+D45</f>
        <v>253902.7</v>
      </c>
      <c r="E24" s="259">
        <f>E25+E45</f>
        <v>258705.90000000002</v>
      </c>
      <c r="F24" s="256">
        <v>199649</v>
      </c>
      <c r="G24" s="256">
        <v>206313.2</v>
      </c>
      <c r="H24" s="256">
        <v>206313.2</v>
      </c>
      <c r="I24" s="295">
        <f>328544.3+80</f>
        <v>328624.3</v>
      </c>
      <c r="J24" s="259">
        <f>253897.6+6.1</f>
        <v>253903.7</v>
      </c>
      <c r="K24" s="259">
        <f>258700.4+6.1</f>
        <v>258706.5</v>
      </c>
      <c r="L24" s="268">
        <f t="shared" si="1"/>
        <v>-9.6999999999534339</v>
      </c>
      <c r="M24" s="268">
        <f t="shared" si="2"/>
        <v>-1</v>
      </c>
      <c r="N24" s="268">
        <f t="shared" si="3"/>
        <v>-0.59999999997671694</v>
      </c>
      <c r="O24" s="314">
        <f>O25+O45</f>
        <v>328614.60000000009</v>
      </c>
      <c r="P24" s="257">
        <f t="shared" si="4"/>
        <v>0</v>
      </c>
    </row>
    <row r="25" spans="1:16" ht="33.6" customHeight="1">
      <c r="A25" s="249" t="s">
        <v>50</v>
      </c>
      <c r="B25" s="250" t="s">
        <v>478</v>
      </c>
      <c r="C25" s="260">
        <f>C26+C27+C28+C29+C30+C31+C32+C33+C34+C35+C36+C37+C38+C39+C40+C41+C42+C43</f>
        <v>316748.50000000006</v>
      </c>
      <c r="D25" s="315">
        <f t="shared" ref="D25:E25" si="7">D26+D27+D28+D29+D30+D31+D32+D33+D34+D35+D36+D37+D38+D39+D40+D41+D42+D43</f>
        <v>253897.60000000001</v>
      </c>
      <c r="E25" s="315">
        <f t="shared" si="7"/>
        <v>258700.40000000002</v>
      </c>
      <c r="F25" s="315">
        <f t="shared" ref="F25" si="8">F26+F27+F28+F29+F30+F31+F32+F33+F34+F35+F36+F37+F38+F39+F40+F41+F42+F43</f>
        <v>0</v>
      </c>
      <c r="G25" s="315">
        <f t="shared" ref="G25" si="9">G26+G27+G28+G29+G30+G31+G32+G33+G34+G35+G36+G37+G38+G39+G40+G41+G42+G43</f>
        <v>0</v>
      </c>
      <c r="H25" s="315">
        <f t="shared" ref="H25" si="10">H26+H27+H28+H29+H30+H31+H32+H33+H34+H35+H36+H37+H38+H39+H40+H41+H42+H43</f>
        <v>0</v>
      </c>
      <c r="I25" s="315">
        <f t="shared" ref="I25" si="11">I26+I27+I28+I29+I30+I31+I32+I33+I34+I35+I36+I37+I38+I39+I40+I41+I42+I43</f>
        <v>328544.3000000001</v>
      </c>
      <c r="J25" s="315">
        <f t="shared" ref="J25" si="12">J26+J27+J28+J29+J30+J31+J32+J33+J34+J35+J36+J37+J38+J39+J40+J41+J42+J43</f>
        <v>253897.60000000001</v>
      </c>
      <c r="K25" s="315">
        <f t="shared" ref="K25" si="13">K26+K27+K28+K29+K30+K31+K32+K33+K34+K35+K36+K37+K38+K39+K40+K41+K42+K43</f>
        <v>258700.40000000002</v>
      </c>
      <c r="L25" s="315">
        <f t="shared" ref="L25" si="14">L26+L27+L28+L29+L30+L31+L32+L33+L34+L35+L36+L37+L38+L39+L40+L41+L42+L43</f>
        <v>-11795.8</v>
      </c>
      <c r="M25" s="315">
        <f t="shared" ref="M25" si="15">M26+M27+M28+M29+M30+M31+M32+M33+M34+M35+M36+M37+M38+M39+M40+M41+M42+M43</f>
        <v>0</v>
      </c>
      <c r="N25" s="315">
        <f t="shared" ref="N25" si="16">N26+N27+N28+N29+N30+N31+N32+N33+N34+N35+N36+N37+N38+N39+N40+N41+N42+N43</f>
        <v>0</v>
      </c>
      <c r="O25" s="315">
        <f t="shared" ref="O25" si="17">O26+O27+O28+O29+O30+O31+O32+O33+O34+O35+O36+O37+O38+O39+O40+O41+O42+O43</f>
        <v>328544.3000000001</v>
      </c>
      <c r="P25" s="257">
        <f t="shared" si="4"/>
        <v>-11795.800000000047</v>
      </c>
    </row>
    <row r="26" spans="1:16" ht="33.6" customHeight="1">
      <c r="A26" s="249" t="s">
        <v>44</v>
      </c>
      <c r="B26" s="250" t="s">
        <v>478</v>
      </c>
      <c r="C26" s="467">
        <v>284377.3</v>
      </c>
      <c r="D26" s="307">
        <v>217501.8</v>
      </c>
      <c r="E26" s="307">
        <v>221788.5</v>
      </c>
      <c r="F26" s="211"/>
      <c r="G26" s="211"/>
      <c r="H26" s="211"/>
      <c r="I26" s="300">
        <v>284377.3</v>
      </c>
      <c r="J26" s="270">
        <v>217501.8</v>
      </c>
      <c r="K26" s="270">
        <v>221788.5</v>
      </c>
      <c r="L26" s="268">
        <f t="shared" si="1"/>
        <v>0</v>
      </c>
      <c r="M26" s="268">
        <f t="shared" si="2"/>
        <v>0</v>
      </c>
      <c r="N26" s="268">
        <f t="shared" si="3"/>
        <v>0</v>
      </c>
      <c r="O26" s="308">
        <v>284377.3</v>
      </c>
      <c r="P26" s="257">
        <f t="shared" si="4"/>
        <v>0</v>
      </c>
    </row>
    <row r="27" spans="1:16" ht="33.6" customHeight="1">
      <c r="A27" s="249" t="s">
        <v>273</v>
      </c>
      <c r="B27" s="250" t="s">
        <v>478</v>
      </c>
      <c r="C27" s="465">
        <v>227.5</v>
      </c>
      <c r="D27" s="307">
        <v>175.8</v>
      </c>
      <c r="E27" s="307">
        <v>179.4</v>
      </c>
      <c r="F27" s="211"/>
      <c r="G27" s="211"/>
      <c r="H27" s="211"/>
      <c r="I27" s="297">
        <v>227.5</v>
      </c>
      <c r="J27" s="270">
        <v>175.8</v>
      </c>
      <c r="K27" s="270">
        <v>179.4</v>
      </c>
      <c r="L27" s="268">
        <f t="shared" si="1"/>
        <v>0</v>
      </c>
      <c r="M27" s="268">
        <f t="shared" si="2"/>
        <v>0</v>
      </c>
      <c r="N27" s="268">
        <f t="shared" si="3"/>
        <v>0</v>
      </c>
      <c r="O27" s="306">
        <v>227.5</v>
      </c>
      <c r="P27" s="257">
        <f t="shared" si="4"/>
        <v>0</v>
      </c>
    </row>
    <row r="28" spans="1:16" ht="33.6" customHeight="1">
      <c r="A28" s="249" t="s">
        <v>323</v>
      </c>
      <c r="B28" s="250" t="s">
        <v>478</v>
      </c>
      <c r="C28" s="465">
        <v>2410</v>
      </c>
      <c r="D28" s="307">
        <v>1863.1</v>
      </c>
      <c r="E28" s="307">
        <v>1900</v>
      </c>
      <c r="F28" s="211"/>
      <c r="G28" s="211"/>
      <c r="H28" s="211"/>
      <c r="I28" s="297">
        <v>2410</v>
      </c>
      <c r="J28" s="270">
        <v>1863.1</v>
      </c>
      <c r="K28" s="270">
        <v>1900</v>
      </c>
      <c r="L28" s="268">
        <f t="shared" si="1"/>
        <v>0</v>
      </c>
      <c r="M28" s="268">
        <f t="shared" si="2"/>
        <v>0</v>
      </c>
      <c r="N28" s="268">
        <f t="shared" si="3"/>
        <v>0</v>
      </c>
      <c r="O28" s="306">
        <v>2410</v>
      </c>
      <c r="P28" s="257">
        <f t="shared" si="4"/>
        <v>0</v>
      </c>
    </row>
    <row r="29" spans="1:16" ht="33.6" customHeight="1">
      <c r="A29" s="249" t="s">
        <v>480</v>
      </c>
      <c r="B29" s="250" t="s">
        <v>478</v>
      </c>
      <c r="C29" s="465">
        <v>559.5</v>
      </c>
      <c r="D29" s="307">
        <v>432.5</v>
      </c>
      <c r="E29" s="307">
        <v>441.2</v>
      </c>
      <c r="F29" s="211"/>
      <c r="G29" s="211"/>
      <c r="H29" s="211"/>
      <c r="I29" s="297">
        <v>559.5</v>
      </c>
      <c r="J29" s="270">
        <v>432.5</v>
      </c>
      <c r="K29" s="270">
        <v>441.2</v>
      </c>
      <c r="L29" s="268">
        <f t="shared" si="1"/>
        <v>0</v>
      </c>
      <c r="M29" s="268">
        <f t="shared" si="2"/>
        <v>0</v>
      </c>
      <c r="N29" s="268">
        <f t="shared" si="3"/>
        <v>0</v>
      </c>
      <c r="O29" s="306">
        <v>559.5</v>
      </c>
      <c r="P29" s="257">
        <f t="shared" si="4"/>
        <v>0</v>
      </c>
    </row>
    <row r="30" spans="1:16" ht="33.6" customHeight="1">
      <c r="A30" s="249" t="s">
        <v>85</v>
      </c>
      <c r="B30" s="250" t="s">
        <v>478</v>
      </c>
      <c r="C30" s="465">
        <v>519.29999999999995</v>
      </c>
      <c r="D30" s="307">
        <v>390.7</v>
      </c>
      <c r="E30" s="307">
        <v>396.7</v>
      </c>
      <c r="F30" s="211"/>
      <c r="G30" s="211"/>
      <c r="H30" s="211"/>
      <c r="I30" s="297">
        <v>519.29999999999995</v>
      </c>
      <c r="J30" s="270">
        <v>390.7</v>
      </c>
      <c r="K30" s="270">
        <v>396.7</v>
      </c>
      <c r="L30" s="268">
        <f t="shared" si="1"/>
        <v>0</v>
      </c>
      <c r="M30" s="268">
        <f t="shared" si="2"/>
        <v>0</v>
      </c>
      <c r="N30" s="268">
        <f t="shared" si="3"/>
        <v>0</v>
      </c>
      <c r="O30" s="306">
        <v>519.29999999999995</v>
      </c>
      <c r="P30" s="257">
        <f t="shared" si="4"/>
        <v>0</v>
      </c>
    </row>
    <row r="31" spans="1:16" ht="98.25" customHeight="1">
      <c r="A31" s="249" t="s">
        <v>456</v>
      </c>
      <c r="B31" s="250" t="s">
        <v>478</v>
      </c>
      <c r="C31" s="465">
        <v>97.1</v>
      </c>
      <c r="D31" s="307">
        <v>8945.1</v>
      </c>
      <c r="E31" s="307">
        <v>9083.2999999999993</v>
      </c>
      <c r="F31" s="211"/>
      <c r="G31" s="211"/>
      <c r="H31" s="211"/>
      <c r="I31" s="297">
        <v>11892.9</v>
      </c>
      <c r="J31" s="270">
        <v>8945.1</v>
      </c>
      <c r="K31" s="270">
        <v>9083.2999999999993</v>
      </c>
      <c r="L31" s="268">
        <f t="shared" si="1"/>
        <v>-11795.8</v>
      </c>
      <c r="M31" s="268">
        <f t="shared" si="2"/>
        <v>0</v>
      </c>
      <c r="N31" s="268">
        <f t="shared" si="3"/>
        <v>0</v>
      </c>
      <c r="O31" s="306">
        <v>11892.9</v>
      </c>
      <c r="P31" s="257">
        <f t="shared" si="4"/>
        <v>-11795.8</v>
      </c>
    </row>
    <row r="32" spans="1:16" ht="33.6" customHeight="1">
      <c r="A32" s="249" t="s">
        <v>479</v>
      </c>
      <c r="B32" s="250" t="s">
        <v>478</v>
      </c>
      <c r="C32" s="465">
        <v>2482.4</v>
      </c>
      <c r="D32" s="307">
        <v>1867.5</v>
      </c>
      <c r="E32" s="307">
        <v>1896.2</v>
      </c>
      <c r="F32" s="211"/>
      <c r="G32" s="211"/>
      <c r="H32" s="211"/>
      <c r="I32" s="297">
        <v>2482.4</v>
      </c>
      <c r="J32" s="270">
        <v>1867.5</v>
      </c>
      <c r="K32" s="270">
        <v>1896.2</v>
      </c>
      <c r="L32" s="268">
        <f t="shared" si="1"/>
        <v>0</v>
      </c>
      <c r="M32" s="268">
        <f t="shared" si="2"/>
        <v>0</v>
      </c>
      <c r="N32" s="268">
        <f t="shared" si="3"/>
        <v>0</v>
      </c>
      <c r="O32" s="306">
        <v>2482.4</v>
      </c>
      <c r="P32" s="257">
        <f t="shared" si="4"/>
        <v>0</v>
      </c>
    </row>
    <row r="33" spans="1:16" ht="33.6" customHeight="1">
      <c r="A33" s="249" t="s">
        <v>324</v>
      </c>
      <c r="B33" s="250" t="s">
        <v>478</v>
      </c>
      <c r="C33" s="465">
        <v>1890.7</v>
      </c>
      <c r="D33" s="307">
        <v>1439.4</v>
      </c>
      <c r="E33" s="307">
        <v>1468.3</v>
      </c>
      <c r="F33" s="211"/>
      <c r="G33" s="211"/>
      <c r="H33" s="211"/>
      <c r="I33" s="297">
        <v>1890.7</v>
      </c>
      <c r="J33" s="270">
        <v>1439.4</v>
      </c>
      <c r="K33" s="270">
        <v>1468.3</v>
      </c>
      <c r="L33" s="268">
        <f t="shared" si="1"/>
        <v>0</v>
      </c>
      <c r="M33" s="268">
        <f t="shared" si="2"/>
        <v>0</v>
      </c>
      <c r="N33" s="268">
        <f t="shared" si="3"/>
        <v>0</v>
      </c>
      <c r="O33" s="306">
        <v>1890.7</v>
      </c>
      <c r="P33" s="257">
        <f t="shared" si="4"/>
        <v>0</v>
      </c>
    </row>
    <row r="34" spans="1:16" ht="33.6" customHeight="1">
      <c r="A34" s="249" t="s">
        <v>274</v>
      </c>
      <c r="B34" s="250" t="s">
        <v>478</v>
      </c>
      <c r="C34" s="465">
        <v>7191.5</v>
      </c>
      <c r="D34" s="307">
        <v>5475</v>
      </c>
      <c r="E34" s="307">
        <v>5585</v>
      </c>
      <c r="F34" s="211"/>
      <c r="G34" s="211"/>
      <c r="H34" s="211"/>
      <c r="I34" s="297">
        <v>7191.5</v>
      </c>
      <c r="J34" s="270">
        <v>5475</v>
      </c>
      <c r="K34" s="270">
        <v>5585</v>
      </c>
      <c r="L34" s="268">
        <f t="shared" si="1"/>
        <v>0</v>
      </c>
      <c r="M34" s="268">
        <f t="shared" si="2"/>
        <v>0</v>
      </c>
      <c r="N34" s="268">
        <f t="shared" si="3"/>
        <v>0</v>
      </c>
      <c r="O34" s="306">
        <v>7191.5</v>
      </c>
      <c r="P34" s="257">
        <f t="shared" si="4"/>
        <v>0</v>
      </c>
    </row>
    <row r="35" spans="1:16" ht="33.6" customHeight="1">
      <c r="A35" s="249" t="s">
        <v>325</v>
      </c>
      <c r="B35" s="250" t="s">
        <v>478</v>
      </c>
      <c r="C35" s="465">
        <v>240.6</v>
      </c>
      <c r="D35" s="307">
        <v>183.2</v>
      </c>
      <c r="E35" s="307">
        <v>186.9</v>
      </c>
      <c r="F35" s="211"/>
      <c r="G35" s="211"/>
      <c r="H35" s="211"/>
      <c r="I35" s="297">
        <v>240.6</v>
      </c>
      <c r="J35" s="270">
        <v>183.2</v>
      </c>
      <c r="K35" s="270">
        <v>186.9</v>
      </c>
      <c r="L35" s="268">
        <f t="shared" si="1"/>
        <v>0</v>
      </c>
      <c r="M35" s="268">
        <f t="shared" si="2"/>
        <v>0</v>
      </c>
      <c r="N35" s="268">
        <f t="shared" si="3"/>
        <v>0</v>
      </c>
      <c r="O35" s="306">
        <v>240.6</v>
      </c>
      <c r="P35" s="257">
        <f t="shared" si="4"/>
        <v>0</v>
      </c>
    </row>
    <row r="36" spans="1:16" ht="33.6" customHeight="1">
      <c r="A36" s="249" t="s">
        <v>461</v>
      </c>
      <c r="B36" s="250" t="s">
        <v>478</v>
      </c>
      <c r="C36" s="465">
        <v>6.9</v>
      </c>
      <c r="D36" s="307">
        <v>5.3</v>
      </c>
      <c r="E36" s="307">
        <v>5.4</v>
      </c>
      <c r="F36" s="211"/>
      <c r="G36" s="211"/>
      <c r="H36" s="211"/>
      <c r="I36" s="297">
        <v>6.9</v>
      </c>
      <c r="J36" s="270">
        <v>5.3</v>
      </c>
      <c r="K36" s="270">
        <v>5.4</v>
      </c>
      <c r="L36" s="268">
        <f t="shared" si="1"/>
        <v>0</v>
      </c>
      <c r="M36" s="268">
        <f t="shared" si="2"/>
        <v>0</v>
      </c>
      <c r="N36" s="268">
        <f t="shared" si="3"/>
        <v>0</v>
      </c>
      <c r="O36" s="306">
        <v>6.9</v>
      </c>
      <c r="P36" s="257">
        <f t="shared" si="4"/>
        <v>0</v>
      </c>
    </row>
    <row r="37" spans="1:16" ht="33.6" customHeight="1">
      <c r="A37" s="249" t="s">
        <v>477</v>
      </c>
      <c r="B37" s="250" t="s">
        <v>478</v>
      </c>
      <c r="C37" s="465">
        <v>3224.6</v>
      </c>
      <c r="D37" s="307">
        <v>3353.6</v>
      </c>
      <c r="E37" s="307">
        <v>3487.7</v>
      </c>
      <c r="F37" s="221"/>
      <c r="G37" s="221"/>
      <c r="H37" s="221"/>
      <c r="I37" s="297">
        <v>3224.6</v>
      </c>
      <c r="J37" s="270">
        <v>3353.6</v>
      </c>
      <c r="K37" s="270">
        <v>3487.7</v>
      </c>
      <c r="L37" s="268">
        <f t="shared" si="1"/>
        <v>0</v>
      </c>
      <c r="M37" s="268">
        <f t="shared" si="2"/>
        <v>0</v>
      </c>
      <c r="N37" s="268">
        <f t="shared" si="3"/>
        <v>0</v>
      </c>
      <c r="O37" s="306">
        <v>3224.6</v>
      </c>
      <c r="P37" s="257">
        <f t="shared" si="4"/>
        <v>0</v>
      </c>
    </row>
    <row r="38" spans="1:16" ht="33.6" customHeight="1">
      <c r="A38" s="249" t="s">
        <v>275</v>
      </c>
      <c r="B38" s="250" t="s">
        <v>478</v>
      </c>
      <c r="C38" s="468">
        <v>2.5</v>
      </c>
      <c r="D38" s="307">
        <v>2.6</v>
      </c>
      <c r="E38" s="307">
        <v>2.7</v>
      </c>
      <c r="F38" s="221"/>
      <c r="G38" s="221"/>
      <c r="H38" s="221"/>
      <c r="I38" s="296">
        <v>2.5</v>
      </c>
      <c r="J38" s="270">
        <v>2.6</v>
      </c>
      <c r="K38" s="270">
        <v>2.7</v>
      </c>
      <c r="L38" s="268">
        <f t="shared" si="1"/>
        <v>0</v>
      </c>
      <c r="M38" s="268">
        <f t="shared" si="2"/>
        <v>0</v>
      </c>
      <c r="N38" s="268">
        <f t="shared" si="3"/>
        <v>0</v>
      </c>
      <c r="O38" s="310">
        <v>2.5</v>
      </c>
      <c r="P38" s="257">
        <f t="shared" si="4"/>
        <v>0</v>
      </c>
    </row>
    <row r="39" spans="1:16" ht="33.6" customHeight="1">
      <c r="A39" s="249" t="s">
        <v>329</v>
      </c>
      <c r="B39" s="250" t="s">
        <v>478</v>
      </c>
      <c r="C39" s="465">
        <v>929.9</v>
      </c>
      <c r="D39" s="307">
        <v>718.8</v>
      </c>
      <c r="E39" s="307">
        <v>732.8</v>
      </c>
      <c r="F39" s="221"/>
      <c r="G39" s="221"/>
      <c r="H39" s="221"/>
      <c r="I39" s="297">
        <v>929.9</v>
      </c>
      <c r="J39" s="270">
        <v>718.8</v>
      </c>
      <c r="K39" s="270">
        <v>732.8</v>
      </c>
      <c r="L39" s="268">
        <f t="shared" si="1"/>
        <v>0</v>
      </c>
      <c r="M39" s="268">
        <f t="shared" si="2"/>
        <v>0</v>
      </c>
      <c r="N39" s="268">
        <f t="shared" si="3"/>
        <v>0</v>
      </c>
      <c r="O39" s="306">
        <v>929.9</v>
      </c>
      <c r="P39" s="257">
        <f t="shared" si="4"/>
        <v>0</v>
      </c>
    </row>
    <row r="40" spans="1:16" ht="33.6" customHeight="1">
      <c r="A40" s="249" t="s">
        <v>330</v>
      </c>
      <c r="B40" s="250" t="s">
        <v>478</v>
      </c>
      <c r="C40" s="465">
        <v>95.9</v>
      </c>
      <c r="D40" s="307">
        <v>74.2</v>
      </c>
      <c r="E40" s="307">
        <v>75.599999999999994</v>
      </c>
      <c r="F40" s="221"/>
      <c r="G40" s="221"/>
      <c r="H40" s="221"/>
      <c r="I40" s="297">
        <v>95.9</v>
      </c>
      <c r="J40" s="270">
        <v>74.2</v>
      </c>
      <c r="K40" s="270">
        <v>75.599999999999994</v>
      </c>
      <c r="L40" s="268">
        <f t="shared" si="1"/>
        <v>0</v>
      </c>
      <c r="M40" s="268">
        <f t="shared" si="2"/>
        <v>0</v>
      </c>
      <c r="N40" s="268">
        <f t="shared" si="3"/>
        <v>0</v>
      </c>
      <c r="O40" s="306">
        <v>95.9</v>
      </c>
      <c r="P40" s="257">
        <f t="shared" si="4"/>
        <v>0</v>
      </c>
    </row>
    <row r="41" spans="1:16" ht="147.75" customHeight="1">
      <c r="A41" s="251" t="s">
        <v>462</v>
      </c>
      <c r="B41" s="250" t="s">
        <v>478</v>
      </c>
      <c r="C41" s="466">
        <v>95.5</v>
      </c>
      <c r="D41" s="307">
        <v>72.7</v>
      </c>
      <c r="E41" s="307">
        <v>74.2</v>
      </c>
      <c r="F41" s="221"/>
      <c r="G41" s="221"/>
      <c r="H41" s="221"/>
      <c r="I41" s="301">
        <v>95.5</v>
      </c>
      <c r="J41" s="270">
        <v>72.7</v>
      </c>
      <c r="K41" s="270">
        <v>74.2</v>
      </c>
      <c r="L41" s="268">
        <f t="shared" si="1"/>
        <v>0</v>
      </c>
      <c r="M41" s="268">
        <f t="shared" si="2"/>
        <v>0</v>
      </c>
      <c r="N41" s="268">
        <f t="shared" si="3"/>
        <v>0</v>
      </c>
      <c r="O41" s="309">
        <v>95.5</v>
      </c>
      <c r="P41" s="257">
        <f t="shared" si="4"/>
        <v>0</v>
      </c>
    </row>
    <row r="42" spans="1:16" ht="33.6" customHeight="1">
      <c r="A42" s="251" t="s">
        <v>481</v>
      </c>
      <c r="B42" s="250" t="s">
        <v>478</v>
      </c>
      <c r="C42" s="466">
        <v>4.4000000000000004</v>
      </c>
      <c r="D42" s="307">
        <v>3.4</v>
      </c>
      <c r="E42" s="307">
        <v>3.6</v>
      </c>
      <c r="F42" s="221"/>
      <c r="G42" s="221"/>
      <c r="H42" s="221"/>
      <c r="I42" s="301">
        <v>4.4000000000000004</v>
      </c>
      <c r="J42" s="270">
        <v>3.4</v>
      </c>
      <c r="K42" s="270">
        <v>3.6</v>
      </c>
      <c r="L42" s="268">
        <f t="shared" si="1"/>
        <v>0</v>
      </c>
      <c r="M42" s="268">
        <f t="shared" si="2"/>
        <v>0</v>
      </c>
      <c r="N42" s="268">
        <f t="shared" si="3"/>
        <v>0</v>
      </c>
      <c r="O42" s="309">
        <v>4.4000000000000004</v>
      </c>
      <c r="P42" s="257">
        <f t="shared" si="4"/>
        <v>0</v>
      </c>
    </row>
    <row r="43" spans="1:16" ht="33.6" customHeight="1">
      <c r="A43" s="249" t="s">
        <v>482</v>
      </c>
      <c r="B43" s="250" t="s">
        <v>478</v>
      </c>
      <c r="C43" s="466">
        <v>12392.9</v>
      </c>
      <c r="D43" s="307">
        <v>11392.9</v>
      </c>
      <c r="E43" s="307">
        <v>11392.9</v>
      </c>
      <c r="F43" s="221"/>
      <c r="G43" s="221"/>
      <c r="H43" s="221"/>
      <c r="I43" s="301">
        <v>12392.9</v>
      </c>
      <c r="J43" s="270">
        <v>11392.9</v>
      </c>
      <c r="K43" s="270">
        <v>11392.9</v>
      </c>
      <c r="L43" s="268">
        <f t="shared" si="1"/>
        <v>0</v>
      </c>
      <c r="M43" s="268">
        <f t="shared" si="2"/>
        <v>0</v>
      </c>
      <c r="N43" s="268">
        <f t="shared" si="3"/>
        <v>0</v>
      </c>
      <c r="O43" s="309">
        <v>12392.9</v>
      </c>
      <c r="P43" s="257">
        <f t="shared" si="4"/>
        <v>0</v>
      </c>
    </row>
    <row r="44" spans="1:16" s="445" customFormat="1" ht="33.6" customHeight="1">
      <c r="A44" s="311" t="s">
        <v>456</v>
      </c>
      <c r="B44" s="312" t="s">
        <v>630</v>
      </c>
      <c r="C44" s="466">
        <v>11795.8</v>
      </c>
      <c r="D44" s="307"/>
      <c r="E44" s="307"/>
      <c r="I44" s="297"/>
      <c r="J44" s="270"/>
      <c r="K44" s="270"/>
      <c r="L44" s="268"/>
      <c r="M44" s="268"/>
      <c r="N44" s="268"/>
      <c r="O44" s="309"/>
      <c r="P44" s="257"/>
    </row>
    <row r="45" spans="1:16" ht="33.6" customHeight="1">
      <c r="A45" s="249" t="s">
        <v>572</v>
      </c>
      <c r="B45" s="250" t="s">
        <v>573</v>
      </c>
      <c r="C45" s="289">
        <v>70.3</v>
      </c>
      <c r="D45" s="290">
        <v>5.0999999999999996</v>
      </c>
      <c r="E45" s="290">
        <v>5.5</v>
      </c>
      <c r="F45" s="221"/>
      <c r="G45" s="221"/>
      <c r="H45" s="221"/>
      <c r="I45" s="302">
        <v>80</v>
      </c>
      <c r="J45" s="263">
        <v>6.1</v>
      </c>
      <c r="K45" s="263">
        <v>6.1</v>
      </c>
      <c r="L45" s="268">
        <f t="shared" si="1"/>
        <v>-9.7000000000000028</v>
      </c>
      <c r="M45" s="268">
        <f t="shared" si="2"/>
        <v>-1</v>
      </c>
      <c r="N45" s="268">
        <f t="shared" si="3"/>
        <v>-0.59999999999999964</v>
      </c>
      <c r="O45" s="289">
        <v>70.3</v>
      </c>
      <c r="P45" s="257">
        <f t="shared" si="4"/>
        <v>0</v>
      </c>
    </row>
    <row r="46" spans="1:16" ht="33.6" customHeight="1">
      <c r="A46" s="222" t="s">
        <v>508</v>
      </c>
      <c r="B46" s="255" t="s">
        <v>509</v>
      </c>
      <c r="C46" s="263">
        <f>C48+C49+C47+C50</f>
        <v>45896.3</v>
      </c>
      <c r="D46" s="263">
        <f t="shared" ref="D46:E46" si="18">D48+D49+D47+D50</f>
        <v>22692.2</v>
      </c>
      <c r="E46" s="263">
        <f t="shared" si="18"/>
        <v>23405.8</v>
      </c>
      <c r="F46" s="221"/>
      <c r="G46" s="221"/>
      <c r="H46" s="221"/>
      <c r="I46" s="301" t="e">
        <f>I47+I48+I49+I50+#REF!</f>
        <v>#REF!</v>
      </c>
      <c r="J46" s="272"/>
      <c r="K46" s="272"/>
      <c r="L46" s="268" t="e">
        <f t="shared" si="1"/>
        <v>#REF!</v>
      </c>
      <c r="M46" s="268">
        <f t="shared" si="2"/>
        <v>22692.2</v>
      </c>
      <c r="N46" s="268">
        <f t="shared" si="3"/>
        <v>23405.8</v>
      </c>
      <c r="O46" s="263">
        <f>O48+O49+O47+O50</f>
        <v>45896.3</v>
      </c>
      <c r="P46" s="257">
        <f t="shared" si="4"/>
        <v>0</v>
      </c>
    </row>
    <row r="47" spans="1:16" s="277" customFormat="1" ht="33.6" customHeight="1">
      <c r="A47" s="278" t="s">
        <v>583</v>
      </c>
      <c r="B47" s="250" t="s">
        <v>582</v>
      </c>
      <c r="C47" s="291">
        <v>20539.3</v>
      </c>
      <c r="D47" s="291">
        <v>20539.3</v>
      </c>
      <c r="E47" s="291">
        <v>21209.599999999999</v>
      </c>
      <c r="I47" s="301">
        <v>0</v>
      </c>
      <c r="J47" s="272"/>
      <c r="K47" s="272"/>
      <c r="L47" s="268">
        <f t="shared" si="1"/>
        <v>20539.3</v>
      </c>
      <c r="M47" s="268">
        <f t="shared" si="2"/>
        <v>20539.3</v>
      </c>
      <c r="N47" s="268">
        <f t="shared" si="3"/>
        <v>21209.599999999999</v>
      </c>
      <c r="O47" s="291">
        <v>20539.3</v>
      </c>
      <c r="P47" s="257">
        <f t="shared" si="4"/>
        <v>0</v>
      </c>
    </row>
    <row r="48" spans="1:16" ht="33.6" customHeight="1">
      <c r="A48" s="278" t="s">
        <v>28</v>
      </c>
      <c r="B48" s="250" t="s">
        <v>540</v>
      </c>
      <c r="C48" s="291">
        <v>2827.9</v>
      </c>
      <c r="D48" s="292">
        <v>2152.9</v>
      </c>
      <c r="E48" s="292">
        <v>2196.1999999999998</v>
      </c>
      <c r="F48" s="220"/>
      <c r="G48" s="220"/>
      <c r="H48" s="220"/>
      <c r="I48" s="303">
        <v>2827.9</v>
      </c>
      <c r="J48" s="294"/>
      <c r="K48" s="294"/>
      <c r="L48" s="268">
        <f t="shared" si="1"/>
        <v>0</v>
      </c>
      <c r="M48" s="268">
        <f t="shared" si="2"/>
        <v>2152.9</v>
      </c>
      <c r="N48" s="268">
        <f t="shared" si="3"/>
        <v>2196.1999999999998</v>
      </c>
      <c r="O48" s="291">
        <v>2827.9</v>
      </c>
      <c r="P48" s="257">
        <f t="shared" si="4"/>
        <v>0</v>
      </c>
    </row>
    <row r="49" spans="1:16" ht="33.6" customHeight="1">
      <c r="A49" s="278" t="s">
        <v>574</v>
      </c>
      <c r="B49" s="250" t="s">
        <v>540</v>
      </c>
      <c r="C49" s="469">
        <v>871.2</v>
      </c>
      <c r="D49" s="272"/>
      <c r="E49" s="272"/>
      <c r="F49" s="211"/>
      <c r="G49" s="211"/>
      <c r="H49" s="211"/>
      <c r="I49" s="303">
        <v>871.2</v>
      </c>
      <c r="J49" s="294"/>
      <c r="K49" s="294"/>
      <c r="L49" s="268">
        <f t="shared" si="1"/>
        <v>0</v>
      </c>
      <c r="M49" s="268">
        <f t="shared" si="2"/>
        <v>0</v>
      </c>
      <c r="N49" s="268">
        <f t="shared" si="3"/>
        <v>0</v>
      </c>
      <c r="O49" s="262">
        <v>871.2</v>
      </c>
      <c r="P49" s="257">
        <f t="shared" si="4"/>
        <v>0</v>
      </c>
    </row>
    <row r="50" spans="1:16" ht="33.6" customHeight="1">
      <c r="A50" s="313" t="s">
        <v>584</v>
      </c>
      <c r="B50" s="294"/>
      <c r="C50" s="469">
        <v>21657.9</v>
      </c>
      <c r="D50" s="272"/>
      <c r="E50" s="272"/>
      <c r="I50" s="294"/>
      <c r="J50" s="294"/>
      <c r="K50" s="294"/>
      <c r="L50" s="268">
        <f t="shared" si="1"/>
        <v>21657.9</v>
      </c>
      <c r="M50" s="268">
        <f t="shared" si="2"/>
        <v>0</v>
      </c>
      <c r="N50" s="268">
        <f t="shared" si="3"/>
        <v>0</v>
      </c>
      <c r="O50" s="262">
        <v>21657.9</v>
      </c>
      <c r="P50" s="257">
        <f t="shared" si="4"/>
        <v>0</v>
      </c>
    </row>
  </sheetData>
  <mergeCells count="3">
    <mergeCell ref="A5:E5"/>
    <mergeCell ref="B2:C2"/>
    <mergeCell ref="B3:D4"/>
  </mergeCells>
  <phoneticPr fontId="15" type="noConversion"/>
  <pageMargins left="0.23622047244094491" right="0.19" top="0.27559055118110237" bottom="0.27559055118110237" header="0.51181102362204722" footer="0.51181102362204722"/>
  <pageSetup paperSize="9" scale="5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2:H65"/>
  <sheetViews>
    <sheetView view="pageBreakPreview" zoomScale="49" zoomScaleSheetLayoutView="49" workbookViewId="0">
      <selection activeCell="B3" sqref="B3:E4"/>
    </sheetView>
  </sheetViews>
  <sheetFormatPr defaultColWidth="8.85546875" defaultRowHeight="12.75"/>
  <cols>
    <col min="1" max="1" width="116.42578125" style="71" customWidth="1"/>
    <col min="2" max="2" width="35.85546875" style="71" customWidth="1"/>
    <col min="3" max="3" width="22.140625" style="72" customWidth="1"/>
    <col min="4" max="4" width="16.28515625" style="72" customWidth="1"/>
    <col min="5" max="5" width="16.42578125" style="72" customWidth="1"/>
    <col min="6" max="6" width="14.42578125" style="71" customWidth="1"/>
    <col min="7" max="8" width="13.140625" style="71" customWidth="1"/>
    <col min="9" max="16384" width="8.85546875" style="71"/>
  </cols>
  <sheetData>
    <row r="2" spans="1:8" ht="15.75">
      <c r="A2" s="187"/>
      <c r="B2" s="493" t="s">
        <v>113</v>
      </c>
      <c r="C2" s="493"/>
      <c r="D2" s="188"/>
      <c r="E2" s="188"/>
      <c r="F2" s="188"/>
      <c r="G2" s="188"/>
      <c r="H2" s="188"/>
    </row>
    <row r="3" spans="1:8" ht="15.6" customHeight="1">
      <c r="A3" s="187"/>
      <c r="B3" s="494" t="s">
        <v>617</v>
      </c>
      <c r="C3" s="494"/>
      <c r="D3" s="494"/>
      <c r="E3" s="494"/>
      <c r="F3" s="188"/>
      <c r="G3" s="188"/>
      <c r="H3" s="188"/>
    </row>
    <row r="4" spans="1:8" ht="24" customHeight="1">
      <c r="A4" s="187"/>
      <c r="B4" s="494"/>
      <c r="C4" s="494"/>
      <c r="D4" s="494"/>
      <c r="E4" s="494"/>
      <c r="F4" s="188"/>
      <c r="G4" s="188"/>
      <c r="H4" s="188"/>
    </row>
    <row r="5" spans="1:8">
      <c r="A5" s="188"/>
      <c r="B5" s="188"/>
      <c r="C5" s="190"/>
      <c r="D5" s="190"/>
      <c r="E5" s="190"/>
      <c r="F5" s="185"/>
      <c r="G5" s="185"/>
      <c r="H5" s="185"/>
    </row>
    <row r="6" spans="1:8" ht="18.75">
      <c r="A6" s="492" t="s">
        <v>562</v>
      </c>
      <c r="B6" s="492"/>
      <c r="C6" s="492"/>
      <c r="D6" s="206"/>
      <c r="E6" s="206"/>
      <c r="F6" s="188"/>
      <c r="G6" s="188"/>
      <c r="H6" s="188"/>
    </row>
    <row r="7" spans="1:8">
      <c r="A7" s="191"/>
      <c r="B7" s="191"/>
      <c r="C7" s="193"/>
      <c r="D7" s="188"/>
      <c r="E7" s="188"/>
      <c r="F7" s="188"/>
      <c r="G7" s="188"/>
      <c r="H7" s="188"/>
    </row>
    <row r="8" spans="1:8" ht="18.75">
      <c r="A8" s="192" t="s">
        <v>201</v>
      </c>
      <c r="B8" s="194" t="s">
        <v>202</v>
      </c>
      <c r="C8" s="195">
        <v>2022</v>
      </c>
      <c r="D8" s="196">
        <v>2023</v>
      </c>
      <c r="E8" s="196">
        <v>2024</v>
      </c>
      <c r="F8" s="188"/>
      <c r="G8" s="188"/>
      <c r="H8" s="188"/>
    </row>
    <row r="9" spans="1:8" ht="18.75">
      <c r="A9" s="197" t="s">
        <v>30</v>
      </c>
      <c r="B9" s="198" t="s">
        <v>231</v>
      </c>
      <c r="C9" s="199">
        <f>C10+C15+C21+C26+C30+C32+C43+C47+C55+C63</f>
        <v>182511.09999999998</v>
      </c>
      <c r="D9" s="199">
        <f t="shared" ref="D9:E9" si="0">D10+D15+D21+D26+D30+D32+D43+D47+D55+D63</f>
        <v>162553.19999999998</v>
      </c>
      <c r="E9" s="199">
        <f t="shared" si="0"/>
        <v>173086.5</v>
      </c>
      <c r="F9" s="207">
        <f>C9+'1-4'!C7</f>
        <v>1221466.2000000002</v>
      </c>
      <c r="G9" s="207">
        <f>D9+'1-4'!D7</f>
        <v>765771.79999999993</v>
      </c>
      <c r="H9" s="207">
        <f>E9+'1-4'!E7</f>
        <v>744173.5</v>
      </c>
    </row>
    <row r="10" spans="1:8" ht="18.75">
      <c r="A10" s="197" t="s">
        <v>6</v>
      </c>
      <c r="B10" s="198" t="s">
        <v>232</v>
      </c>
      <c r="C10" s="200">
        <f>C11+C12+C13+C14</f>
        <v>157241.29999999999</v>
      </c>
      <c r="D10" s="200">
        <f t="shared" ref="D10:E10" si="1">D11+D12+D13+D14</f>
        <v>139148.5</v>
      </c>
      <c r="E10" s="200">
        <f t="shared" si="1"/>
        <v>149334.20000000001</v>
      </c>
      <c r="F10" s="186"/>
      <c r="G10" s="186"/>
      <c r="H10" s="186"/>
    </row>
    <row r="11" spans="1:8" ht="56.25">
      <c r="A11" s="201" t="s">
        <v>203</v>
      </c>
      <c r="B11" s="202" t="s">
        <v>46</v>
      </c>
      <c r="C11" s="203">
        <v>148740.29999999999</v>
      </c>
      <c r="D11" s="204">
        <v>135596.5</v>
      </c>
      <c r="E11" s="204">
        <v>145778.20000000001</v>
      </c>
      <c r="F11" s="188"/>
      <c r="G11" s="188"/>
      <c r="H11" s="188"/>
    </row>
    <row r="12" spans="1:8" ht="93.75">
      <c r="A12" s="201" t="s">
        <v>86</v>
      </c>
      <c r="B12" s="202" t="s">
        <v>47</v>
      </c>
      <c r="C12" s="203">
        <v>7900</v>
      </c>
      <c r="D12" s="204">
        <v>3340</v>
      </c>
      <c r="E12" s="204">
        <v>3340</v>
      </c>
      <c r="F12" s="188"/>
      <c r="G12" s="188"/>
      <c r="H12" s="188"/>
    </row>
    <row r="13" spans="1:8" ht="37.5">
      <c r="A13" s="201" t="s">
        <v>89</v>
      </c>
      <c r="B13" s="202" t="s">
        <v>252</v>
      </c>
      <c r="C13" s="203">
        <v>600</v>
      </c>
      <c r="D13" s="204">
        <v>205</v>
      </c>
      <c r="E13" s="204">
        <v>208</v>
      </c>
      <c r="F13" s="188"/>
      <c r="G13" s="188"/>
      <c r="H13" s="188"/>
    </row>
    <row r="14" spans="1:8" ht="75">
      <c r="A14" s="201" t="s">
        <v>90</v>
      </c>
      <c r="B14" s="202" t="s">
        <v>91</v>
      </c>
      <c r="C14" s="203">
        <v>1</v>
      </c>
      <c r="D14" s="204">
        <v>7</v>
      </c>
      <c r="E14" s="204">
        <v>8</v>
      </c>
      <c r="F14" s="188"/>
      <c r="G14" s="188"/>
      <c r="H14" s="188"/>
    </row>
    <row r="15" spans="1:8" ht="18.75">
      <c r="A15" s="197" t="s">
        <v>7</v>
      </c>
      <c r="B15" s="198" t="s">
        <v>8</v>
      </c>
      <c r="C15" s="200">
        <f>C16</f>
        <v>15424.2</v>
      </c>
      <c r="D15" s="200">
        <f t="shared" ref="D15:E15" si="2">D16</f>
        <v>15650.800000000001</v>
      </c>
      <c r="E15" s="200">
        <f t="shared" si="2"/>
        <v>15760.199999999999</v>
      </c>
      <c r="F15" s="189"/>
      <c r="G15" s="189"/>
      <c r="H15" s="189"/>
    </row>
    <row r="16" spans="1:8" ht="37.5">
      <c r="A16" s="201" t="s">
        <v>9</v>
      </c>
      <c r="B16" s="202" t="s">
        <v>10</v>
      </c>
      <c r="C16" s="205">
        <f>C17+C18+C19+C20</f>
        <v>15424.2</v>
      </c>
      <c r="D16" s="205">
        <f t="shared" ref="D16:E16" si="3">D17+D18+D19+D20</f>
        <v>15650.800000000001</v>
      </c>
      <c r="E16" s="205">
        <f t="shared" si="3"/>
        <v>15760.199999999999</v>
      </c>
      <c r="F16" s="189"/>
      <c r="G16" s="189"/>
      <c r="H16" s="189"/>
    </row>
    <row r="17" spans="1:8" ht="56.25">
      <c r="A17" s="201" t="s">
        <v>11</v>
      </c>
      <c r="B17" s="202" t="s">
        <v>12</v>
      </c>
      <c r="C17" s="203">
        <v>6973.8</v>
      </c>
      <c r="D17" s="204">
        <v>7002.1</v>
      </c>
      <c r="E17" s="204">
        <v>6939.02</v>
      </c>
      <c r="F17" s="189"/>
      <c r="G17" s="189"/>
      <c r="H17" s="189"/>
    </row>
    <row r="18" spans="1:8" ht="75">
      <c r="A18" s="201" t="s">
        <v>13</v>
      </c>
      <c r="B18" s="202" t="s">
        <v>14</v>
      </c>
      <c r="C18" s="203">
        <v>38.6</v>
      </c>
      <c r="D18" s="204">
        <v>39.200000000000003</v>
      </c>
      <c r="E18" s="204">
        <v>40.090000000000003</v>
      </c>
      <c r="F18" s="189"/>
      <c r="G18" s="189"/>
      <c r="H18" s="189"/>
    </row>
    <row r="19" spans="1:8" ht="56.25">
      <c r="A19" s="201" t="s">
        <v>15</v>
      </c>
      <c r="B19" s="202" t="s">
        <v>16</v>
      </c>
      <c r="C19" s="203">
        <v>9286.2999999999993</v>
      </c>
      <c r="D19" s="204">
        <v>9477.1</v>
      </c>
      <c r="E19" s="204">
        <v>9671.6</v>
      </c>
      <c r="F19" s="189"/>
      <c r="G19" s="189"/>
      <c r="H19" s="189"/>
    </row>
    <row r="20" spans="1:8" ht="56.25">
      <c r="A20" s="201" t="s">
        <v>17</v>
      </c>
      <c r="B20" s="202" t="s">
        <v>18</v>
      </c>
      <c r="C20" s="203">
        <v>-874.5</v>
      </c>
      <c r="D20" s="204">
        <v>-867.6</v>
      </c>
      <c r="E20" s="204">
        <v>-890.51</v>
      </c>
      <c r="F20" s="189"/>
      <c r="G20" s="189"/>
      <c r="H20" s="189"/>
    </row>
    <row r="21" spans="1:8" ht="18.75">
      <c r="A21" s="197" t="s">
        <v>253</v>
      </c>
      <c r="B21" s="198" t="s">
        <v>254</v>
      </c>
      <c r="C21" s="200">
        <f>C22+C23+C24+C25</f>
        <v>3261.9</v>
      </c>
      <c r="D21" s="200">
        <f t="shared" ref="D21:E21" si="4">D22+D23+D24+D25</f>
        <v>3281.9</v>
      </c>
      <c r="E21" s="200">
        <f t="shared" si="4"/>
        <v>3354.8</v>
      </c>
      <c r="F21" s="189"/>
      <c r="G21" s="189"/>
      <c r="H21" s="189"/>
    </row>
    <row r="22" spans="1:8" ht="18.75">
      <c r="A22" s="201" t="s">
        <v>563</v>
      </c>
      <c r="B22" s="202" t="s">
        <v>564</v>
      </c>
      <c r="C22" s="205">
        <v>1751.9</v>
      </c>
      <c r="D22" s="205">
        <v>1821.9</v>
      </c>
      <c r="E22" s="205">
        <v>1894.8</v>
      </c>
      <c r="F22" s="189"/>
      <c r="G22" s="189"/>
      <c r="H22" s="189"/>
    </row>
    <row r="23" spans="1:8" ht="18.75">
      <c r="A23" s="201" t="s">
        <v>565</v>
      </c>
      <c r="B23" s="202" t="s">
        <v>566</v>
      </c>
      <c r="C23" s="205">
        <v>100</v>
      </c>
      <c r="D23" s="205">
        <v>0</v>
      </c>
      <c r="E23" s="205">
        <v>0</v>
      </c>
      <c r="F23" s="189"/>
      <c r="G23" s="189"/>
      <c r="H23" s="189"/>
    </row>
    <row r="24" spans="1:8" ht="18.75">
      <c r="A24" s="201" t="s">
        <v>255</v>
      </c>
      <c r="B24" s="202" t="s">
        <v>256</v>
      </c>
      <c r="C24" s="205">
        <v>210</v>
      </c>
      <c r="D24" s="205">
        <v>260</v>
      </c>
      <c r="E24" s="205">
        <v>260</v>
      </c>
      <c r="F24" s="189"/>
      <c r="G24" s="189"/>
      <c r="H24" s="189"/>
    </row>
    <row r="25" spans="1:8" ht="18.75">
      <c r="A25" s="201" t="s">
        <v>460</v>
      </c>
      <c r="B25" s="202" t="s">
        <v>331</v>
      </c>
      <c r="C25" s="203">
        <v>1200</v>
      </c>
      <c r="D25" s="203">
        <v>1200</v>
      </c>
      <c r="E25" s="203">
        <v>1200</v>
      </c>
      <c r="F25" s="189"/>
      <c r="G25" s="189"/>
      <c r="H25" s="189"/>
    </row>
    <row r="26" spans="1:8" ht="37.5">
      <c r="A26" s="197" t="s">
        <v>257</v>
      </c>
      <c r="B26" s="198" t="s">
        <v>258</v>
      </c>
      <c r="C26" s="200">
        <f>C27</f>
        <v>0</v>
      </c>
      <c r="D26" s="200">
        <f t="shared" ref="D26:E26" si="5">D27</f>
        <v>0</v>
      </c>
      <c r="E26" s="200">
        <f t="shared" si="5"/>
        <v>0</v>
      </c>
      <c r="F26" s="189"/>
      <c r="G26" s="189"/>
      <c r="H26" s="189"/>
    </row>
    <row r="27" spans="1:8" ht="18.75">
      <c r="A27" s="201" t="s">
        <v>259</v>
      </c>
      <c r="B27" s="202" t="s">
        <v>260</v>
      </c>
      <c r="C27" s="203">
        <f>C28+C29</f>
        <v>0</v>
      </c>
      <c r="D27" s="203">
        <f t="shared" ref="D27:E27" si="6">D28+D29</f>
        <v>0</v>
      </c>
      <c r="E27" s="203">
        <f t="shared" si="6"/>
        <v>0</v>
      </c>
      <c r="F27" s="189"/>
      <c r="G27" s="189"/>
      <c r="H27" s="189"/>
    </row>
    <row r="28" spans="1:8" ht="18.75">
      <c r="A28" s="201" t="s">
        <v>332</v>
      </c>
      <c r="B28" s="202" t="s">
        <v>333</v>
      </c>
      <c r="C28" s="203">
        <v>0</v>
      </c>
      <c r="D28" s="204">
        <v>0</v>
      </c>
      <c r="E28" s="204">
        <v>0</v>
      </c>
      <c r="F28" s="189"/>
      <c r="G28" s="189"/>
      <c r="H28" s="189"/>
    </row>
    <row r="29" spans="1:8" ht="37.5">
      <c r="A29" s="201" t="s">
        <v>261</v>
      </c>
      <c r="B29" s="202" t="s">
        <v>262</v>
      </c>
      <c r="C29" s="203">
        <v>0</v>
      </c>
      <c r="D29" s="204">
        <v>0</v>
      </c>
      <c r="E29" s="204">
        <v>0</v>
      </c>
      <c r="F29" s="189"/>
      <c r="G29" s="189"/>
      <c r="H29" s="189"/>
    </row>
    <row r="30" spans="1:8" ht="18.75">
      <c r="A30" s="197" t="s">
        <v>19</v>
      </c>
      <c r="B30" s="198" t="s">
        <v>20</v>
      </c>
      <c r="C30" s="200">
        <f>C31</f>
        <v>1230</v>
      </c>
      <c r="D30" s="200">
        <f t="shared" ref="D30:E30" si="7">D31</f>
        <v>1235</v>
      </c>
      <c r="E30" s="200">
        <f t="shared" si="7"/>
        <v>1238</v>
      </c>
      <c r="F30" s="189"/>
      <c r="G30" s="189"/>
      <c r="H30" s="189"/>
    </row>
    <row r="31" spans="1:8" ht="37.5">
      <c r="A31" s="201" t="s">
        <v>21</v>
      </c>
      <c r="B31" s="202" t="s">
        <v>160</v>
      </c>
      <c r="C31" s="203">
        <v>1230</v>
      </c>
      <c r="D31" s="203">
        <v>1235</v>
      </c>
      <c r="E31" s="203">
        <v>1238</v>
      </c>
      <c r="F31" s="189"/>
      <c r="G31" s="189"/>
      <c r="H31" s="189"/>
    </row>
    <row r="32" spans="1:8" ht="37.5">
      <c r="A32" s="197" t="s">
        <v>265</v>
      </c>
      <c r="B32" s="198" t="s">
        <v>266</v>
      </c>
      <c r="C32" s="200">
        <f>C33+C41</f>
        <v>2122.4</v>
      </c>
      <c r="D32" s="200">
        <f t="shared" ref="D32:E32" si="8">D33+D41</f>
        <v>1203</v>
      </c>
      <c r="E32" s="200">
        <f t="shared" si="8"/>
        <v>1257</v>
      </c>
      <c r="F32" s="189"/>
      <c r="G32" s="189"/>
      <c r="H32" s="189"/>
    </row>
    <row r="33" spans="1:8" ht="75">
      <c r="A33" s="201" t="s">
        <v>267</v>
      </c>
      <c r="B33" s="202" t="s">
        <v>268</v>
      </c>
      <c r="C33" s="205">
        <f>C34+C37+C39</f>
        <v>2072.4</v>
      </c>
      <c r="D33" s="205">
        <f t="shared" ref="D33:E33" si="9">D34+D37+D39</f>
        <v>1189</v>
      </c>
      <c r="E33" s="205">
        <f t="shared" si="9"/>
        <v>1242</v>
      </c>
      <c r="F33" s="189"/>
      <c r="G33" s="189"/>
      <c r="H33" s="189"/>
    </row>
    <row r="34" spans="1:8" ht="56.25">
      <c r="A34" s="201" t="s">
        <v>269</v>
      </c>
      <c r="B34" s="202" t="s">
        <v>270</v>
      </c>
      <c r="C34" s="205">
        <f>C35+C36</f>
        <v>1312</v>
      </c>
      <c r="D34" s="205">
        <f t="shared" ref="D34:E34" si="10">D35+D36</f>
        <v>821</v>
      </c>
      <c r="E34" s="205">
        <f t="shared" si="10"/>
        <v>847</v>
      </c>
      <c r="F34" s="189"/>
      <c r="G34" s="189"/>
      <c r="H34" s="189"/>
    </row>
    <row r="35" spans="1:8" ht="75">
      <c r="A35" s="201" t="s">
        <v>271</v>
      </c>
      <c r="B35" s="202" t="s">
        <v>457</v>
      </c>
      <c r="C35" s="203">
        <v>1256</v>
      </c>
      <c r="D35" s="204">
        <v>775</v>
      </c>
      <c r="E35" s="204">
        <v>789</v>
      </c>
      <c r="F35" s="189"/>
      <c r="G35" s="189"/>
      <c r="H35" s="189"/>
    </row>
    <row r="36" spans="1:8" ht="75">
      <c r="A36" s="201" t="s">
        <v>22</v>
      </c>
      <c r="B36" s="202" t="s">
        <v>326</v>
      </c>
      <c r="C36" s="203">
        <v>56</v>
      </c>
      <c r="D36" s="204">
        <v>46</v>
      </c>
      <c r="E36" s="204">
        <v>58</v>
      </c>
      <c r="F36" s="189"/>
      <c r="G36" s="189"/>
      <c r="H36" s="189"/>
    </row>
    <row r="37" spans="1:8" ht="56.25">
      <c r="A37" s="201" t="s">
        <v>23</v>
      </c>
      <c r="B37" s="202" t="s">
        <v>24</v>
      </c>
      <c r="C37" s="205">
        <f>C38</f>
        <v>392.4</v>
      </c>
      <c r="D37" s="205">
        <f t="shared" ref="D37:E37" si="11">D38</f>
        <v>199</v>
      </c>
      <c r="E37" s="205">
        <f t="shared" si="11"/>
        <v>225</v>
      </c>
      <c r="F37" s="189"/>
      <c r="G37" s="189"/>
      <c r="H37" s="189"/>
    </row>
    <row r="38" spans="1:8" ht="56.25">
      <c r="A38" s="201" t="s">
        <v>25</v>
      </c>
      <c r="B38" s="202" t="s">
        <v>26</v>
      </c>
      <c r="C38" s="203">
        <v>392.4</v>
      </c>
      <c r="D38" s="204">
        <v>199</v>
      </c>
      <c r="E38" s="204">
        <v>225</v>
      </c>
      <c r="F38" s="189"/>
      <c r="G38" s="189"/>
      <c r="H38" s="189"/>
    </row>
    <row r="39" spans="1:8" ht="37.5">
      <c r="A39" s="201" t="s">
        <v>276</v>
      </c>
      <c r="B39" s="202" t="s">
        <v>458</v>
      </c>
      <c r="C39" s="203">
        <f>C40</f>
        <v>368</v>
      </c>
      <c r="D39" s="203">
        <f t="shared" ref="D39:E39" si="12">D40</f>
        <v>169</v>
      </c>
      <c r="E39" s="203">
        <f t="shared" si="12"/>
        <v>170</v>
      </c>
      <c r="F39" s="189"/>
      <c r="G39" s="189"/>
      <c r="H39" s="189"/>
    </row>
    <row r="40" spans="1:8" ht="37.5">
      <c r="A40" s="201" t="s">
        <v>276</v>
      </c>
      <c r="B40" s="202" t="s">
        <v>277</v>
      </c>
      <c r="C40" s="203">
        <v>368</v>
      </c>
      <c r="D40" s="203">
        <v>169</v>
      </c>
      <c r="E40" s="203">
        <v>170</v>
      </c>
      <c r="F40" s="189"/>
      <c r="G40" s="189"/>
      <c r="H40" s="189"/>
    </row>
    <row r="41" spans="1:8" ht="56.25">
      <c r="A41" s="201" t="s">
        <v>111</v>
      </c>
      <c r="B41" s="202" t="s">
        <v>112</v>
      </c>
      <c r="C41" s="205">
        <f>C42</f>
        <v>50</v>
      </c>
      <c r="D41" s="205">
        <f t="shared" ref="D41:E41" si="13">D42</f>
        <v>14</v>
      </c>
      <c r="E41" s="205">
        <f t="shared" si="13"/>
        <v>15</v>
      </c>
      <c r="F41" s="189"/>
      <c r="G41" s="189"/>
      <c r="H41" s="189"/>
    </row>
    <row r="42" spans="1:8" ht="56.25">
      <c r="A42" s="201" t="s">
        <v>211</v>
      </c>
      <c r="B42" s="202" t="s">
        <v>212</v>
      </c>
      <c r="C42" s="203">
        <v>50</v>
      </c>
      <c r="D42" s="204">
        <v>14</v>
      </c>
      <c r="E42" s="204">
        <v>15</v>
      </c>
      <c r="F42" s="189"/>
      <c r="G42" s="189"/>
      <c r="H42" s="189"/>
    </row>
    <row r="43" spans="1:8" ht="18.75">
      <c r="A43" s="197" t="s">
        <v>213</v>
      </c>
      <c r="B43" s="198" t="s">
        <v>214</v>
      </c>
      <c r="C43" s="200">
        <f>C44</f>
        <v>653</v>
      </c>
      <c r="D43" s="200">
        <f t="shared" ref="D43:E43" si="14">D44</f>
        <v>203</v>
      </c>
      <c r="E43" s="200">
        <f t="shared" si="14"/>
        <v>205</v>
      </c>
      <c r="F43" s="189"/>
      <c r="G43" s="189"/>
      <c r="H43" s="189"/>
    </row>
    <row r="44" spans="1:8" ht="18.75">
      <c r="A44" s="201" t="s">
        <v>215</v>
      </c>
      <c r="B44" s="202" t="s">
        <v>216</v>
      </c>
      <c r="C44" s="203">
        <f>C45+C46</f>
        <v>653</v>
      </c>
      <c r="D44" s="203">
        <f t="shared" ref="D44:E44" si="15">D45+D46</f>
        <v>203</v>
      </c>
      <c r="E44" s="203">
        <f t="shared" si="15"/>
        <v>205</v>
      </c>
      <c r="F44" s="189"/>
      <c r="G44" s="189"/>
      <c r="H44" s="189"/>
    </row>
    <row r="45" spans="1:8" ht="18.75">
      <c r="A45" s="201" t="s">
        <v>334</v>
      </c>
      <c r="B45" s="202" t="s">
        <v>335</v>
      </c>
      <c r="C45" s="203">
        <v>45</v>
      </c>
      <c r="D45" s="204">
        <v>51</v>
      </c>
      <c r="E45" s="204">
        <v>52</v>
      </c>
      <c r="F45" s="189"/>
      <c r="G45" s="189"/>
      <c r="H45" s="189"/>
    </row>
    <row r="46" spans="1:8" ht="18.75">
      <c r="A46" s="201" t="s">
        <v>336</v>
      </c>
      <c r="B46" s="202" t="s">
        <v>337</v>
      </c>
      <c r="C46" s="203">
        <v>608</v>
      </c>
      <c r="D46" s="204">
        <v>152</v>
      </c>
      <c r="E46" s="204">
        <v>153</v>
      </c>
      <c r="F46" s="189"/>
      <c r="G46" s="189"/>
      <c r="H46" s="189"/>
    </row>
    <row r="47" spans="1:8" ht="18.75">
      <c r="A47" s="197" t="s">
        <v>0</v>
      </c>
      <c r="B47" s="198" t="s">
        <v>1</v>
      </c>
      <c r="C47" s="200">
        <f>C48+C51</f>
        <v>605</v>
      </c>
      <c r="D47" s="200">
        <f t="shared" ref="D47:E47" si="16">D48+D51</f>
        <v>319</v>
      </c>
      <c r="E47" s="200">
        <f t="shared" si="16"/>
        <v>323</v>
      </c>
      <c r="F47" s="189"/>
      <c r="G47" s="189"/>
      <c r="H47" s="189"/>
    </row>
    <row r="48" spans="1:8" ht="75">
      <c r="A48" s="201" t="s">
        <v>338</v>
      </c>
      <c r="B48" s="202" t="s">
        <v>339</v>
      </c>
      <c r="C48" s="200">
        <f>C49</f>
        <v>605</v>
      </c>
      <c r="D48" s="200">
        <f t="shared" ref="D48:E48" si="17">D49</f>
        <v>319</v>
      </c>
      <c r="E48" s="200">
        <f t="shared" si="17"/>
        <v>323</v>
      </c>
      <c r="F48" s="189"/>
      <c r="G48" s="189"/>
      <c r="H48" s="189"/>
    </row>
    <row r="49" spans="1:8" ht="75">
      <c r="A49" s="201" t="s">
        <v>340</v>
      </c>
      <c r="B49" s="202" t="s">
        <v>341</v>
      </c>
      <c r="C49" s="205">
        <f>C50</f>
        <v>605</v>
      </c>
      <c r="D49" s="205">
        <f t="shared" ref="D49:E49" si="18">D50</f>
        <v>319</v>
      </c>
      <c r="E49" s="205">
        <f t="shared" si="18"/>
        <v>323</v>
      </c>
      <c r="F49" s="189"/>
      <c r="G49" s="189"/>
      <c r="H49" s="189"/>
    </row>
    <row r="50" spans="1:8" ht="75">
      <c r="A50" s="201" t="s">
        <v>342</v>
      </c>
      <c r="B50" s="202" t="s">
        <v>343</v>
      </c>
      <c r="C50" s="205">
        <v>605</v>
      </c>
      <c r="D50" s="204">
        <v>319</v>
      </c>
      <c r="E50" s="204">
        <v>323</v>
      </c>
      <c r="F50" s="189"/>
      <c r="G50" s="189"/>
      <c r="H50" s="189"/>
    </row>
    <row r="51" spans="1:8" ht="37.5">
      <c r="A51" s="201" t="s">
        <v>204</v>
      </c>
      <c r="B51" s="202" t="s">
        <v>205</v>
      </c>
      <c r="C51" s="205">
        <f>C52</f>
        <v>0</v>
      </c>
      <c r="D51" s="205">
        <f t="shared" ref="D51:E51" si="19">D52</f>
        <v>0</v>
      </c>
      <c r="E51" s="205">
        <f t="shared" si="19"/>
        <v>0</v>
      </c>
      <c r="F51" s="189"/>
      <c r="G51" s="189"/>
      <c r="H51" s="189"/>
    </row>
    <row r="52" spans="1:8" ht="37.5">
      <c r="A52" s="201" t="s">
        <v>344</v>
      </c>
      <c r="B52" s="202" t="s">
        <v>345</v>
      </c>
      <c r="C52" s="205">
        <f>C53+C54</f>
        <v>0</v>
      </c>
      <c r="D52" s="205">
        <f t="shared" ref="D52:E52" si="20">D53+D54</f>
        <v>0</v>
      </c>
      <c r="E52" s="205">
        <f t="shared" si="20"/>
        <v>0</v>
      </c>
      <c r="F52" s="189"/>
      <c r="G52" s="189"/>
      <c r="H52" s="189"/>
    </row>
    <row r="53" spans="1:8" ht="37.5">
      <c r="A53" s="201" t="s">
        <v>346</v>
      </c>
      <c r="B53" s="202" t="s">
        <v>459</v>
      </c>
      <c r="C53" s="205">
        <v>0</v>
      </c>
      <c r="D53" s="204">
        <v>0</v>
      </c>
      <c r="E53" s="204">
        <v>0</v>
      </c>
      <c r="F53" s="189"/>
      <c r="G53" s="189"/>
      <c r="H53" s="189"/>
    </row>
    <row r="54" spans="1:8" ht="37.5">
      <c r="A54" s="201" t="s">
        <v>347</v>
      </c>
      <c r="B54" s="202" t="s">
        <v>348</v>
      </c>
      <c r="C54" s="205">
        <v>0</v>
      </c>
      <c r="D54" s="204">
        <v>0</v>
      </c>
      <c r="E54" s="204">
        <v>0</v>
      </c>
      <c r="F54" s="189"/>
      <c r="G54" s="189"/>
      <c r="H54" s="189"/>
    </row>
    <row r="55" spans="1:8" ht="18.75">
      <c r="A55" s="197" t="s">
        <v>2</v>
      </c>
      <c r="B55" s="198" t="s">
        <v>3</v>
      </c>
      <c r="C55" s="200">
        <f>C56+C58+C59+C60+C61</f>
        <v>1796.3</v>
      </c>
      <c r="D55" s="200">
        <f t="shared" ref="D55:E55" si="21">D56+D58+D59+D60+D61</f>
        <v>1329</v>
      </c>
      <c r="E55" s="200">
        <f t="shared" si="21"/>
        <v>1384</v>
      </c>
      <c r="F55" s="189"/>
      <c r="G55" s="189"/>
      <c r="H55" s="189"/>
    </row>
    <row r="56" spans="1:8" ht="75">
      <c r="A56" s="201" t="s">
        <v>510</v>
      </c>
      <c r="B56" s="202" t="s">
        <v>511</v>
      </c>
      <c r="C56" s="203">
        <f>C57</f>
        <v>5</v>
      </c>
      <c r="D56" s="203">
        <f t="shared" ref="D56:E56" si="22">D57</f>
        <v>6</v>
      </c>
      <c r="E56" s="203">
        <f t="shared" si="22"/>
        <v>7</v>
      </c>
      <c r="F56" s="189"/>
      <c r="G56" s="189"/>
      <c r="H56" s="189"/>
    </row>
    <row r="57" spans="1:8" ht="93.75">
      <c r="A57" s="201" t="s">
        <v>512</v>
      </c>
      <c r="B57" s="202" t="s">
        <v>513</v>
      </c>
      <c r="C57" s="203">
        <v>5</v>
      </c>
      <c r="D57" s="203">
        <v>6</v>
      </c>
      <c r="E57" s="203">
        <v>7</v>
      </c>
      <c r="F57" s="189"/>
      <c r="G57" s="189"/>
      <c r="H57" s="189"/>
    </row>
    <row r="58" spans="1:8" ht="18.75">
      <c r="A58" s="201" t="s">
        <v>514</v>
      </c>
      <c r="B58" s="202" t="s">
        <v>515</v>
      </c>
      <c r="C58" s="203">
        <v>163</v>
      </c>
      <c r="D58" s="203">
        <v>165</v>
      </c>
      <c r="E58" s="203">
        <v>166</v>
      </c>
      <c r="F58" s="189"/>
      <c r="G58" s="189"/>
      <c r="H58" s="189"/>
    </row>
    <row r="59" spans="1:8" ht="56.25">
      <c r="A59" s="201" t="s">
        <v>567</v>
      </c>
      <c r="B59" s="202" t="s">
        <v>568</v>
      </c>
      <c r="C59" s="205">
        <v>295</v>
      </c>
      <c r="D59" s="205">
        <v>298</v>
      </c>
      <c r="E59" s="205">
        <v>300</v>
      </c>
      <c r="F59" s="189"/>
      <c r="G59" s="189"/>
      <c r="H59" s="189"/>
    </row>
    <row r="60" spans="1:8" ht="56.25">
      <c r="A60" s="201" t="s">
        <v>516</v>
      </c>
      <c r="B60" s="202" t="s">
        <v>517</v>
      </c>
      <c r="C60" s="203">
        <v>15</v>
      </c>
      <c r="D60" s="203">
        <v>18</v>
      </c>
      <c r="E60" s="203">
        <v>20</v>
      </c>
      <c r="F60" s="189"/>
      <c r="G60" s="189"/>
      <c r="H60" s="189"/>
    </row>
    <row r="61" spans="1:8" ht="18.75">
      <c r="A61" s="201" t="s">
        <v>518</v>
      </c>
      <c r="B61" s="202" t="s">
        <v>519</v>
      </c>
      <c r="C61" s="203">
        <f>C62</f>
        <v>1318.3</v>
      </c>
      <c r="D61" s="203">
        <f t="shared" ref="D61:E61" si="23">D62</f>
        <v>842</v>
      </c>
      <c r="E61" s="203">
        <f t="shared" si="23"/>
        <v>891</v>
      </c>
      <c r="F61" s="189"/>
      <c r="G61" s="189"/>
      <c r="H61" s="189"/>
    </row>
    <row r="62" spans="1:8" ht="93.75">
      <c r="A62" s="208" t="s">
        <v>520</v>
      </c>
      <c r="B62" s="202" t="s">
        <v>521</v>
      </c>
      <c r="C62" s="203">
        <v>1318.3</v>
      </c>
      <c r="D62" s="204">
        <v>842</v>
      </c>
      <c r="E62" s="204">
        <v>891</v>
      </c>
      <c r="F62" s="189"/>
      <c r="G62" s="189"/>
      <c r="H62" s="189"/>
    </row>
    <row r="63" spans="1:8" ht="18.75">
      <c r="A63" s="197" t="s">
        <v>161</v>
      </c>
      <c r="B63" s="198" t="s">
        <v>240</v>
      </c>
      <c r="C63" s="200">
        <f>C64</f>
        <v>177</v>
      </c>
      <c r="D63" s="200">
        <f t="shared" ref="D63:E64" si="24">D64</f>
        <v>183</v>
      </c>
      <c r="E63" s="200">
        <f t="shared" si="24"/>
        <v>230.3</v>
      </c>
      <c r="F63" s="189"/>
      <c r="G63" s="189"/>
      <c r="H63" s="189"/>
    </row>
    <row r="64" spans="1:8" ht="18.75">
      <c r="A64" s="201" t="s">
        <v>239</v>
      </c>
      <c r="B64" s="202" t="s">
        <v>241</v>
      </c>
      <c r="C64" s="205">
        <f>C65</f>
        <v>177</v>
      </c>
      <c r="D64" s="205">
        <f t="shared" si="24"/>
        <v>183</v>
      </c>
      <c r="E64" s="205">
        <f t="shared" si="24"/>
        <v>230.3</v>
      </c>
      <c r="F64" s="189"/>
      <c r="G64" s="189"/>
      <c r="H64" s="189"/>
    </row>
    <row r="65" spans="1:8" ht="18.75">
      <c r="A65" s="201" t="s">
        <v>242</v>
      </c>
      <c r="B65" s="202" t="s">
        <v>243</v>
      </c>
      <c r="C65" s="203">
        <v>177</v>
      </c>
      <c r="D65" s="204">
        <v>183</v>
      </c>
      <c r="E65" s="204">
        <v>230.3</v>
      </c>
      <c r="F65" s="189"/>
      <c r="G65" s="189"/>
      <c r="H65" s="189"/>
    </row>
  </sheetData>
  <mergeCells count="3">
    <mergeCell ref="A6:C6"/>
    <mergeCell ref="B2:C2"/>
    <mergeCell ref="B3:E4"/>
  </mergeCells>
  <phoneticPr fontId="15" type="noConversion"/>
  <pageMargins left="0.98425196850393704" right="0.37" top="0.27559055118110237" bottom="0.23622047244094491" header="0.51181102362204722" footer="0.51181102362204722"/>
  <pageSetup paperSize="9" scale="43" fitToHeight="2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O561"/>
  <sheetViews>
    <sheetView tabSelected="1" view="pageBreakPreview" zoomScale="90" zoomScaleNormal="56" zoomScaleSheetLayoutView="90" workbookViewId="0">
      <selection activeCell="A3" sqref="A3:G4"/>
    </sheetView>
  </sheetViews>
  <sheetFormatPr defaultColWidth="8.85546875" defaultRowHeight="15.75"/>
  <cols>
    <col min="1" max="1" width="65" style="337" customWidth="1"/>
    <col min="2" max="2" width="11.7109375" style="347" customWidth="1"/>
    <col min="3" max="3" width="14.140625" style="350" customWidth="1"/>
    <col min="4" max="4" width="24.7109375" style="347" customWidth="1"/>
    <col min="5" max="5" width="23.28515625" style="376" customWidth="1"/>
    <col min="6" max="6" width="22.7109375" style="430" customWidth="1"/>
    <col min="7" max="7" width="23.42578125" style="430" customWidth="1"/>
    <col min="8" max="8" width="19.28515625" style="389" bestFit="1" customWidth="1"/>
    <col min="9" max="10" width="16.28515625" style="389" bestFit="1" customWidth="1"/>
    <col min="11" max="24" width="8.85546875" style="389"/>
    <col min="25" max="16384" width="8.85546875" style="430"/>
  </cols>
  <sheetData>
    <row r="1" spans="1:41" s="340" customFormat="1">
      <c r="A1" s="343"/>
      <c r="C1" s="344"/>
      <c r="D1" s="344"/>
      <c r="E1" s="380" t="s">
        <v>621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41" ht="46.9" customHeight="1">
      <c r="B2" s="348"/>
      <c r="C2" s="348"/>
      <c r="D2" s="498" t="s">
        <v>631</v>
      </c>
      <c r="E2" s="498"/>
      <c r="F2" s="498"/>
      <c r="G2" s="498"/>
      <c r="H2" s="471"/>
    </row>
    <row r="3" spans="1:41" ht="15.75" customHeight="1">
      <c r="A3" s="495" t="s">
        <v>545</v>
      </c>
      <c r="B3" s="495"/>
      <c r="C3" s="495"/>
      <c r="D3" s="495"/>
      <c r="E3" s="495"/>
      <c r="F3" s="495"/>
      <c r="G3" s="495"/>
    </row>
    <row r="4" spans="1:41" ht="33" customHeight="1">
      <c r="A4" s="495"/>
      <c r="B4" s="495"/>
      <c r="C4" s="495"/>
      <c r="D4" s="495"/>
      <c r="E4" s="495"/>
      <c r="F4" s="495"/>
      <c r="G4" s="495"/>
    </row>
    <row r="5" spans="1:41" ht="33" customHeight="1">
      <c r="E5" s="381"/>
    </row>
    <row r="6" spans="1:41" ht="15.75" customHeight="1">
      <c r="A6" s="496" t="s">
        <v>233</v>
      </c>
      <c r="B6" s="497" t="s">
        <v>234</v>
      </c>
      <c r="C6" s="497"/>
      <c r="D6" s="497"/>
      <c r="E6" s="497"/>
      <c r="F6" s="497"/>
      <c r="G6" s="497"/>
    </row>
    <row r="7" spans="1:41">
      <c r="A7" s="496"/>
      <c r="B7" s="497"/>
      <c r="C7" s="497"/>
      <c r="D7" s="497"/>
      <c r="E7" s="497"/>
      <c r="F7" s="497"/>
      <c r="G7" s="497"/>
    </row>
    <row r="8" spans="1:41">
      <c r="A8" s="496"/>
      <c r="B8" s="497"/>
      <c r="C8" s="497"/>
      <c r="D8" s="497"/>
      <c r="E8" s="497"/>
      <c r="F8" s="497"/>
      <c r="G8" s="497"/>
    </row>
    <row r="9" spans="1:41" s="431" customFormat="1" ht="47.25">
      <c r="A9" s="496"/>
      <c r="B9" s="339" t="s">
        <v>235</v>
      </c>
      <c r="C9" s="339" t="s">
        <v>236</v>
      </c>
      <c r="D9" s="362" t="s">
        <v>48</v>
      </c>
      <c r="E9" s="363" t="s">
        <v>475</v>
      </c>
      <c r="F9" s="363" t="s">
        <v>497</v>
      </c>
      <c r="G9" s="390" t="s">
        <v>558</v>
      </c>
      <c r="H9" s="472"/>
      <c r="I9" s="472"/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2"/>
      <c r="X9" s="472"/>
    </row>
    <row r="10" spans="1:41" s="359" customFormat="1" ht="75" customHeight="1">
      <c r="A10" s="364" t="s">
        <v>237</v>
      </c>
      <c r="B10" s="354" t="s">
        <v>238</v>
      </c>
      <c r="C10" s="354"/>
      <c r="D10" s="365"/>
      <c r="E10" s="87">
        <f>E11+E29+E32+E38+E42+E36</f>
        <v>54919.513999999996</v>
      </c>
      <c r="F10" s="87">
        <f>F11+F29+F32+F38+F42+F36</f>
        <v>36155.78</v>
      </c>
      <c r="G10" s="87">
        <f>G11+G29+G32+G38+G42+G36</f>
        <v>36267.68</v>
      </c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</row>
    <row r="11" spans="1:41" s="334" customFormat="1" ht="15.75" customHeight="1">
      <c r="A11" s="366" t="s">
        <v>51</v>
      </c>
      <c r="B11" s="345" t="s">
        <v>238</v>
      </c>
      <c r="C11" s="345" t="s">
        <v>116</v>
      </c>
      <c r="D11" s="367"/>
      <c r="E11" s="159">
        <v>20188.66</v>
      </c>
      <c r="F11" s="159">
        <v>17517.799999999996</v>
      </c>
      <c r="G11" s="159">
        <v>17483</v>
      </c>
      <c r="H11" s="474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</row>
    <row r="12" spans="1:41" ht="15.75" customHeight="1">
      <c r="A12" s="368" t="s">
        <v>53</v>
      </c>
      <c r="B12" s="459" t="s">
        <v>238</v>
      </c>
      <c r="C12" s="459" t="s">
        <v>114</v>
      </c>
      <c r="D12" s="458" t="s">
        <v>285</v>
      </c>
      <c r="E12" s="141">
        <v>1221.97</v>
      </c>
      <c r="F12" s="141">
        <v>1283.5</v>
      </c>
      <c r="G12" s="141">
        <v>1263.5</v>
      </c>
      <c r="H12" s="476"/>
    </row>
    <row r="13" spans="1:41" ht="15.75" customHeight="1">
      <c r="A13" s="370" t="s">
        <v>552</v>
      </c>
      <c r="B13" s="459" t="s">
        <v>238</v>
      </c>
      <c r="C13" s="459" t="s">
        <v>114</v>
      </c>
      <c r="D13" s="460" t="s">
        <v>553</v>
      </c>
      <c r="E13" s="155">
        <v>229.13</v>
      </c>
      <c r="F13" s="155">
        <v>0</v>
      </c>
      <c r="G13" s="155">
        <v>0</v>
      </c>
      <c r="H13" s="472"/>
      <c r="I13" s="472"/>
      <c r="J13" s="472"/>
      <c r="K13" s="472"/>
      <c r="L13" s="472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436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436"/>
      <c r="AK13" s="436"/>
      <c r="AL13" s="436"/>
      <c r="AM13" s="436"/>
      <c r="AN13" s="436"/>
      <c r="AO13" s="436"/>
    </row>
    <row r="14" spans="1:41" ht="15.75" customHeight="1">
      <c r="A14" s="368" t="s">
        <v>56</v>
      </c>
      <c r="B14" s="459" t="s">
        <v>238</v>
      </c>
      <c r="C14" s="459" t="s">
        <v>115</v>
      </c>
      <c r="D14" s="458" t="s">
        <v>286</v>
      </c>
      <c r="E14" s="141">
        <v>688.94</v>
      </c>
      <c r="F14" s="141">
        <v>484.3</v>
      </c>
      <c r="G14" s="141">
        <v>474.3</v>
      </c>
    </row>
    <row r="15" spans="1:41" ht="15.75" customHeight="1">
      <c r="A15" s="370" t="s">
        <v>552</v>
      </c>
      <c r="B15" s="459" t="s">
        <v>238</v>
      </c>
      <c r="C15" s="459" t="s">
        <v>115</v>
      </c>
      <c r="D15" s="460" t="s">
        <v>553</v>
      </c>
      <c r="E15" s="155">
        <v>36.260000000000005</v>
      </c>
      <c r="F15" s="155">
        <v>0</v>
      </c>
      <c r="G15" s="155">
        <v>0</v>
      </c>
      <c r="H15" s="472"/>
      <c r="I15" s="472"/>
      <c r="J15" s="472"/>
      <c r="K15" s="472"/>
      <c r="L15" s="472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6"/>
      <c r="AO15" s="436"/>
    </row>
    <row r="16" spans="1:41" ht="15.75" customHeight="1">
      <c r="A16" s="368" t="s">
        <v>56</v>
      </c>
      <c r="B16" s="459" t="s">
        <v>238</v>
      </c>
      <c r="C16" s="459" t="s">
        <v>206</v>
      </c>
      <c r="D16" s="458" t="s">
        <v>286</v>
      </c>
      <c r="E16" s="141">
        <v>8819.18</v>
      </c>
      <c r="F16" s="141">
        <v>8471.9</v>
      </c>
      <c r="G16" s="141">
        <v>8471.9</v>
      </c>
    </row>
    <row r="17" spans="1:41" ht="15.75" customHeight="1">
      <c r="A17" s="368" t="s">
        <v>295</v>
      </c>
      <c r="B17" s="459" t="s">
        <v>238</v>
      </c>
      <c r="C17" s="459" t="s">
        <v>206</v>
      </c>
      <c r="D17" s="458" t="s">
        <v>291</v>
      </c>
      <c r="E17" s="141">
        <v>565.21</v>
      </c>
      <c r="F17" s="141">
        <v>561.79999999999995</v>
      </c>
      <c r="G17" s="141">
        <v>561.79999999999995</v>
      </c>
    </row>
    <row r="18" spans="1:41" ht="31.5" customHeight="1">
      <c r="A18" s="368" t="s">
        <v>62</v>
      </c>
      <c r="B18" s="459" t="s">
        <v>238</v>
      </c>
      <c r="C18" s="459" t="s">
        <v>206</v>
      </c>
      <c r="D18" s="458" t="s">
        <v>400</v>
      </c>
      <c r="E18" s="141">
        <v>519.29999999999995</v>
      </c>
      <c r="F18" s="141">
        <v>390.70000000000005</v>
      </c>
      <c r="G18" s="141">
        <v>396.7</v>
      </c>
    </row>
    <row r="19" spans="1:41" ht="31.5" customHeight="1">
      <c r="A19" s="368" t="s">
        <v>63</v>
      </c>
      <c r="B19" s="459" t="s">
        <v>238</v>
      </c>
      <c r="C19" s="459" t="s">
        <v>206</v>
      </c>
      <c r="D19" s="458" t="s">
        <v>401</v>
      </c>
      <c r="E19" s="136">
        <v>6.9</v>
      </c>
      <c r="F19" s="136">
        <v>5.3</v>
      </c>
      <c r="G19" s="136">
        <v>5.4</v>
      </c>
    </row>
    <row r="20" spans="1:41" ht="63" customHeight="1">
      <c r="A20" s="368" t="s">
        <v>64</v>
      </c>
      <c r="B20" s="459" t="s">
        <v>238</v>
      </c>
      <c r="C20" s="459" t="s">
        <v>206</v>
      </c>
      <c r="D20" s="458" t="s">
        <v>453</v>
      </c>
      <c r="E20" s="141">
        <v>559.5</v>
      </c>
      <c r="F20" s="141">
        <v>432.5</v>
      </c>
      <c r="G20" s="141">
        <v>441.2</v>
      </c>
      <c r="H20" s="476"/>
      <c r="I20" s="476"/>
    </row>
    <row r="21" spans="1:41" ht="15.75" customHeight="1">
      <c r="A21" s="370" t="s">
        <v>552</v>
      </c>
      <c r="B21" s="459" t="s">
        <v>238</v>
      </c>
      <c r="C21" s="459" t="s">
        <v>206</v>
      </c>
      <c r="D21" s="460" t="s">
        <v>553</v>
      </c>
      <c r="E21" s="155">
        <v>1123.9100000000001</v>
      </c>
      <c r="F21" s="155">
        <v>0</v>
      </c>
      <c r="G21" s="155">
        <v>0</v>
      </c>
      <c r="H21" s="472"/>
      <c r="I21" s="472"/>
      <c r="J21" s="472"/>
      <c r="K21" s="472"/>
      <c r="L21" s="472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</row>
    <row r="22" spans="1:41" ht="47.25" customHeight="1">
      <c r="A22" s="368" t="s">
        <v>548</v>
      </c>
      <c r="B22" s="459" t="s">
        <v>238</v>
      </c>
      <c r="C22" s="459" t="s">
        <v>550</v>
      </c>
      <c r="D22" s="458" t="s">
        <v>549</v>
      </c>
      <c r="E22" s="170">
        <v>70.3</v>
      </c>
      <c r="F22" s="170">
        <v>5.0999999999999996</v>
      </c>
      <c r="G22" s="170">
        <v>5.5</v>
      </c>
    </row>
    <row r="23" spans="1:41" ht="15.75" customHeight="1">
      <c r="A23" s="368" t="s">
        <v>295</v>
      </c>
      <c r="B23" s="459" t="s">
        <v>238</v>
      </c>
      <c r="C23" s="459" t="s">
        <v>207</v>
      </c>
      <c r="D23" s="458" t="s">
        <v>289</v>
      </c>
      <c r="E23" s="141">
        <v>495.62</v>
      </c>
      <c r="F23" s="141">
        <v>473.40000000000003</v>
      </c>
      <c r="G23" s="141">
        <v>473.40000000000003</v>
      </c>
    </row>
    <row r="24" spans="1:41" s="165" customFormat="1" ht="31.5" customHeight="1">
      <c r="A24" s="368" t="s">
        <v>292</v>
      </c>
      <c r="B24" s="459" t="s">
        <v>238</v>
      </c>
      <c r="C24" s="459" t="s">
        <v>207</v>
      </c>
      <c r="D24" s="458" t="s">
        <v>290</v>
      </c>
      <c r="E24" s="141">
        <v>732.94</v>
      </c>
      <c r="F24" s="141">
        <v>789.3</v>
      </c>
      <c r="G24" s="141">
        <v>789.3</v>
      </c>
      <c r="H24" s="477"/>
      <c r="I24" s="477"/>
      <c r="J24" s="477"/>
      <c r="K24" s="477"/>
      <c r="L24" s="477"/>
      <c r="M24" s="477"/>
      <c r="N24" s="477"/>
      <c r="O24" s="477"/>
      <c r="P24" s="477"/>
      <c r="Q24" s="477"/>
      <c r="R24" s="477"/>
      <c r="S24" s="477"/>
      <c r="T24" s="477"/>
      <c r="U24" s="477"/>
      <c r="V24" s="477"/>
      <c r="W24" s="477"/>
      <c r="X24" s="477"/>
    </row>
    <row r="25" spans="1:41" ht="15.75" customHeight="1">
      <c r="A25" s="370" t="s">
        <v>552</v>
      </c>
      <c r="B25" s="459" t="s">
        <v>238</v>
      </c>
      <c r="C25" s="459" t="s">
        <v>207</v>
      </c>
      <c r="D25" s="460" t="s">
        <v>553</v>
      </c>
      <c r="E25" s="155">
        <v>192.64000000000001</v>
      </c>
      <c r="F25" s="155">
        <v>0</v>
      </c>
      <c r="G25" s="155">
        <v>0</v>
      </c>
      <c r="H25" s="472"/>
      <c r="I25" s="472"/>
      <c r="J25" s="472"/>
      <c r="K25" s="472"/>
      <c r="L25" s="472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  <c r="AO25" s="436"/>
    </row>
    <row r="26" spans="1:41" s="334" customFormat="1" ht="15.75" customHeight="1">
      <c r="A26" s="368" t="s">
        <v>351</v>
      </c>
      <c r="B26" s="459" t="s">
        <v>238</v>
      </c>
      <c r="C26" s="459" t="s">
        <v>208</v>
      </c>
      <c r="D26" s="458" t="s">
        <v>352</v>
      </c>
      <c r="E26" s="178">
        <v>1000</v>
      </c>
      <c r="F26" s="178">
        <v>1000</v>
      </c>
      <c r="G26" s="178">
        <v>1000</v>
      </c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</row>
    <row r="27" spans="1:41" ht="15.75" customHeight="1">
      <c r="A27" s="368" t="s">
        <v>65</v>
      </c>
      <c r="B27" s="459" t="s">
        <v>238</v>
      </c>
      <c r="C27" s="459" t="s">
        <v>210</v>
      </c>
      <c r="D27" s="460" t="s">
        <v>353</v>
      </c>
      <c r="E27" s="141">
        <v>3926.86</v>
      </c>
      <c r="F27" s="141">
        <v>3620</v>
      </c>
      <c r="G27" s="141">
        <v>3600</v>
      </c>
    </row>
    <row r="28" spans="1:41" ht="15.75" customHeight="1">
      <c r="A28" s="370" t="s">
        <v>552</v>
      </c>
      <c r="B28" s="459" t="s">
        <v>238</v>
      </c>
      <c r="C28" s="459" t="s">
        <v>210</v>
      </c>
      <c r="D28" s="460" t="s">
        <v>553</v>
      </c>
      <c r="E28" s="155">
        <v>348.14</v>
      </c>
      <c r="F28" s="155">
        <v>0</v>
      </c>
      <c r="G28" s="155">
        <v>0</v>
      </c>
      <c r="H28" s="472"/>
      <c r="I28" s="472"/>
      <c r="J28" s="472"/>
      <c r="K28" s="472"/>
      <c r="L28" s="472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</row>
    <row r="29" spans="1:41" s="334" customFormat="1" ht="15.75" customHeight="1">
      <c r="A29" s="366" t="s">
        <v>4</v>
      </c>
      <c r="B29" s="345" t="s">
        <v>238</v>
      </c>
      <c r="C29" s="345" t="s">
        <v>117</v>
      </c>
      <c r="D29" s="367"/>
      <c r="E29" s="175"/>
      <c r="F29" s="175"/>
      <c r="G29" s="159">
        <v>0</v>
      </c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</row>
    <row r="30" spans="1:41" ht="31.5" customHeight="1">
      <c r="A30" s="368" t="s">
        <v>143</v>
      </c>
      <c r="B30" s="459" t="s">
        <v>238</v>
      </c>
      <c r="C30" s="459" t="s">
        <v>118</v>
      </c>
      <c r="D30" s="460" t="s">
        <v>360</v>
      </c>
      <c r="E30" s="157"/>
      <c r="F30" s="157"/>
      <c r="G30" s="141"/>
    </row>
    <row r="31" spans="1:41" s="389" customFormat="1" ht="31.5" customHeight="1">
      <c r="A31" s="382" t="s">
        <v>419</v>
      </c>
      <c r="B31" s="133" t="s">
        <v>238</v>
      </c>
      <c r="C31" s="133" t="s">
        <v>119</v>
      </c>
      <c r="D31" s="134"/>
      <c r="E31" s="88">
        <v>50</v>
      </c>
      <c r="F31" s="88">
        <v>0</v>
      </c>
      <c r="G31" s="88">
        <v>0</v>
      </c>
    </row>
    <row r="32" spans="1:41" ht="15.75" customHeight="1">
      <c r="A32" s="366" t="s">
        <v>144</v>
      </c>
      <c r="B32" s="345" t="s">
        <v>238</v>
      </c>
      <c r="C32" s="345" t="s">
        <v>120</v>
      </c>
      <c r="D32" s="367"/>
      <c r="E32" s="159">
        <v>31880.853999999996</v>
      </c>
      <c r="F32" s="159">
        <v>15887.98</v>
      </c>
      <c r="G32" s="159">
        <v>15934.680000000002</v>
      </c>
    </row>
    <row r="33" spans="1:41" s="332" customFormat="1" ht="15.75" customHeight="1">
      <c r="A33" s="368" t="s">
        <v>302</v>
      </c>
      <c r="B33" s="459" t="s">
        <v>238</v>
      </c>
      <c r="C33" s="459" t="s">
        <v>159</v>
      </c>
      <c r="D33" s="460" t="s">
        <v>364</v>
      </c>
      <c r="E33" s="141">
        <v>31830.853999999996</v>
      </c>
      <c r="F33" s="141">
        <v>15887.98</v>
      </c>
      <c r="G33" s="141">
        <v>15934.680000000002</v>
      </c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</row>
    <row r="34" spans="1:41" s="334" customFormat="1" ht="63">
      <c r="A34" s="160" t="s">
        <v>502</v>
      </c>
      <c r="B34" s="459" t="s">
        <v>238</v>
      </c>
      <c r="C34" s="459" t="s">
        <v>159</v>
      </c>
      <c r="D34" s="460" t="s">
        <v>503</v>
      </c>
      <c r="E34" s="141">
        <v>0</v>
      </c>
      <c r="F34" s="175"/>
      <c r="G34" s="1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</row>
    <row r="35" spans="1:41" s="334" customFormat="1" ht="31.5" customHeight="1">
      <c r="A35" s="368" t="s">
        <v>590</v>
      </c>
      <c r="B35" s="459" t="s">
        <v>238</v>
      </c>
      <c r="C35" s="459" t="s">
        <v>122</v>
      </c>
      <c r="D35" s="460" t="s">
        <v>591</v>
      </c>
      <c r="E35" s="320">
        <v>50</v>
      </c>
      <c r="F35" s="320">
        <v>0</v>
      </c>
      <c r="G35" s="320">
        <v>0</v>
      </c>
      <c r="H35" s="389"/>
      <c r="I35" s="389"/>
      <c r="J35" s="389"/>
      <c r="K35" s="389"/>
      <c r="L35" s="389"/>
      <c r="M35" s="389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</row>
    <row r="36" spans="1:41" s="334" customFormat="1" ht="31.5" customHeight="1">
      <c r="A36" s="366" t="s">
        <v>145</v>
      </c>
      <c r="B36" s="345" t="s">
        <v>238</v>
      </c>
      <c r="C36" s="345" t="s">
        <v>125</v>
      </c>
      <c r="D36" s="367"/>
      <c r="E36" s="159">
        <v>0</v>
      </c>
      <c r="F36" s="159"/>
      <c r="G36" s="159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</row>
    <row r="37" spans="1:41" s="334" customFormat="1" ht="31.5" customHeight="1">
      <c r="A37" s="368" t="s">
        <v>498</v>
      </c>
      <c r="B37" s="459" t="s">
        <v>238</v>
      </c>
      <c r="C37" s="459" t="s">
        <v>444</v>
      </c>
      <c r="D37" s="460" t="s">
        <v>499</v>
      </c>
      <c r="E37" s="141">
        <v>0</v>
      </c>
      <c r="F37" s="141"/>
      <c r="G37" s="141">
        <v>0</v>
      </c>
      <c r="H37" s="96"/>
      <c r="I37" s="96"/>
      <c r="J37" s="96"/>
      <c r="K37" s="96"/>
      <c r="L37" s="96"/>
      <c r="M37" s="96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</row>
    <row r="38" spans="1:41" ht="15.75" customHeight="1">
      <c r="A38" s="366" t="s">
        <v>151</v>
      </c>
      <c r="B38" s="345" t="s">
        <v>238</v>
      </c>
      <c r="C38" s="345" t="s">
        <v>131</v>
      </c>
      <c r="D38" s="367"/>
      <c r="E38" s="159">
        <v>2850</v>
      </c>
      <c r="F38" s="159">
        <v>2750</v>
      </c>
      <c r="G38" s="159">
        <v>2850</v>
      </c>
    </row>
    <row r="39" spans="1:41" ht="31.5" customHeight="1">
      <c r="A39" s="368" t="s">
        <v>153</v>
      </c>
      <c r="B39" s="459" t="s">
        <v>238</v>
      </c>
      <c r="C39" s="459" t="s">
        <v>132</v>
      </c>
      <c r="D39" s="460" t="s">
        <v>367</v>
      </c>
      <c r="E39" s="141">
        <v>2150</v>
      </c>
      <c r="F39" s="141">
        <v>2150</v>
      </c>
      <c r="G39" s="141">
        <v>2150</v>
      </c>
    </row>
    <row r="40" spans="1:41" ht="31.5">
      <c r="A40" s="166" t="s">
        <v>496</v>
      </c>
      <c r="B40" s="459" t="s">
        <v>238</v>
      </c>
      <c r="C40" s="459" t="s">
        <v>370</v>
      </c>
      <c r="D40" s="460" t="s">
        <v>371</v>
      </c>
      <c r="E40" s="136">
        <v>600</v>
      </c>
      <c r="F40" s="136">
        <v>500</v>
      </c>
      <c r="G40" s="141">
        <v>600</v>
      </c>
    </row>
    <row r="41" spans="1:41" ht="15.75" customHeight="1">
      <c r="A41" s="166" t="s">
        <v>484</v>
      </c>
      <c r="B41" s="459" t="s">
        <v>238</v>
      </c>
      <c r="C41" s="459" t="s">
        <v>370</v>
      </c>
      <c r="D41" s="460" t="s">
        <v>403</v>
      </c>
      <c r="E41" s="141">
        <v>100</v>
      </c>
      <c r="F41" s="141">
        <v>100</v>
      </c>
      <c r="G41" s="141">
        <v>100</v>
      </c>
    </row>
    <row r="42" spans="1:41" ht="15.75" customHeight="1">
      <c r="A42" s="183" t="s">
        <v>373</v>
      </c>
      <c r="B42" s="345" t="s">
        <v>238</v>
      </c>
      <c r="C42" s="345" t="s">
        <v>374</v>
      </c>
      <c r="D42" s="460"/>
      <c r="E42" s="157"/>
      <c r="F42" s="157"/>
      <c r="G42" s="159">
        <v>0</v>
      </c>
    </row>
    <row r="43" spans="1:41" s="358" customFormat="1" ht="36.75" customHeight="1">
      <c r="A43" s="364" t="s">
        <v>156</v>
      </c>
      <c r="B43" s="354" t="s">
        <v>238</v>
      </c>
      <c r="C43" s="354"/>
      <c r="D43" s="365"/>
      <c r="E43" s="87">
        <f>E44+E51+E53+E56+E65+E67+E60+E62</f>
        <v>169898.29500000001</v>
      </c>
      <c r="F43" s="87">
        <f>F44+F51+F53+F56+F65+F67+F60</f>
        <v>95371.200000000012</v>
      </c>
      <c r="G43" s="87">
        <f>G44+G51+G53+G56+G65+G67+G60</f>
        <v>95530.2</v>
      </c>
      <c r="H43" s="479"/>
      <c r="I43" s="479"/>
      <c r="J43" s="479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</row>
    <row r="44" spans="1:41" s="334" customFormat="1" ht="15.75" customHeight="1">
      <c r="A44" s="366" t="s">
        <v>51</v>
      </c>
      <c r="B44" s="345" t="s">
        <v>238</v>
      </c>
      <c r="C44" s="345" t="s">
        <v>116</v>
      </c>
      <c r="D44" s="367"/>
      <c r="E44" s="88">
        <f>SUM(E45:E55)</f>
        <v>19825.164999999997</v>
      </c>
      <c r="F44" s="88">
        <v>6021.5999999999995</v>
      </c>
      <c r="G44" s="88">
        <v>5975.1999999999989</v>
      </c>
      <c r="H44" s="474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</row>
    <row r="45" spans="1:41" ht="15.75" customHeight="1">
      <c r="A45" s="368" t="s">
        <v>56</v>
      </c>
      <c r="B45" s="459" t="s">
        <v>238</v>
      </c>
      <c r="C45" s="459" t="s">
        <v>207</v>
      </c>
      <c r="D45" s="458" t="s">
        <v>286</v>
      </c>
      <c r="E45" s="141">
        <v>5665.5399999999991</v>
      </c>
      <c r="F45" s="141">
        <v>5455.2999999999993</v>
      </c>
      <c r="G45" s="141">
        <v>5435.2999999999993</v>
      </c>
    </row>
    <row r="46" spans="1:41" ht="31.5" customHeight="1">
      <c r="A46" s="368" t="s">
        <v>68</v>
      </c>
      <c r="B46" s="459" t="s">
        <v>238</v>
      </c>
      <c r="C46" s="459" t="s">
        <v>207</v>
      </c>
      <c r="D46" s="458" t="s">
        <v>466</v>
      </c>
      <c r="E46" s="141">
        <v>227.5</v>
      </c>
      <c r="F46" s="141">
        <v>175.8</v>
      </c>
      <c r="G46" s="141">
        <v>179.4</v>
      </c>
    </row>
    <row r="47" spans="1:41" ht="47.25" customHeight="1">
      <c r="A47" s="368" t="s">
        <v>69</v>
      </c>
      <c r="B47" s="459" t="s">
        <v>238</v>
      </c>
      <c r="C47" s="459" t="s">
        <v>207</v>
      </c>
      <c r="D47" s="458" t="s">
        <v>379</v>
      </c>
      <c r="E47" s="141">
        <v>0</v>
      </c>
      <c r="F47" s="141">
        <v>0</v>
      </c>
      <c r="G47" s="141">
        <v>0</v>
      </c>
    </row>
    <row r="48" spans="1:41" ht="15.75" customHeight="1">
      <c r="A48" s="370" t="s">
        <v>552</v>
      </c>
      <c r="B48" s="459" t="s">
        <v>238</v>
      </c>
      <c r="C48" s="459" t="s">
        <v>207</v>
      </c>
      <c r="D48" s="460" t="s">
        <v>553</v>
      </c>
      <c r="E48" s="155">
        <v>446.55999999999995</v>
      </c>
      <c r="F48" s="155">
        <v>0</v>
      </c>
      <c r="G48" s="155">
        <v>0</v>
      </c>
      <c r="H48" s="472"/>
      <c r="I48" s="472"/>
      <c r="J48" s="472"/>
      <c r="K48" s="472"/>
      <c r="L48" s="472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</row>
    <row r="49" spans="1:41" ht="15.75" customHeight="1">
      <c r="A49" s="177" t="s">
        <v>65</v>
      </c>
      <c r="B49" s="137" t="s">
        <v>238</v>
      </c>
      <c r="C49" s="139" t="s">
        <v>210</v>
      </c>
      <c r="D49" s="138" t="s">
        <v>353</v>
      </c>
      <c r="E49" s="141">
        <f>15484.53-2343.475</f>
        <v>13141.055</v>
      </c>
      <c r="F49" s="141">
        <v>390.5</v>
      </c>
      <c r="G49" s="141">
        <v>360.5</v>
      </c>
    </row>
    <row r="50" spans="1:41" ht="15.75" customHeight="1">
      <c r="A50" s="370" t="s">
        <v>552</v>
      </c>
      <c r="B50" s="459" t="s">
        <v>238</v>
      </c>
      <c r="C50" s="459" t="s">
        <v>210</v>
      </c>
      <c r="D50" s="460" t="s">
        <v>553</v>
      </c>
      <c r="E50" s="155">
        <v>344.51</v>
      </c>
      <c r="F50" s="155">
        <v>0</v>
      </c>
      <c r="G50" s="155">
        <v>0</v>
      </c>
      <c r="H50" s="472"/>
      <c r="I50" s="472"/>
      <c r="J50" s="472"/>
      <c r="K50" s="472"/>
      <c r="L50" s="472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6"/>
      <c r="AL50" s="436"/>
      <c r="AM50" s="436"/>
      <c r="AN50" s="436"/>
      <c r="AO50" s="436"/>
    </row>
    <row r="51" spans="1:41" s="334" customFormat="1" ht="15.75" customHeight="1">
      <c r="A51" s="366" t="s">
        <v>4</v>
      </c>
      <c r="B51" s="345" t="s">
        <v>238</v>
      </c>
      <c r="C51" s="345" t="s">
        <v>117</v>
      </c>
      <c r="D51" s="367"/>
      <c r="E51" s="159">
        <v>0</v>
      </c>
      <c r="F51" s="159">
        <v>0</v>
      </c>
      <c r="G51" s="159">
        <v>0</v>
      </c>
      <c r="H51" s="475"/>
      <c r="I51" s="475"/>
      <c r="J51" s="475"/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</row>
    <row r="52" spans="1:41" ht="31.5" customHeight="1">
      <c r="A52" s="368" t="s">
        <v>72</v>
      </c>
      <c r="B52" s="459" t="s">
        <v>238</v>
      </c>
      <c r="C52" s="459" t="s">
        <v>71</v>
      </c>
      <c r="D52" s="458" t="s">
        <v>382</v>
      </c>
      <c r="E52" s="141">
        <v>0</v>
      </c>
      <c r="F52" s="141">
        <v>0</v>
      </c>
      <c r="G52" s="141">
        <v>0</v>
      </c>
    </row>
    <row r="53" spans="1:41" ht="15.75" customHeight="1">
      <c r="A53" s="366" t="s">
        <v>144</v>
      </c>
      <c r="B53" s="345" t="s">
        <v>238</v>
      </c>
      <c r="C53" s="345" t="s">
        <v>120</v>
      </c>
      <c r="D53" s="371"/>
      <c r="E53" s="159">
        <v>0</v>
      </c>
      <c r="F53" s="159">
        <v>0</v>
      </c>
      <c r="G53" s="159">
        <v>0</v>
      </c>
    </row>
    <row r="54" spans="1:41" s="336" customFormat="1" ht="15.75" customHeight="1">
      <c r="A54" s="166" t="s">
        <v>302</v>
      </c>
      <c r="B54" s="459" t="s">
        <v>238</v>
      </c>
      <c r="C54" s="459" t="s">
        <v>159</v>
      </c>
      <c r="D54" s="458" t="s">
        <v>364</v>
      </c>
      <c r="E54" s="141">
        <v>0</v>
      </c>
      <c r="F54" s="141">
        <v>0</v>
      </c>
      <c r="G54" s="141">
        <v>0</v>
      </c>
      <c r="H54" s="481"/>
      <c r="I54" s="481"/>
      <c r="J54" s="481"/>
      <c r="K54" s="481"/>
      <c r="L54" s="481"/>
      <c r="M54" s="481"/>
      <c r="N54" s="481"/>
      <c r="O54" s="481"/>
      <c r="P54" s="481"/>
      <c r="Q54" s="481"/>
      <c r="R54" s="481"/>
      <c r="S54" s="481"/>
      <c r="T54" s="481"/>
      <c r="U54" s="481"/>
      <c r="V54" s="481"/>
      <c r="W54" s="481"/>
      <c r="X54" s="481"/>
    </row>
    <row r="55" spans="1:41" ht="31.5" customHeight="1">
      <c r="A55" s="368" t="s">
        <v>486</v>
      </c>
      <c r="B55" s="459" t="s">
        <v>238</v>
      </c>
      <c r="C55" s="459" t="s">
        <v>122</v>
      </c>
      <c r="D55" s="460" t="s">
        <v>487</v>
      </c>
      <c r="E55" s="141">
        <v>0</v>
      </c>
      <c r="F55" s="141">
        <v>0</v>
      </c>
      <c r="G55" s="141">
        <v>0</v>
      </c>
    </row>
    <row r="56" spans="1:41" ht="15.75" customHeight="1">
      <c r="A56" s="183" t="s">
        <v>392</v>
      </c>
      <c r="B56" s="345" t="s">
        <v>238</v>
      </c>
      <c r="C56" s="345" t="s">
        <v>123</v>
      </c>
      <c r="D56" s="460"/>
      <c r="E56" s="159">
        <v>45569.529999999992</v>
      </c>
      <c r="F56" s="159">
        <v>3546</v>
      </c>
      <c r="G56" s="159">
        <v>3617.3</v>
      </c>
    </row>
    <row r="57" spans="1:41" ht="47.25" customHeight="1">
      <c r="A57" s="166" t="s">
        <v>395</v>
      </c>
      <c r="B57" s="459" t="s">
        <v>238</v>
      </c>
      <c r="C57" s="459" t="s">
        <v>394</v>
      </c>
      <c r="D57" s="460" t="s">
        <v>396</v>
      </c>
      <c r="E57" s="157">
        <v>4587.2</v>
      </c>
      <c r="F57" s="157">
        <v>3546</v>
      </c>
      <c r="G57" s="157">
        <v>3617.3</v>
      </c>
    </row>
    <row r="58" spans="1:41" ht="47.25" customHeight="1">
      <c r="A58" s="439" t="s">
        <v>609</v>
      </c>
      <c r="B58" s="459" t="s">
        <v>238</v>
      </c>
      <c r="C58" s="459" t="s">
        <v>608</v>
      </c>
      <c r="D58" s="458" t="s">
        <v>610</v>
      </c>
      <c r="E58" s="442">
        <v>38505.468999999997</v>
      </c>
      <c r="F58" s="438"/>
      <c r="G58" s="438"/>
      <c r="H58" s="96"/>
      <c r="I58" s="96"/>
      <c r="J58" s="96"/>
      <c r="K58" s="96"/>
      <c r="L58" s="96"/>
      <c r="M58" s="96"/>
    </row>
    <row r="59" spans="1:41" ht="47.25" customHeight="1">
      <c r="A59" s="439" t="s">
        <v>612</v>
      </c>
      <c r="B59" s="411" t="s">
        <v>238</v>
      </c>
      <c r="C59" s="411" t="s">
        <v>608</v>
      </c>
      <c r="D59" s="416" t="s">
        <v>613</v>
      </c>
      <c r="E59" s="419">
        <v>2476.8609999999999</v>
      </c>
      <c r="F59" s="438"/>
      <c r="G59" s="412"/>
    </row>
    <row r="60" spans="1:41" ht="15.75" customHeight="1">
      <c r="A60" s="173" t="s">
        <v>464</v>
      </c>
      <c r="B60" s="345" t="s">
        <v>238</v>
      </c>
      <c r="C60" s="345" t="s">
        <v>131</v>
      </c>
      <c r="D60" s="458"/>
      <c r="E60" s="141">
        <v>3224.6</v>
      </c>
      <c r="F60" s="141">
        <v>3353.6</v>
      </c>
      <c r="G60" s="141">
        <v>3487.7</v>
      </c>
    </row>
    <row r="61" spans="1:41" s="332" customFormat="1" ht="47.25" customHeight="1">
      <c r="A61" s="368" t="s">
        <v>225</v>
      </c>
      <c r="B61" s="459" t="s">
        <v>238</v>
      </c>
      <c r="C61" s="459" t="s">
        <v>410</v>
      </c>
      <c r="D61" s="458" t="s">
        <v>389</v>
      </c>
      <c r="E61" s="141">
        <v>3224.6</v>
      </c>
      <c r="F61" s="141">
        <v>3353.6</v>
      </c>
      <c r="G61" s="141">
        <v>3487.7</v>
      </c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</row>
    <row r="62" spans="1:41" s="332" customFormat="1" ht="47.25" customHeight="1">
      <c r="A62" s="183" t="s">
        <v>418</v>
      </c>
      <c r="B62" s="345" t="s">
        <v>238</v>
      </c>
      <c r="C62" s="345" t="s">
        <v>134</v>
      </c>
      <c r="D62" s="371"/>
      <c r="E62" s="178">
        <v>0</v>
      </c>
      <c r="F62" s="136"/>
      <c r="G62" s="136"/>
      <c r="H62" s="478"/>
      <c r="I62" s="478"/>
      <c r="J62" s="478"/>
      <c r="K62" s="478"/>
      <c r="L62" s="478"/>
      <c r="M62" s="478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</row>
    <row r="63" spans="1:41" s="332" customFormat="1" ht="47.25" customHeight="1">
      <c r="A63" s="166" t="s">
        <v>543</v>
      </c>
      <c r="B63" s="459" t="s">
        <v>100</v>
      </c>
      <c r="C63" s="459" t="s">
        <v>541</v>
      </c>
      <c r="D63" s="458" t="s">
        <v>503</v>
      </c>
      <c r="E63" s="136">
        <v>0</v>
      </c>
      <c r="F63" s="136"/>
      <c r="G63" s="136"/>
      <c r="H63" s="478"/>
      <c r="I63" s="478"/>
      <c r="J63" s="478"/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</row>
    <row r="64" spans="1:41" s="332" customFormat="1" ht="47.25" customHeight="1">
      <c r="A64" s="166" t="s">
        <v>543</v>
      </c>
      <c r="B64" s="459" t="s">
        <v>238</v>
      </c>
      <c r="C64" s="459" t="s">
        <v>541</v>
      </c>
      <c r="D64" s="458" t="s">
        <v>544</v>
      </c>
      <c r="E64" s="136">
        <v>0</v>
      </c>
      <c r="F64" s="136"/>
      <c r="G64" s="136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</row>
    <row r="65" spans="1:41" s="334" customFormat="1" ht="31.5" customHeight="1">
      <c r="A65" s="366" t="s">
        <v>78</v>
      </c>
      <c r="B65" s="345" t="s">
        <v>238</v>
      </c>
      <c r="C65" s="345" t="s">
        <v>79</v>
      </c>
      <c r="D65" s="367"/>
      <c r="E65" s="159">
        <v>0</v>
      </c>
      <c r="F65" s="159">
        <v>0</v>
      </c>
      <c r="G65" s="159">
        <v>0</v>
      </c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5"/>
    </row>
    <row r="66" spans="1:41" s="431" customFormat="1" ht="31.5" customHeight="1">
      <c r="A66" s="366" t="s">
        <v>78</v>
      </c>
      <c r="B66" s="345" t="s">
        <v>238</v>
      </c>
      <c r="C66" s="345" t="s">
        <v>80</v>
      </c>
      <c r="D66" s="367" t="s">
        <v>299</v>
      </c>
      <c r="E66" s="159">
        <v>0</v>
      </c>
      <c r="F66" s="159">
        <v>0</v>
      </c>
      <c r="G66" s="159">
        <v>0</v>
      </c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2"/>
      <c r="V66" s="472"/>
      <c r="W66" s="472"/>
      <c r="X66" s="472"/>
    </row>
    <row r="67" spans="1:41" s="334" customFormat="1" ht="31.5" customHeight="1">
      <c r="A67" s="366" t="s">
        <v>82</v>
      </c>
      <c r="B67" s="345" t="s">
        <v>238</v>
      </c>
      <c r="C67" s="345" t="s">
        <v>135</v>
      </c>
      <c r="D67" s="367"/>
      <c r="E67" s="159">
        <v>101279</v>
      </c>
      <c r="F67" s="159">
        <v>82450</v>
      </c>
      <c r="G67" s="159">
        <v>82450</v>
      </c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5"/>
    </row>
    <row r="68" spans="1:41" ht="31.5" customHeight="1">
      <c r="A68" s="368" t="s">
        <v>305</v>
      </c>
      <c r="B68" s="459" t="s">
        <v>238</v>
      </c>
      <c r="C68" s="459" t="s">
        <v>136</v>
      </c>
      <c r="D68" s="460" t="s">
        <v>318</v>
      </c>
      <c r="E68" s="141">
        <v>56821</v>
      </c>
      <c r="F68" s="141">
        <v>57367.9</v>
      </c>
      <c r="G68" s="141">
        <v>57331</v>
      </c>
    </row>
    <row r="69" spans="1:41" ht="31.5" customHeight="1">
      <c r="A69" s="368" t="s">
        <v>304</v>
      </c>
      <c r="B69" s="459" t="s">
        <v>238</v>
      </c>
      <c r="C69" s="459" t="s">
        <v>136</v>
      </c>
      <c r="D69" s="460" t="s">
        <v>397</v>
      </c>
      <c r="E69" s="141">
        <v>2410</v>
      </c>
      <c r="F69" s="141">
        <v>1863.1</v>
      </c>
      <c r="G69" s="141">
        <v>1900</v>
      </c>
    </row>
    <row r="70" spans="1:41" ht="31.5" customHeight="1">
      <c r="A70" s="368" t="s">
        <v>84</v>
      </c>
      <c r="B70" s="459" t="s">
        <v>238</v>
      </c>
      <c r="C70" s="459" t="s">
        <v>327</v>
      </c>
      <c r="D70" s="460" t="s">
        <v>308</v>
      </c>
      <c r="E70" s="141">
        <v>27951.4</v>
      </c>
      <c r="F70" s="141">
        <v>22166</v>
      </c>
      <c r="G70" s="141">
        <v>22166</v>
      </c>
    </row>
    <row r="71" spans="1:41" ht="15.75" customHeight="1">
      <c r="A71" s="368" t="s">
        <v>320</v>
      </c>
      <c r="B71" s="459" t="s">
        <v>238</v>
      </c>
      <c r="C71" s="459" t="s">
        <v>327</v>
      </c>
      <c r="D71" s="460" t="s">
        <v>321</v>
      </c>
      <c r="E71" s="141">
        <v>1053</v>
      </c>
      <c r="F71" s="141">
        <v>1053</v>
      </c>
      <c r="G71" s="141">
        <v>1053</v>
      </c>
    </row>
    <row r="72" spans="1:41" ht="15.75" customHeight="1">
      <c r="A72" s="370" t="s">
        <v>552</v>
      </c>
      <c r="B72" s="459" t="s">
        <v>238</v>
      </c>
      <c r="C72" s="459" t="s">
        <v>327</v>
      </c>
      <c r="D72" s="460" t="s">
        <v>553</v>
      </c>
      <c r="E72" s="155">
        <v>13043.6</v>
      </c>
      <c r="F72" s="155">
        <v>0</v>
      </c>
      <c r="G72" s="155">
        <v>0</v>
      </c>
      <c r="H72" s="472"/>
      <c r="I72" s="472"/>
      <c r="J72" s="472"/>
      <c r="K72" s="472"/>
      <c r="L72" s="472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6"/>
      <c r="AO72" s="436"/>
    </row>
    <row r="73" spans="1:41" s="357" customFormat="1" ht="31.5" customHeight="1">
      <c r="A73" s="372" t="s">
        <v>198</v>
      </c>
      <c r="B73" s="356" t="s">
        <v>238</v>
      </c>
      <c r="C73" s="356"/>
      <c r="D73" s="373"/>
      <c r="E73" s="85">
        <f>E77+E74+E84</f>
        <v>4691.1928000000007</v>
      </c>
      <c r="F73" s="85">
        <f>F77+F75+F84</f>
        <v>2954.7</v>
      </c>
      <c r="G73" s="85">
        <f>G77+G75+G84</f>
        <v>2970.1</v>
      </c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</row>
    <row r="74" spans="1:41" s="334" customFormat="1" ht="15.75" customHeight="1">
      <c r="A74" s="366" t="s">
        <v>51</v>
      </c>
      <c r="B74" s="345" t="s">
        <v>238</v>
      </c>
      <c r="C74" s="345" t="s">
        <v>116</v>
      </c>
      <c r="D74" s="367"/>
      <c r="E74" s="159">
        <v>730.48</v>
      </c>
      <c r="F74" s="159">
        <v>445</v>
      </c>
      <c r="G74" s="159">
        <v>445</v>
      </c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</row>
    <row r="75" spans="1:41" s="140" customFormat="1" ht="18.75" customHeight="1">
      <c r="A75" s="368" t="s">
        <v>65</v>
      </c>
      <c r="B75" s="459" t="s">
        <v>238</v>
      </c>
      <c r="C75" s="459" t="s">
        <v>210</v>
      </c>
      <c r="D75" s="460" t="s">
        <v>353</v>
      </c>
      <c r="E75" s="141">
        <v>652.74</v>
      </c>
      <c r="F75" s="141">
        <v>445</v>
      </c>
      <c r="G75" s="141">
        <v>445</v>
      </c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</row>
    <row r="76" spans="1:41" ht="15.75" customHeight="1">
      <c r="A76" s="370" t="s">
        <v>552</v>
      </c>
      <c r="B76" s="459" t="s">
        <v>238</v>
      </c>
      <c r="C76" s="459" t="s">
        <v>210</v>
      </c>
      <c r="D76" s="460" t="s">
        <v>553</v>
      </c>
      <c r="E76" s="155">
        <v>77.740000000000009</v>
      </c>
      <c r="F76" s="155">
        <v>0</v>
      </c>
      <c r="G76" s="155">
        <v>0</v>
      </c>
      <c r="H76" s="472"/>
      <c r="I76" s="472"/>
      <c r="J76" s="472"/>
      <c r="K76" s="472"/>
      <c r="L76" s="472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436"/>
      <c r="Z76" s="436"/>
      <c r="AA76" s="436"/>
      <c r="AB76" s="436"/>
      <c r="AC76" s="436"/>
      <c r="AD76" s="436"/>
      <c r="AE76" s="436"/>
      <c r="AF76" s="436"/>
      <c r="AG76" s="436"/>
      <c r="AH76" s="436"/>
      <c r="AI76" s="436"/>
      <c r="AJ76" s="436"/>
      <c r="AK76" s="436"/>
      <c r="AL76" s="436"/>
      <c r="AM76" s="436"/>
      <c r="AN76" s="436"/>
      <c r="AO76" s="436"/>
    </row>
    <row r="77" spans="1:41" ht="15.75" customHeight="1">
      <c r="A77" s="172" t="s">
        <v>405</v>
      </c>
      <c r="B77" s="345" t="s">
        <v>238</v>
      </c>
      <c r="C77" s="345" t="s">
        <v>120</v>
      </c>
      <c r="D77" s="367"/>
      <c r="E77" s="159">
        <v>3018.51</v>
      </c>
      <c r="F77" s="159">
        <v>2509.6999999999998</v>
      </c>
      <c r="G77" s="159">
        <v>2525.1</v>
      </c>
    </row>
    <row r="78" spans="1:41" ht="15.75" customHeight="1">
      <c r="A78" s="368" t="s">
        <v>56</v>
      </c>
      <c r="B78" s="459" t="s">
        <v>238</v>
      </c>
      <c r="C78" s="459" t="s">
        <v>121</v>
      </c>
      <c r="D78" s="458" t="s">
        <v>286</v>
      </c>
      <c r="E78" s="141">
        <v>1598.53</v>
      </c>
      <c r="F78" s="141">
        <v>1637.9</v>
      </c>
      <c r="G78" s="141">
        <v>1637.9</v>
      </c>
    </row>
    <row r="79" spans="1:41" ht="31.5" customHeight="1">
      <c r="A79" s="166" t="s">
        <v>387</v>
      </c>
      <c r="B79" s="459" t="s">
        <v>238</v>
      </c>
      <c r="C79" s="459" t="s">
        <v>121</v>
      </c>
      <c r="D79" s="458" t="s">
        <v>546</v>
      </c>
      <c r="E79" s="141">
        <v>929.9</v>
      </c>
      <c r="F79" s="141">
        <v>718.8</v>
      </c>
      <c r="G79" s="141">
        <v>732.8</v>
      </c>
    </row>
    <row r="80" spans="1:41" ht="31.5" customHeight="1">
      <c r="A80" s="166" t="s">
        <v>600</v>
      </c>
      <c r="B80" s="459" t="s">
        <v>238</v>
      </c>
      <c r="C80" s="459" t="s">
        <v>121</v>
      </c>
      <c r="D80" s="458" t="s">
        <v>599</v>
      </c>
      <c r="E80" s="141">
        <v>78.8</v>
      </c>
      <c r="F80" s="141">
        <v>78.8</v>
      </c>
      <c r="G80" s="141">
        <v>78.8</v>
      </c>
    </row>
    <row r="81" spans="1:41" ht="47.25" customHeight="1">
      <c r="A81" s="166" t="s">
        <v>388</v>
      </c>
      <c r="B81" s="459" t="s">
        <v>238</v>
      </c>
      <c r="C81" s="459" t="s">
        <v>121</v>
      </c>
      <c r="D81" s="458" t="s">
        <v>547</v>
      </c>
      <c r="E81" s="141">
        <v>95.9</v>
      </c>
      <c r="F81" s="141">
        <v>74.2</v>
      </c>
      <c r="G81" s="141">
        <v>75.599999999999994</v>
      </c>
    </row>
    <row r="82" spans="1:41" s="333" customFormat="1" ht="31.5" customHeight="1">
      <c r="A82" s="171" t="s">
        <v>407</v>
      </c>
      <c r="B82" s="459" t="s">
        <v>238</v>
      </c>
      <c r="C82" s="459" t="s">
        <v>121</v>
      </c>
      <c r="D82" s="458" t="s">
        <v>408</v>
      </c>
      <c r="E82" s="136">
        <v>100</v>
      </c>
      <c r="F82" s="136"/>
      <c r="G82" s="141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</row>
    <row r="83" spans="1:41" ht="15.75" customHeight="1">
      <c r="A83" s="370" t="s">
        <v>552</v>
      </c>
      <c r="B83" s="459" t="s">
        <v>238</v>
      </c>
      <c r="C83" s="459" t="s">
        <v>121</v>
      </c>
      <c r="D83" s="460" t="s">
        <v>553</v>
      </c>
      <c r="E83" s="155">
        <v>215.38</v>
      </c>
      <c r="F83" s="155">
        <v>0</v>
      </c>
      <c r="G83" s="155">
        <v>0</v>
      </c>
      <c r="H83" s="472"/>
      <c r="I83" s="472"/>
      <c r="J83" s="472"/>
      <c r="K83" s="472"/>
      <c r="L83" s="472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436"/>
      <c r="Z83" s="436"/>
      <c r="AA83" s="436"/>
      <c r="AB83" s="436"/>
      <c r="AC83" s="436"/>
      <c r="AD83" s="436"/>
      <c r="AE83" s="436"/>
      <c r="AF83" s="436"/>
      <c r="AG83" s="436"/>
      <c r="AH83" s="436"/>
      <c r="AI83" s="436"/>
      <c r="AJ83" s="436"/>
      <c r="AK83" s="436"/>
      <c r="AL83" s="436"/>
      <c r="AM83" s="436"/>
      <c r="AN83" s="436"/>
      <c r="AO83" s="436"/>
    </row>
    <row r="84" spans="1:41" s="333" customFormat="1" ht="15.75" customHeight="1">
      <c r="A84" s="183" t="s">
        <v>402</v>
      </c>
      <c r="B84" s="345" t="s">
        <v>238</v>
      </c>
      <c r="C84" s="345" t="s">
        <v>131</v>
      </c>
      <c r="D84" s="371"/>
      <c r="E84" s="159">
        <v>942.20280000000002</v>
      </c>
      <c r="F84" s="159">
        <v>0</v>
      </c>
      <c r="G84" s="159">
        <v>0</v>
      </c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</row>
    <row r="85" spans="1:41" s="333" customFormat="1" ht="47.25">
      <c r="A85" s="410" t="s">
        <v>602</v>
      </c>
      <c r="B85" s="459" t="s">
        <v>238</v>
      </c>
      <c r="C85" s="459" t="s">
        <v>410</v>
      </c>
      <c r="D85" s="458" t="s">
        <v>601</v>
      </c>
      <c r="E85" s="141">
        <v>942.20280000000002</v>
      </c>
      <c r="F85" s="141">
        <v>0</v>
      </c>
      <c r="G85" s="141">
        <v>0</v>
      </c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</row>
    <row r="86" spans="1:41" s="355" customFormat="1" ht="47.25" customHeight="1">
      <c r="A86" s="372" t="s">
        <v>87</v>
      </c>
      <c r="B86" s="354" t="s">
        <v>238</v>
      </c>
      <c r="C86" s="354"/>
      <c r="D86" s="365"/>
      <c r="E86" s="87">
        <f>E87+E94+E97+E103+E90+E106</f>
        <v>122722.99999999999</v>
      </c>
      <c r="F86" s="87">
        <f>F87+F94+F97+F103+F90+F106</f>
        <v>96696.619999999981</v>
      </c>
      <c r="G86" s="87">
        <f>G87+G94+G97+G103+G90+G106</f>
        <v>98242.82</v>
      </c>
      <c r="H86" s="484"/>
      <c r="I86" s="485"/>
      <c r="J86" s="485"/>
      <c r="K86" s="485"/>
      <c r="L86" s="485"/>
      <c r="M86" s="485"/>
      <c r="N86" s="485"/>
      <c r="O86" s="485"/>
      <c r="P86" s="485"/>
      <c r="Q86" s="485"/>
      <c r="R86" s="485"/>
      <c r="S86" s="485"/>
      <c r="T86" s="485"/>
      <c r="U86" s="485"/>
      <c r="V86" s="485"/>
      <c r="W86" s="485"/>
      <c r="X86" s="485"/>
    </row>
    <row r="87" spans="1:41" s="334" customFormat="1" ht="15.75" customHeight="1">
      <c r="A87" s="366" t="s">
        <v>51</v>
      </c>
      <c r="B87" s="345" t="s">
        <v>238</v>
      </c>
      <c r="C87" s="345" t="s">
        <v>116</v>
      </c>
      <c r="D87" s="367"/>
      <c r="E87" s="88">
        <v>3558.2999999999997</v>
      </c>
      <c r="F87" s="88">
        <v>2422.6999999999998</v>
      </c>
      <c r="G87" s="88">
        <v>2422.6999999999998</v>
      </c>
      <c r="H87" s="475"/>
      <c r="I87" s="475"/>
      <c r="J87" s="475"/>
      <c r="K87" s="475"/>
      <c r="L87" s="475"/>
      <c r="M87" s="475"/>
      <c r="N87" s="475"/>
      <c r="O87" s="475"/>
      <c r="P87" s="475"/>
      <c r="Q87" s="475"/>
      <c r="R87" s="475"/>
      <c r="S87" s="475"/>
      <c r="T87" s="475"/>
      <c r="U87" s="475"/>
      <c r="V87" s="475"/>
      <c r="W87" s="475"/>
      <c r="X87" s="475"/>
    </row>
    <row r="88" spans="1:41" ht="15.75" customHeight="1">
      <c r="A88" s="368" t="s">
        <v>65</v>
      </c>
      <c r="B88" s="459" t="s">
        <v>238</v>
      </c>
      <c r="C88" s="459" t="s">
        <v>210</v>
      </c>
      <c r="D88" s="460" t="s">
        <v>353</v>
      </c>
      <c r="E88" s="141">
        <v>3471.7799999999997</v>
      </c>
      <c r="F88" s="141">
        <v>2422.6999999999998</v>
      </c>
      <c r="G88" s="141">
        <v>2422.6999999999998</v>
      </c>
    </row>
    <row r="89" spans="1:41" ht="15.75" customHeight="1">
      <c r="A89" s="370" t="s">
        <v>552</v>
      </c>
      <c r="B89" s="459" t="s">
        <v>238</v>
      </c>
      <c r="C89" s="459" t="s">
        <v>210</v>
      </c>
      <c r="D89" s="460" t="s">
        <v>553</v>
      </c>
      <c r="E89" s="155">
        <v>86.52</v>
      </c>
      <c r="F89" s="155">
        <v>0</v>
      </c>
      <c r="G89" s="155">
        <v>0</v>
      </c>
      <c r="H89" s="472"/>
      <c r="I89" s="472"/>
      <c r="J89" s="472"/>
      <c r="K89" s="472"/>
      <c r="L89" s="472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436"/>
      <c r="Z89" s="436"/>
      <c r="AA89" s="436"/>
      <c r="AB89" s="436"/>
      <c r="AC89" s="436"/>
      <c r="AD89" s="436"/>
      <c r="AE89" s="436"/>
      <c r="AF89" s="436"/>
      <c r="AG89" s="436"/>
      <c r="AH89" s="436"/>
      <c r="AI89" s="436"/>
      <c r="AJ89" s="436"/>
      <c r="AK89" s="436"/>
      <c r="AL89" s="436"/>
      <c r="AM89" s="436"/>
      <c r="AN89" s="436"/>
      <c r="AO89" s="436"/>
    </row>
    <row r="90" spans="1:41" ht="15.75" customHeight="1">
      <c r="A90" s="183" t="s">
        <v>405</v>
      </c>
      <c r="B90" s="345" t="s">
        <v>238</v>
      </c>
      <c r="C90" s="345" t="s">
        <v>120</v>
      </c>
      <c r="D90" s="367"/>
      <c r="E90" s="159">
        <v>6.9</v>
      </c>
      <c r="F90" s="159">
        <v>6</v>
      </c>
      <c r="G90" s="159">
        <v>6.3000000000000007</v>
      </c>
    </row>
    <row r="91" spans="1:41" ht="15.75" customHeight="1">
      <c r="A91" s="166" t="s">
        <v>302</v>
      </c>
      <c r="B91" s="459" t="s">
        <v>238</v>
      </c>
      <c r="C91" s="459" t="s">
        <v>159</v>
      </c>
      <c r="D91" s="460" t="s">
        <v>364</v>
      </c>
      <c r="E91" s="141">
        <v>0</v>
      </c>
      <c r="F91" s="141">
        <v>0</v>
      </c>
      <c r="G91" s="141">
        <v>0</v>
      </c>
    </row>
    <row r="92" spans="1:41" s="336" customFormat="1" ht="63" customHeight="1">
      <c r="A92" s="368" t="s">
        <v>443</v>
      </c>
      <c r="B92" s="459" t="s">
        <v>238</v>
      </c>
      <c r="C92" s="459" t="s">
        <v>122</v>
      </c>
      <c r="D92" s="458" t="s">
        <v>442</v>
      </c>
      <c r="E92" s="141">
        <v>4.4000000000000004</v>
      </c>
      <c r="F92" s="141">
        <v>3.4</v>
      </c>
      <c r="G92" s="141">
        <v>3.6</v>
      </c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</row>
    <row r="93" spans="1:41" s="336" customFormat="1" ht="63" customHeight="1">
      <c r="A93" s="368" t="s">
        <v>226</v>
      </c>
      <c r="B93" s="459" t="s">
        <v>238</v>
      </c>
      <c r="C93" s="459" t="s">
        <v>122</v>
      </c>
      <c r="D93" s="458" t="s">
        <v>390</v>
      </c>
      <c r="E93" s="141">
        <v>2.5</v>
      </c>
      <c r="F93" s="141">
        <v>2.6</v>
      </c>
      <c r="G93" s="141">
        <v>2.7</v>
      </c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</row>
    <row r="94" spans="1:41" s="334" customFormat="1" ht="15.75" customHeight="1">
      <c r="A94" s="366" t="s">
        <v>77</v>
      </c>
      <c r="B94" s="345" t="s">
        <v>238</v>
      </c>
      <c r="C94" s="345" t="s">
        <v>123</v>
      </c>
      <c r="D94" s="367"/>
      <c r="E94" s="159">
        <v>1190.0999999999999</v>
      </c>
      <c r="F94" s="159">
        <v>1055.3</v>
      </c>
      <c r="G94" s="159">
        <v>1055.3</v>
      </c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</row>
    <row r="95" spans="1:41" ht="39" customHeight="1">
      <c r="A95" s="368" t="s">
        <v>56</v>
      </c>
      <c r="B95" s="459" t="s">
        <v>238</v>
      </c>
      <c r="C95" s="459" t="s">
        <v>124</v>
      </c>
      <c r="D95" s="458" t="s">
        <v>286</v>
      </c>
      <c r="E95" s="141">
        <v>1113.76</v>
      </c>
      <c r="F95" s="141">
        <v>1055.3</v>
      </c>
      <c r="G95" s="141">
        <v>1055.3</v>
      </c>
    </row>
    <row r="96" spans="1:41" ht="15.75" customHeight="1">
      <c r="A96" s="370" t="s">
        <v>552</v>
      </c>
      <c r="B96" s="459" t="s">
        <v>238</v>
      </c>
      <c r="C96" s="459" t="s">
        <v>124</v>
      </c>
      <c r="D96" s="460" t="s">
        <v>553</v>
      </c>
      <c r="E96" s="155">
        <v>76.34</v>
      </c>
      <c r="F96" s="155">
        <v>0</v>
      </c>
      <c r="G96" s="155">
        <v>0</v>
      </c>
      <c r="H96" s="472"/>
      <c r="I96" s="472"/>
      <c r="J96" s="472"/>
      <c r="K96" s="472"/>
      <c r="L96" s="472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436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436"/>
      <c r="AL96" s="436"/>
      <c r="AM96" s="436"/>
      <c r="AN96" s="436"/>
      <c r="AO96" s="436"/>
    </row>
    <row r="97" spans="1:41" s="334" customFormat="1" ht="15.75" customHeight="1">
      <c r="A97" s="366" t="s">
        <v>145</v>
      </c>
      <c r="B97" s="345" t="s">
        <v>238</v>
      </c>
      <c r="C97" s="345" t="s">
        <v>125</v>
      </c>
      <c r="D97" s="367"/>
      <c r="E97" s="159">
        <v>97310.5</v>
      </c>
      <c r="F97" s="159">
        <v>72711.859999999986</v>
      </c>
      <c r="G97" s="159">
        <v>85012.160000000003</v>
      </c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</row>
    <row r="98" spans="1:41" ht="15.75" customHeight="1">
      <c r="A98" s="368" t="s">
        <v>93</v>
      </c>
      <c r="B98" s="459" t="s">
        <v>238</v>
      </c>
      <c r="C98" s="459" t="s">
        <v>126</v>
      </c>
      <c r="D98" s="460" t="s">
        <v>311</v>
      </c>
      <c r="E98" s="141">
        <v>19875.2</v>
      </c>
      <c r="F98" s="141">
        <v>16578</v>
      </c>
      <c r="G98" s="141">
        <v>19875.2</v>
      </c>
    </row>
    <row r="99" spans="1:41" ht="24.75" customHeight="1">
      <c r="A99" s="368" t="s">
        <v>94</v>
      </c>
      <c r="B99" s="459" t="s">
        <v>238</v>
      </c>
      <c r="C99" s="459" t="s">
        <v>127</v>
      </c>
      <c r="D99" s="460" t="s">
        <v>312</v>
      </c>
      <c r="E99" s="141">
        <v>58851.7</v>
      </c>
      <c r="F99" s="141">
        <v>42262.399999999994</v>
      </c>
      <c r="G99" s="141">
        <v>46553.36</v>
      </c>
    </row>
    <row r="100" spans="1:41" ht="15.75" customHeight="1">
      <c r="A100" s="368" t="s">
        <v>95</v>
      </c>
      <c r="B100" s="459" t="s">
        <v>238</v>
      </c>
      <c r="C100" s="459" t="s">
        <v>444</v>
      </c>
      <c r="D100" s="460" t="s">
        <v>316</v>
      </c>
      <c r="E100" s="141">
        <v>3883</v>
      </c>
      <c r="F100" s="141">
        <v>2810.96</v>
      </c>
      <c r="G100" s="141">
        <v>3883</v>
      </c>
    </row>
    <row r="101" spans="1:41" ht="15.75" customHeight="1">
      <c r="A101" s="368" t="s">
        <v>96</v>
      </c>
      <c r="B101" s="459" t="s">
        <v>238</v>
      </c>
      <c r="C101" s="459" t="s">
        <v>444</v>
      </c>
      <c r="D101" s="460" t="s">
        <v>315</v>
      </c>
      <c r="E101" s="141">
        <v>14493.9</v>
      </c>
      <c r="F101" s="141">
        <v>10890.5</v>
      </c>
      <c r="G101" s="141">
        <v>14493.9</v>
      </c>
    </row>
    <row r="102" spans="1:41" ht="34.5" customHeight="1">
      <c r="A102" s="368" t="s">
        <v>97</v>
      </c>
      <c r="B102" s="459" t="s">
        <v>238</v>
      </c>
      <c r="C102" s="459" t="s">
        <v>128</v>
      </c>
      <c r="D102" s="460" t="s">
        <v>310</v>
      </c>
      <c r="E102" s="141">
        <v>206.7</v>
      </c>
      <c r="F102" s="141">
        <v>170</v>
      </c>
      <c r="G102" s="141">
        <v>206.7</v>
      </c>
    </row>
    <row r="103" spans="1:41" s="334" customFormat="1" ht="31.5" customHeight="1">
      <c r="A103" s="366" t="s">
        <v>148</v>
      </c>
      <c r="B103" s="345" t="s">
        <v>238</v>
      </c>
      <c r="C103" s="345" t="s">
        <v>129</v>
      </c>
      <c r="D103" s="367"/>
      <c r="E103" s="159">
        <v>1589.2</v>
      </c>
      <c r="F103" s="159">
        <v>1432.76</v>
      </c>
      <c r="G103" s="159">
        <v>1642.76</v>
      </c>
      <c r="H103" s="475"/>
      <c r="I103" s="475"/>
      <c r="J103" s="475"/>
      <c r="K103" s="475"/>
      <c r="L103" s="475"/>
      <c r="M103" s="475"/>
      <c r="N103" s="475"/>
      <c r="O103" s="475"/>
      <c r="P103" s="475"/>
      <c r="Q103" s="475"/>
      <c r="R103" s="475"/>
      <c r="S103" s="475"/>
      <c r="T103" s="475"/>
      <c r="U103" s="475"/>
      <c r="V103" s="475"/>
      <c r="W103" s="475"/>
      <c r="X103" s="475"/>
    </row>
    <row r="104" spans="1:41" s="431" customFormat="1" ht="47.25" customHeight="1">
      <c r="A104" s="368" t="s">
        <v>150</v>
      </c>
      <c r="B104" s="459" t="s">
        <v>238</v>
      </c>
      <c r="C104" s="459" t="s">
        <v>130</v>
      </c>
      <c r="D104" s="460" t="s">
        <v>313</v>
      </c>
      <c r="E104" s="141">
        <v>1184</v>
      </c>
      <c r="F104" s="141">
        <v>974</v>
      </c>
      <c r="G104" s="141">
        <v>1184</v>
      </c>
      <c r="H104" s="472"/>
      <c r="I104" s="472"/>
      <c r="J104" s="472"/>
      <c r="K104" s="472"/>
      <c r="L104" s="472"/>
      <c r="M104" s="472"/>
      <c r="N104" s="472"/>
      <c r="O104" s="472"/>
      <c r="P104" s="472"/>
      <c r="Q104" s="472"/>
      <c r="R104" s="472"/>
      <c r="S104" s="472"/>
      <c r="T104" s="472"/>
      <c r="U104" s="472"/>
      <c r="V104" s="472"/>
      <c r="W104" s="472"/>
      <c r="X104" s="472"/>
    </row>
    <row r="105" spans="1:41" ht="15.75" customHeight="1">
      <c r="A105" s="368" t="s">
        <v>98</v>
      </c>
      <c r="B105" s="459" t="s">
        <v>238</v>
      </c>
      <c r="C105" s="459" t="s">
        <v>130</v>
      </c>
      <c r="D105" s="460" t="s">
        <v>314</v>
      </c>
      <c r="E105" s="141">
        <v>405.2</v>
      </c>
      <c r="F105" s="141">
        <v>458.76</v>
      </c>
      <c r="G105" s="141">
        <v>458.76</v>
      </c>
    </row>
    <row r="106" spans="1:41" ht="31.5" customHeight="1">
      <c r="A106" s="366" t="s">
        <v>151</v>
      </c>
      <c r="B106" s="345" t="s">
        <v>238</v>
      </c>
      <c r="C106" s="345" t="s">
        <v>131</v>
      </c>
      <c r="D106" s="367"/>
      <c r="E106" s="159">
        <v>19068</v>
      </c>
      <c r="F106" s="159">
        <v>19068</v>
      </c>
      <c r="G106" s="159">
        <v>8103.6</v>
      </c>
      <c r="H106" s="475"/>
      <c r="I106" s="475"/>
      <c r="J106" s="475"/>
      <c r="K106" s="475"/>
      <c r="L106" s="475"/>
      <c r="M106" s="475"/>
    </row>
    <row r="107" spans="1:41" ht="31.5" customHeight="1">
      <c r="A107" s="166" t="s">
        <v>504</v>
      </c>
      <c r="B107" s="459" t="s">
        <v>238</v>
      </c>
      <c r="C107" s="459" t="s">
        <v>133</v>
      </c>
      <c r="D107" s="458" t="s">
        <v>505</v>
      </c>
      <c r="E107" s="141">
        <v>19068</v>
      </c>
      <c r="F107" s="141">
        <v>19068</v>
      </c>
      <c r="G107" s="141">
        <v>8103.6</v>
      </c>
    </row>
    <row r="108" spans="1:41" ht="47.25" customHeight="1">
      <c r="A108" s="372" t="s">
        <v>447</v>
      </c>
      <c r="B108" s="354" t="s">
        <v>238</v>
      </c>
      <c r="C108" s="354"/>
      <c r="D108" s="365"/>
      <c r="E108" s="87">
        <f>E112+E109</f>
        <v>27833.850000000002</v>
      </c>
      <c r="F108" s="87">
        <f t="shared" ref="F108:G108" si="0">F109</f>
        <v>24318.699999999997</v>
      </c>
      <c r="G108" s="87">
        <f t="shared" si="0"/>
        <v>24318.699999999997</v>
      </c>
    </row>
    <row r="109" spans="1:41" ht="14.45" customHeight="1">
      <c r="A109" s="366" t="s">
        <v>51</v>
      </c>
      <c r="B109" s="345" t="s">
        <v>238</v>
      </c>
      <c r="C109" s="345" t="s">
        <v>116</v>
      </c>
      <c r="D109" s="367"/>
      <c r="E109" s="159">
        <v>24976.600000000002</v>
      </c>
      <c r="F109" s="159">
        <v>24318.699999999997</v>
      </c>
      <c r="G109" s="159">
        <v>24318.699999999997</v>
      </c>
      <c r="H109" s="393"/>
    </row>
    <row r="110" spans="1:41" ht="31.5" customHeight="1">
      <c r="A110" s="210" t="s">
        <v>448</v>
      </c>
      <c r="B110" s="459" t="s">
        <v>238</v>
      </c>
      <c r="C110" s="459" t="s">
        <v>210</v>
      </c>
      <c r="D110" s="460" t="s">
        <v>449</v>
      </c>
      <c r="E110" s="159">
        <v>22839.81</v>
      </c>
      <c r="F110" s="159">
        <v>24318.699999999997</v>
      </c>
      <c r="G110" s="159">
        <v>24318.699999999997</v>
      </c>
    </row>
    <row r="111" spans="1:41" ht="15.75" customHeight="1">
      <c r="A111" s="370" t="s">
        <v>552</v>
      </c>
      <c r="B111" s="459" t="s">
        <v>238</v>
      </c>
      <c r="C111" s="459" t="s">
        <v>210</v>
      </c>
      <c r="D111" s="460" t="s">
        <v>553</v>
      </c>
      <c r="E111" s="155">
        <v>2136.79</v>
      </c>
      <c r="F111" s="155">
        <v>0</v>
      </c>
      <c r="G111" s="155">
        <v>0</v>
      </c>
      <c r="H111" s="472"/>
      <c r="I111" s="472"/>
      <c r="J111" s="472"/>
      <c r="K111" s="472"/>
      <c r="L111" s="472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436"/>
      <c r="Z111" s="436"/>
      <c r="AA111" s="436"/>
      <c r="AB111" s="436"/>
      <c r="AC111" s="436"/>
      <c r="AD111" s="436"/>
      <c r="AE111" s="436"/>
      <c r="AF111" s="436"/>
      <c r="AG111" s="436"/>
      <c r="AH111" s="436"/>
      <c r="AI111" s="436"/>
      <c r="AJ111" s="436"/>
      <c r="AK111" s="436"/>
      <c r="AL111" s="436"/>
      <c r="AM111" s="436"/>
      <c r="AN111" s="436"/>
      <c r="AO111" s="436"/>
    </row>
    <row r="112" spans="1:41" s="389" customFormat="1" ht="31.5" customHeight="1">
      <c r="A112" s="387" t="s">
        <v>593</v>
      </c>
      <c r="B112" s="415" t="s">
        <v>238</v>
      </c>
      <c r="C112" s="415" t="s">
        <v>119</v>
      </c>
      <c r="D112" s="386"/>
      <c r="E112" s="321">
        <v>2857.25</v>
      </c>
      <c r="F112" s="321">
        <v>0</v>
      </c>
      <c r="G112" s="321">
        <v>0</v>
      </c>
      <c r="H112" s="393"/>
    </row>
    <row r="113" spans="1:41" s="389" customFormat="1" ht="31.5" customHeight="1">
      <c r="A113" s="396" t="s">
        <v>596</v>
      </c>
      <c r="B113" s="411" t="s">
        <v>238</v>
      </c>
      <c r="C113" s="411" t="s">
        <v>595</v>
      </c>
      <c r="D113" s="414" t="s">
        <v>597</v>
      </c>
      <c r="E113" s="321">
        <v>2594.9499999999998</v>
      </c>
      <c r="F113" s="321"/>
      <c r="G113" s="321"/>
    </row>
    <row r="114" spans="1:41" ht="15.75" customHeight="1">
      <c r="A114" s="370" t="s">
        <v>552</v>
      </c>
      <c r="B114" s="459" t="s">
        <v>238</v>
      </c>
      <c r="C114" s="411" t="s">
        <v>595</v>
      </c>
      <c r="D114" s="460" t="s">
        <v>553</v>
      </c>
      <c r="E114" s="155">
        <v>262.29999999999995</v>
      </c>
      <c r="F114" s="155">
        <v>0</v>
      </c>
      <c r="G114" s="155">
        <v>0</v>
      </c>
      <c r="H114" s="472"/>
      <c r="I114" s="472"/>
      <c r="J114" s="472"/>
      <c r="K114" s="472"/>
      <c r="L114" s="472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436"/>
      <c r="Z114" s="436"/>
      <c r="AA114" s="436"/>
      <c r="AB114" s="436"/>
      <c r="AC114" s="436"/>
      <c r="AD114" s="436"/>
      <c r="AE114" s="436"/>
      <c r="AF114" s="436"/>
      <c r="AG114" s="436"/>
      <c r="AH114" s="436"/>
      <c r="AI114" s="436"/>
      <c r="AJ114" s="436"/>
      <c r="AK114" s="436"/>
      <c r="AL114" s="436"/>
      <c r="AM114" s="436"/>
      <c r="AN114" s="436"/>
      <c r="AO114" s="436"/>
    </row>
    <row r="115" spans="1:41" ht="47.25" customHeight="1">
      <c r="A115" s="372" t="s">
        <v>581</v>
      </c>
      <c r="B115" s="354" t="s">
        <v>238</v>
      </c>
      <c r="C115" s="354"/>
      <c r="D115" s="365"/>
      <c r="E115" s="87">
        <f>E116</f>
        <v>1638</v>
      </c>
      <c r="F115" s="87">
        <f t="shared" ref="F115:G115" si="1">F116</f>
        <v>0</v>
      </c>
      <c r="G115" s="87">
        <f t="shared" si="1"/>
        <v>0</v>
      </c>
      <c r="H115" s="393"/>
    </row>
    <row r="116" spans="1:41" ht="14.45" customHeight="1">
      <c r="A116" s="366" t="s">
        <v>51</v>
      </c>
      <c r="B116" s="345" t="s">
        <v>238</v>
      </c>
      <c r="C116" s="345" t="s">
        <v>116</v>
      </c>
      <c r="D116" s="367"/>
      <c r="E116" s="159">
        <v>1638</v>
      </c>
      <c r="F116" s="159">
        <v>0</v>
      </c>
      <c r="G116" s="159">
        <v>0</v>
      </c>
      <c r="H116" s="393"/>
    </row>
    <row r="117" spans="1:41" ht="31.5" customHeight="1">
      <c r="A117" s="210" t="s">
        <v>448</v>
      </c>
      <c r="B117" s="459" t="s">
        <v>238</v>
      </c>
      <c r="C117" s="459" t="s">
        <v>210</v>
      </c>
      <c r="D117" s="460" t="s">
        <v>589</v>
      </c>
      <c r="E117" s="141">
        <f>1638-93.77</f>
        <v>1544.23</v>
      </c>
      <c r="F117" s="159">
        <v>0</v>
      </c>
      <c r="G117" s="159">
        <v>0</v>
      </c>
    </row>
    <row r="118" spans="1:41" ht="15.75" customHeight="1">
      <c r="A118" s="370" t="s">
        <v>552</v>
      </c>
      <c r="B118" s="459" t="s">
        <v>238</v>
      </c>
      <c r="C118" s="459" t="s">
        <v>210</v>
      </c>
      <c r="D118" s="460" t="s">
        <v>553</v>
      </c>
      <c r="E118" s="155">
        <v>93.77</v>
      </c>
      <c r="F118" s="155">
        <v>0</v>
      </c>
      <c r="G118" s="155">
        <v>0</v>
      </c>
      <c r="H118" s="472"/>
      <c r="I118" s="472"/>
      <c r="J118" s="472"/>
      <c r="K118" s="472"/>
      <c r="L118" s="472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6"/>
      <c r="AL118" s="436"/>
      <c r="AM118" s="436"/>
      <c r="AN118" s="436"/>
      <c r="AO118" s="436"/>
    </row>
    <row r="119" spans="1:41" s="355" customFormat="1" ht="31.5" customHeight="1">
      <c r="A119" s="372" t="s">
        <v>99</v>
      </c>
      <c r="B119" s="354" t="s">
        <v>100</v>
      </c>
      <c r="C119" s="354"/>
      <c r="D119" s="365"/>
      <c r="E119" s="87">
        <f>E120+E123+E128+E137</f>
        <v>96624.956689999992</v>
      </c>
      <c r="F119" s="87">
        <f>F120+F123+F128+F137</f>
        <v>62525.9</v>
      </c>
      <c r="G119" s="87">
        <f>G120+G123+G128+G137</f>
        <v>51133.100000000006</v>
      </c>
      <c r="H119" s="484"/>
      <c r="I119" s="485"/>
      <c r="J119" s="485"/>
      <c r="K119" s="485"/>
      <c r="L119" s="485"/>
      <c r="M119" s="485"/>
      <c r="N119" s="485"/>
      <c r="O119" s="485"/>
      <c r="P119" s="485"/>
      <c r="Q119" s="485"/>
      <c r="R119" s="485"/>
      <c r="S119" s="485"/>
      <c r="T119" s="485"/>
      <c r="U119" s="485"/>
      <c r="V119" s="485"/>
      <c r="W119" s="485"/>
      <c r="X119" s="485"/>
    </row>
    <row r="120" spans="1:41" s="334" customFormat="1" ht="15.75" customHeight="1">
      <c r="A120" s="366" t="s">
        <v>51</v>
      </c>
      <c r="B120" s="345" t="s">
        <v>100</v>
      </c>
      <c r="C120" s="345" t="s">
        <v>116</v>
      </c>
      <c r="D120" s="367"/>
      <c r="E120" s="159">
        <v>1207</v>
      </c>
      <c r="F120" s="159">
        <v>942.5</v>
      </c>
      <c r="G120" s="159">
        <v>942.5</v>
      </c>
      <c r="H120" s="475"/>
      <c r="I120" s="475"/>
      <c r="J120" s="475"/>
      <c r="K120" s="475"/>
      <c r="L120" s="475"/>
      <c r="M120" s="475"/>
      <c r="N120" s="475"/>
      <c r="O120" s="475"/>
      <c r="P120" s="475"/>
      <c r="Q120" s="475"/>
      <c r="R120" s="475"/>
      <c r="S120" s="475"/>
      <c r="T120" s="475"/>
      <c r="U120" s="475"/>
      <c r="V120" s="475"/>
      <c r="W120" s="475"/>
      <c r="X120" s="475"/>
    </row>
    <row r="121" spans="1:41" ht="31.5" customHeight="1">
      <c r="A121" s="210" t="s">
        <v>448</v>
      </c>
      <c r="B121" s="459" t="s">
        <v>238</v>
      </c>
      <c r="C121" s="459" t="s">
        <v>210</v>
      </c>
      <c r="D121" s="460" t="s">
        <v>353</v>
      </c>
      <c r="E121" s="159">
        <v>1071.57</v>
      </c>
      <c r="F121" s="159">
        <v>942.5</v>
      </c>
      <c r="G121" s="159">
        <v>942.5</v>
      </c>
    </row>
    <row r="122" spans="1:41" ht="15.75" customHeight="1">
      <c r="A122" s="370" t="s">
        <v>552</v>
      </c>
      <c r="B122" s="459" t="s">
        <v>100</v>
      </c>
      <c r="C122" s="459" t="s">
        <v>210</v>
      </c>
      <c r="D122" s="460" t="s">
        <v>553</v>
      </c>
      <c r="E122" s="155">
        <v>135.43</v>
      </c>
      <c r="F122" s="155">
        <v>0</v>
      </c>
      <c r="G122" s="155">
        <v>0</v>
      </c>
      <c r="H122" s="472"/>
      <c r="I122" s="472"/>
      <c r="J122" s="472"/>
      <c r="K122" s="472"/>
      <c r="L122" s="472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436"/>
      <c r="Z122" s="436"/>
      <c r="AA122" s="436"/>
      <c r="AB122" s="436"/>
      <c r="AC122" s="436"/>
      <c r="AD122" s="436"/>
      <c r="AE122" s="436"/>
      <c r="AF122" s="436"/>
      <c r="AG122" s="436"/>
      <c r="AH122" s="436"/>
      <c r="AI122" s="436"/>
      <c r="AJ122" s="436"/>
      <c r="AK122" s="436"/>
      <c r="AL122" s="436"/>
      <c r="AM122" s="436"/>
      <c r="AN122" s="436"/>
      <c r="AO122" s="436"/>
    </row>
    <row r="123" spans="1:41" s="334" customFormat="1" ht="15.75" customHeight="1">
      <c r="A123" s="366" t="s">
        <v>414</v>
      </c>
      <c r="B123" s="345" t="s">
        <v>100</v>
      </c>
      <c r="C123" s="345" t="s">
        <v>125</v>
      </c>
      <c r="D123" s="367"/>
      <c r="E123" s="159">
        <v>64724.385709999995</v>
      </c>
      <c r="F123" s="159">
        <v>38862.5</v>
      </c>
      <c r="G123" s="159">
        <v>31060.300000000003</v>
      </c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  <c r="W123" s="475"/>
      <c r="X123" s="475"/>
    </row>
    <row r="124" spans="1:41" ht="15.75" customHeight="1">
      <c r="A124" s="368" t="s">
        <v>95</v>
      </c>
      <c r="B124" s="459" t="s">
        <v>100</v>
      </c>
      <c r="C124" s="459" t="s">
        <v>444</v>
      </c>
      <c r="D124" s="460" t="s">
        <v>316</v>
      </c>
      <c r="E124" s="141">
        <v>36117.199999999997</v>
      </c>
      <c r="F124" s="141">
        <v>38762.5</v>
      </c>
      <c r="G124" s="141">
        <v>30960.300000000003</v>
      </c>
    </row>
    <row r="125" spans="1:41" ht="47.25">
      <c r="A125" s="370" t="s">
        <v>552</v>
      </c>
      <c r="B125" s="459" t="s">
        <v>100</v>
      </c>
      <c r="C125" s="459" t="s">
        <v>444</v>
      </c>
      <c r="D125" s="460" t="s">
        <v>553</v>
      </c>
      <c r="E125" s="155">
        <v>15805</v>
      </c>
      <c r="F125" s="155">
        <v>0</v>
      </c>
      <c r="G125" s="155">
        <v>0</v>
      </c>
      <c r="H125" s="472"/>
      <c r="I125" s="472"/>
      <c r="J125" s="472"/>
      <c r="K125" s="472"/>
      <c r="L125" s="472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436"/>
      <c r="Z125" s="436"/>
      <c r="AA125" s="436"/>
      <c r="AB125" s="436"/>
      <c r="AC125" s="436"/>
      <c r="AD125" s="436"/>
      <c r="AE125" s="436"/>
      <c r="AF125" s="436"/>
      <c r="AG125" s="436"/>
      <c r="AH125" s="436"/>
      <c r="AI125" s="436"/>
      <c r="AJ125" s="436"/>
      <c r="AK125" s="436"/>
      <c r="AL125" s="436"/>
      <c r="AM125" s="436"/>
      <c r="AN125" s="436"/>
      <c r="AO125" s="436"/>
    </row>
    <row r="126" spans="1:41" ht="31.5" customHeight="1">
      <c r="A126" s="149" t="s">
        <v>603</v>
      </c>
      <c r="B126" s="459" t="s">
        <v>100</v>
      </c>
      <c r="C126" s="459" t="s">
        <v>444</v>
      </c>
      <c r="D126" s="460" t="s">
        <v>604</v>
      </c>
      <c r="E126" s="181">
        <v>12702.18571</v>
      </c>
      <c r="F126" s="181">
        <v>0</v>
      </c>
      <c r="G126" s="181">
        <v>0</v>
      </c>
      <c r="H126" s="472"/>
      <c r="I126" s="472"/>
      <c r="J126" s="472"/>
      <c r="K126" s="472"/>
      <c r="L126" s="472"/>
      <c r="M126" s="472"/>
    </row>
    <row r="127" spans="1:41" ht="15.75" customHeight="1">
      <c r="A127" s="368" t="s">
        <v>492</v>
      </c>
      <c r="B127" s="459" t="s">
        <v>100</v>
      </c>
      <c r="C127" s="459" t="s">
        <v>430</v>
      </c>
      <c r="D127" s="458" t="s">
        <v>493</v>
      </c>
      <c r="E127" s="136">
        <v>100</v>
      </c>
      <c r="F127" s="136">
        <v>100</v>
      </c>
      <c r="G127" s="136">
        <v>100</v>
      </c>
    </row>
    <row r="128" spans="1:41" s="334" customFormat="1" ht="31.5" customHeight="1">
      <c r="A128" s="366" t="s">
        <v>148</v>
      </c>
      <c r="B128" s="345" t="s">
        <v>100</v>
      </c>
      <c r="C128" s="345" t="s">
        <v>129</v>
      </c>
      <c r="D128" s="367"/>
      <c r="E128" s="159">
        <v>29693.570979999997</v>
      </c>
      <c r="F128" s="159">
        <v>21720.9</v>
      </c>
      <c r="G128" s="159">
        <v>18130.3</v>
      </c>
      <c r="H128" s="475"/>
      <c r="I128" s="475"/>
      <c r="J128" s="475"/>
      <c r="K128" s="475"/>
      <c r="L128" s="475"/>
      <c r="M128" s="475"/>
      <c r="N128" s="475"/>
      <c r="O128" s="475"/>
      <c r="P128" s="475"/>
      <c r="Q128" s="475"/>
      <c r="R128" s="475"/>
      <c r="S128" s="475"/>
      <c r="T128" s="475"/>
      <c r="U128" s="475"/>
      <c r="V128" s="475"/>
      <c r="W128" s="475"/>
      <c r="X128" s="475"/>
    </row>
    <row r="129" spans="1:41" ht="47.25" customHeight="1">
      <c r="A129" s="368" t="s">
        <v>150</v>
      </c>
      <c r="B129" s="459" t="s">
        <v>100</v>
      </c>
      <c r="C129" s="459" t="s">
        <v>130</v>
      </c>
      <c r="D129" s="460" t="s">
        <v>313</v>
      </c>
      <c r="E129" s="141">
        <v>10530.8</v>
      </c>
      <c r="F129" s="141">
        <v>10403.6</v>
      </c>
      <c r="G129" s="141">
        <v>8571.2000000000007</v>
      </c>
    </row>
    <row r="130" spans="1:41" ht="15.75" customHeight="1">
      <c r="A130" s="368" t="s">
        <v>98</v>
      </c>
      <c r="B130" s="459" t="s">
        <v>100</v>
      </c>
      <c r="C130" s="459" t="s">
        <v>130</v>
      </c>
      <c r="D130" s="460" t="s">
        <v>314</v>
      </c>
      <c r="E130" s="141">
        <v>8382.7000000000007</v>
      </c>
      <c r="F130" s="141">
        <v>8543.2000000000007</v>
      </c>
      <c r="G130" s="141">
        <v>6835</v>
      </c>
    </row>
    <row r="131" spans="1:41" ht="47.25">
      <c r="A131" s="370" t="s">
        <v>552</v>
      </c>
      <c r="B131" s="459" t="s">
        <v>100</v>
      </c>
      <c r="C131" s="459" t="s">
        <v>130</v>
      </c>
      <c r="D131" s="460" t="s">
        <v>553</v>
      </c>
      <c r="E131" s="155">
        <v>6172.7457000000004</v>
      </c>
      <c r="F131" s="155">
        <v>0</v>
      </c>
      <c r="G131" s="155">
        <v>0</v>
      </c>
      <c r="H131" s="472"/>
      <c r="I131" s="472"/>
      <c r="J131" s="472"/>
      <c r="K131" s="472"/>
      <c r="L131" s="472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436"/>
      <c r="Z131" s="436"/>
      <c r="AA131" s="436"/>
      <c r="AB131" s="436"/>
      <c r="AC131" s="436"/>
      <c r="AD131" s="436"/>
      <c r="AE131" s="436"/>
      <c r="AF131" s="436"/>
      <c r="AG131" s="436"/>
      <c r="AH131" s="436"/>
      <c r="AI131" s="436"/>
      <c r="AJ131" s="436"/>
      <c r="AK131" s="436"/>
      <c r="AL131" s="436"/>
      <c r="AM131" s="436"/>
      <c r="AN131" s="436"/>
      <c r="AO131" s="436"/>
    </row>
    <row r="132" spans="1:41" ht="31.5" customHeight="1">
      <c r="A132" s="149" t="s">
        <v>606</v>
      </c>
      <c r="B132" s="459" t="s">
        <v>100</v>
      </c>
      <c r="C132" s="459" t="s">
        <v>130</v>
      </c>
      <c r="D132" s="460" t="s">
        <v>605</v>
      </c>
      <c r="E132" s="181">
        <v>274.72528</v>
      </c>
      <c r="F132" s="181">
        <v>0</v>
      </c>
      <c r="G132" s="181">
        <v>0</v>
      </c>
      <c r="H132" s="472"/>
      <c r="I132" s="472"/>
      <c r="J132" s="472"/>
      <c r="K132" s="472"/>
      <c r="L132" s="472"/>
      <c r="M132" s="472"/>
    </row>
    <row r="133" spans="1:41" ht="15.75" customHeight="1">
      <c r="A133" s="368" t="s">
        <v>56</v>
      </c>
      <c r="B133" s="459" t="s">
        <v>100</v>
      </c>
      <c r="C133" s="459" t="s">
        <v>263</v>
      </c>
      <c r="D133" s="458" t="s">
        <v>286</v>
      </c>
      <c r="E133" s="182">
        <v>2667.22</v>
      </c>
      <c r="F133" s="182">
        <v>2674.1</v>
      </c>
      <c r="G133" s="182">
        <v>2624.1</v>
      </c>
    </row>
    <row r="134" spans="1:41" ht="31.5" customHeight="1">
      <c r="A134" s="149" t="s">
        <v>528</v>
      </c>
      <c r="B134" s="459" t="s">
        <v>100</v>
      </c>
      <c r="C134" s="459" t="s">
        <v>263</v>
      </c>
      <c r="D134" s="460" t="s">
        <v>529</v>
      </c>
      <c r="E134" s="181">
        <v>871.2</v>
      </c>
      <c r="F134" s="181">
        <v>0</v>
      </c>
      <c r="G134" s="181">
        <v>0</v>
      </c>
      <c r="H134" s="472"/>
      <c r="I134" s="472"/>
      <c r="J134" s="472"/>
      <c r="K134" s="472"/>
      <c r="L134" s="472"/>
      <c r="M134" s="472"/>
    </row>
    <row r="135" spans="1:41" ht="15.75" customHeight="1">
      <c r="A135" s="368" t="s">
        <v>495</v>
      </c>
      <c r="B135" s="459" t="s">
        <v>100</v>
      </c>
      <c r="C135" s="459" t="s">
        <v>263</v>
      </c>
      <c r="D135" s="458" t="s">
        <v>485</v>
      </c>
      <c r="E135" s="136">
        <v>500</v>
      </c>
      <c r="F135" s="136">
        <v>100</v>
      </c>
      <c r="G135" s="136">
        <v>100</v>
      </c>
    </row>
    <row r="136" spans="1:41" ht="15.75" customHeight="1">
      <c r="A136" s="370" t="s">
        <v>552</v>
      </c>
      <c r="B136" s="459" t="s">
        <v>100</v>
      </c>
      <c r="C136" s="459" t="s">
        <v>263</v>
      </c>
      <c r="D136" s="460" t="s">
        <v>553</v>
      </c>
      <c r="E136" s="155">
        <v>294.18</v>
      </c>
      <c r="F136" s="155">
        <v>0</v>
      </c>
      <c r="G136" s="155">
        <v>0</v>
      </c>
      <c r="H136" s="472"/>
      <c r="I136" s="472"/>
      <c r="J136" s="472"/>
      <c r="K136" s="472"/>
      <c r="L136" s="472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436"/>
      <c r="Z136" s="436"/>
      <c r="AA136" s="436"/>
      <c r="AB136" s="436"/>
      <c r="AC136" s="436"/>
      <c r="AD136" s="436"/>
      <c r="AE136" s="436"/>
      <c r="AF136" s="436"/>
      <c r="AG136" s="436"/>
      <c r="AH136" s="436"/>
      <c r="AI136" s="436"/>
      <c r="AJ136" s="436"/>
      <c r="AK136" s="436"/>
      <c r="AL136" s="436"/>
      <c r="AM136" s="436"/>
      <c r="AN136" s="436"/>
      <c r="AO136" s="436"/>
    </row>
    <row r="137" spans="1:41" s="334" customFormat="1" ht="15.75" customHeight="1">
      <c r="A137" s="183" t="s">
        <v>418</v>
      </c>
      <c r="B137" s="345" t="s">
        <v>100</v>
      </c>
      <c r="C137" s="345" t="s">
        <v>134</v>
      </c>
      <c r="D137" s="371"/>
      <c r="E137" s="164">
        <v>1000</v>
      </c>
      <c r="F137" s="164">
        <v>1000</v>
      </c>
      <c r="G137" s="164">
        <v>1000</v>
      </c>
      <c r="H137" s="475"/>
      <c r="I137" s="475"/>
      <c r="J137" s="475"/>
      <c r="K137" s="475"/>
      <c r="L137" s="475"/>
      <c r="M137" s="475"/>
      <c r="N137" s="475"/>
      <c r="O137" s="475"/>
      <c r="P137" s="475"/>
      <c r="Q137" s="475"/>
      <c r="R137" s="475"/>
      <c r="S137" s="475"/>
      <c r="T137" s="475"/>
      <c r="U137" s="475"/>
      <c r="V137" s="475"/>
      <c r="W137" s="475"/>
      <c r="X137" s="475"/>
    </row>
    <row r="138" spans="1:41" ht="31.5" customHeight="1">
      <c r="A138" s="368" t="s">
        <v>577</v>
      </c>
      <c r="B138" s="459" t="s">
        <v>100</v>
      </c>
      <c r="C138" s="459" t="s">
        <v>541</v>
      </c>
      <c r="D138" s="460" t="s">
        <v>322</v>
      </c>
      <c r="E138" s="182">
        <v>1000</v>
      </c>
      <c r="F138" s="182">
        <v>1000</v>
      </c>
      <c r="G138" s="182">
        <v>1000</v>
      </c>
    </row>
    <row r="139" spans="1:41" s="353" customFormat="1" ht="31.5" customHeight="1">
      <c r="A139" s="372" t="s">
        <v>101</v>
      </c>
      <c r="B139" s="352" t="s">
        <v>102</v>
      </c>
      <c r="C139" s="352"/>
      <c r="D139" s="374"/>
      <c r="E139" s="87">
        <f>E145+E174+E141+E142+E143</f>
        <v>743137.39128999994</v>
      </c>
      <c r="F139" s="87">
        <f>F145+F174+F141+F142+F143</f>
        <v>447748.9</v>
      </c>
      <c r="G139" s="87">
        <f>G145+G174+G141+G142+G143</f>
        <v>435710.90000000008</v>
      </c>
      <c r="H139" s="476"/>
      <c r="I139" s="389"/>
      <c r="J139" s="389"/>
      <c r="K139" s="389"/>
      <c r="L139" s="389"/>
      <c r="M139" s="389"/>
      <c r="N139" s="389"/>
      <c r="O139" s="389"/>
      <c r="P139" s="389"/>
      <c r="Q139" s="389"/>
      <c r="R139" s="389"/>
      <c r="S139" s="389"/>
      <c r="T139" s="389"/>
      <c r="U139" s="389"/>
      <c r="V139" s="389"/>
      <c r="W139" s="389"/>
      <c r="X139" s="389"/>
    </row>
    <row r="140" spans="1:41" s="334" customFormat="1" ht="15.75" customHeight="1">
      <c r="A140" s="366" t="s">
        <v>51</v>
      </c>
      <c r="B140" s="345" t="s">
        <v>102</v>
      </c>
      <c r="C140" s="345" t="s">
        <v>116</v>
      </c>
      <c r="D140" s="367"/>
      <c r="E140" s="88">
        <v>380</v>
      </c>
      <c r="F140" s="88">
        <v>0</v>
      </c>
      <c r="G140" s="88">
        <v>0</v>
      </c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5"/>
      <c r="X140" s="475"/>
    </row>
    <row r="141" spans="1:41" s="389" customFormat="1" ht="15.75" customHeight="1">
      <c r="A141" s="94" t="s">
        <v>65</v>
      </c>
      <c r="B141" s="93" t="s">
        <v>102</v>
      </c>
      <c r="C141" s="93" t="s">
        <v>210</v>
      </c>
      <c r="D141" s="90" t="s">
        <v>353</v>
      </c>
      <c r="E141" s="89">
        <v>330</v>
      </c>
      <c r="F141" s="89">
        <v>0</v>
      </c>
      <c r="G141" s="89">
        <v>0</v>
      </c>
    </row>
    <row r="142" spans="1:41" s="389" customFormat="1" ht="31.5" customHeight="1">
      <c r="A142" s="382" t="s">
        <v>419</v>
      </c>
      <c r="B142" s="133" t="s">
        <v>102</v>
      </c>
      <c r="C142" s="133" t="s">
        <v>119</v>
      </c>
      <c r="D142" s="134"/>
      <c r="E142" s="88">
        <v>50</v>
      </c>
      <c r="F142" s="88">
        <v>0</v>
      </c>
      <c r="G142" s="88">
        <v>0</v>
      </c>
    </row>
    <row r="143" spans="1:41" s="389" customFormat="1" ht="15.75" customHeight="1">
      <c r="A143" s="413" t="s">
        <v>405</v>
      </c>
      <c r="B143" s="133" t="s">
        <v>102</v>
      </c>
      <c r="C143" s="133" t="s">
        <v>120</v>
      </c>
      <c r="D143" s="90"/>
      <c r="E143" s="89">
        <v>200</v>
      </c>
      <c r="F143" s="89">
        <v>200</v>
      </c>
      <c r="G143" s="88">
        <v>200</v>
      </c>
    </row>
    <row r="144" spans="1:41" s="389" customFormat="1" ht="31.5">
      <c r="A144" s="413" t="s">
        <v>483</v>
      </c>
      <c r="B144" s="93" t="s">
        <v>102</v>
      </c>
      <c r="C144" s="93" t="s">
        <v>384</v>
      </c>
      <c r="D144" s="90" t="s">
        <v>385</v>
      </c>
      <c r="E144" s="395">
        <v>200</v>
      </c>
      <c r="F144" s="395">
        <v>200</v>
      </c>
      <c r="G144" s="395">
        <v>200</v>
      </c>
    </row>
    <row r="145" spans="1:41" ht="15.75" customHeight="1">
      <c r="A145" s="368" t="s">
        <v>145</v>
      </c>
      <c r="B145" s="345" t="s">
        <v>102</v>
      </c>
      <c r="C145" s="345" t="s">
        <v>125</v>
      </c>
      <c r="D145" s="460"/>
      <c r="E145" s="141">
        <v>728533.19128999999</v>
      </c>
      <c r="F145" s="141">
        <v>436981.2</v>
      </c>
      <c r="G145" s="141">
        <v>424772.40000000008</v>
      </c>
    </row>
    <row r="146" spans="1:41" ht="15.75" customHeight="1">
      <c r="A146" s="368" t="s">
        <v>93</v>
      </c>
      <c r="B146" s="459" t="s">
        <v>102</v>
      </c>
      <c r="C146" s="459" t="s">
        <v>126</v>
      </c>
      <c r="D146" s="460" t="s">
        <v>311</v>
      </c>
      <c r="E146" s="141">
        <v>54701</v>
      </c>
      <c r="F146" s="141">
        <v>59488.84</v>
      </c>
      <c r="G146" s="141">
        <v>50453.7</v>
      </c>
    </row>
    <row r="147" spans="1:41" ht="47.25" customHeight="1">
      <c r="A147" s="368" t="s">
        <v>158</v>
      </c>
      <c r="B147" s="459" t="s">
        <v>102</v>
      </c>
      <c r="C147" s="459" t="s">
        <v>126</v>
      </c>
      <c r="D147" s="458" t="s">
        <v>423</v>
      </c>
      <c r="E147" s="141">
        <v>67763.399999999994</v>
      </c>
      <c r="F147" s="141">
        <v>51865.1</v>
      </c>
      <c r="G147" s="141">
        <v>52884.2</v>
      </c>
    </row>
    <row r="148" spans="1:41" ht="67.150000000000006" customHeight="1">
      <c r="A148" s="370" t="s">
        <v>552</v>
      </c>
      <c r="B148" s="459" t="s">
        <v>102</v>
      </c>
      <c r="C148" s="459" t="s">
        <v>126</v>
      </c>
      <c r="D148" s="460" t="s">
        <v>553</v>
      </c>
      <c r="E148" s="155">
        <v>21437.9</v>
      </c>
      <c r="F148" s="155">
        <v>0</v>
      </c>
      <c r="G148" s="155">
        <v>0</v>
      </c>
      <c r="H148" s="472"/>
      <c r="I148" s="472"/>
      <c r="J148" s="472"/>
      <c r="K148" s="472"/>
      <c r="L148" s="472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436"/>
      <c r="Z148" s="436"/>
      <c r="AA148" s="436"/>
      <c r="AB148" s="436"/>
      <c r="AC148" s="436"/>
      <c r="AD148" s="436"/>
      <c r="AE148" s="436"/>
      <c r="AF148" s="436"/>
      <c r="AG148" s="436"/>
      <c r="AH148" s="436"/>
      <c r="AI148" s="436"/>
      <c r="AJ148" s="436"/>
      <c r="AK148" s="436"/>
      <c r="AL148" s="436"/>
      <c r="AM148" s="436"/>
      <c r="AN148" s="436"/>
      <c r="AO148" s="436"/>
    </row>
    <row r="149" spans="1:41" ht="47.25" customHeight="1">
      <c r="A149" s="439" t="s">
        <v>609</v>
      </c>
      <c r="B149" s="459" t="s">
        <v>102</v>
      </c>
      <c r="C149" s="459" t="s">
        <v>126</v>
      </c>
      <c r="D149" s="458" t="s">
        <v>610</v>
      </c>
      <c r="E149" s="442">
        <v>50000</v>
      </c>
      <c r="F149" s="438"/>
      <c r="G149" s="438"/>
      <c r="H149" s="96"/>
      <c r="I149" s="96"/>
      <c r="J149" s="96"/>
      <c r="K149" s="96"/>
      <c r="L149" s="96"/>
      <c r="M149" s="96"/>
    </row>
    <row r="150" spans="1:41" ht="31.5" customHeight="1">
      <c r="A150" s="368" t="s">
        <v>94</v>
      </c>
      <c r="B150" s="459" t="s">
        <v>102</v>
      </c>
      <c r="C150" s="459" t="s">
        <v>127</v>
      </c>
      <c r="D150" s="460" t="s">
        <v>312</v>
      </c>
      <c r="E150" s="141">
        <v>59546.541999999994</v>
      </c>
      <c r="F150" s="141">
        <v>51993.959500000004</v>
      </c>
      <c r="G150" s="141">
        <v>52168.2</v>
      </c>
      <c r="H150" s="476" t="e">
        <f>#REF!+#REF!</f>
        <v>#REF!</v>
      </c>
    </row>
    <row r="151" spans="1:41" ht="47.25" customHeight="1">
      <c r="A151" s="368" t="s">
        <v>157</v>
      </c>
      <c r="B151" s="459" t="s">
        <v>102</v>
      </c>
      <c r="C151" s="459" t="s">
        <v>127</v>
      </c>
      <c r="D151" s="458" t="s">
        <v>423</v>
      </c>
      <c r="E151" s="141">
        <v>216613.9</v>
      </c>
      <c r="F151" s="141">
        <v>165636.70000000001</v>
      </c>
      <c r="G151" s="141">
        <v>168904.3</v>
      </c>
    </row>
    <row r="152" spans="1:41" ht="31.5" customHeight="1">
      <c r="A152" s="368" t="s">
        <v>106</v>
      </c>
      <c r="B152" s="459" t="s">
        <v>102</v>
      </c>
      <c r="C152" s="459" t="s">
        <v>127</v>
      </c>
      <c r="D152" s="458" t="s">
        <v>424</v>
      </c>
      <c r="E152" s="141">
        <v>7191.5</v>
      </c>
      <c r="F152" s="141">
        <v>5475</v>
      </c>
      <c r="G152" s="141">
        <v>5585</v>
      </c>
    </row>
    <row r="153" spans="1:41" ht="15.75" customHeight="1">
      <c r="A153" s="171" t="s">
        <v>494</v>
      </c>
      <c r="B153" s="459" t="s">
        <v>102</v>
      </c>
      <c r="C153" s="459" t="s">
        <v>127</v>
      </c>
      <c r="D153" s="458" t="s">
        <v>425</v>
      </c>
      <c r="E153" s="141">
        <v>2000</v>
      </c>
      <c r="F153" s="141">
        <v>1000</v>
      </c>
      <c r="G153" s="141">
        <v>0</v>
      </c>
    </row>
    <row r="154" spans="1:41" ht="47.25">
      <c r="A154" s="368" t="s">
        <v>427</v>
      </c>
      <c r="B154" s="459" t="s">
        <v>102</v>
      </c>
      <c r="C154" s="459" t="s">
        <v>127</v>
      </c>
      <c r="D154" s="458" t="s">
        <v>428</v>
      </c>
      <c r="E154" s="136">
        <v>0</v>
      </c>
      <c r="F154" s="136">
        <v>2025</v>
      </c>
      <c r="G154" s="136">
        <v>2287.6999999999998</v>
      </c>
    </row>
    <row r="155" spans="1:41" ht="47.25">
      <c r="A155" s="368" t="s">
        <v>531</v>
      </c>
      <c r="B155" s="459" t="s">
        <v>102</v>
      </c>
      <c r="C155" s="459" t="s">
        <v>127</v>
      </c>
      <c r="D155" s="458" t="s">
        <v>532</v>
      </c>
      <c r="E155" s="151">
        <v>20539.3</v>
      </c>
      <c r="F155" s="151">
        <v>20539.3</v>
      </c>
      <c r="G155" s="151">
        <v>21209.599999999999</v>
      </c>
    </row>
    <row r="156" spans="1:41" ht="110.25">
      <c r="A156" s="368" t="s">
        <v>534</v>
      </c>
      <c r="B156" s="459" t="s">
        <v>102</v>
      </c>
      <c r="C156" s="459" t="s">
        <v>127</v>
      </c>
      <c r="D156" s="458" t="s">
        <v>533</v>
      </c>
      <c r="E156" s="151">
        <v>2827.9</v>
      </c>
      <c r="F156" s="151">
        <v>2152.9</v>
      </c>
      <c r="G156" s="151">
        <v>2196.1999999999998</v>
      </c>
    </row>
    <row r="157" spans="1:41" ht="47.25">
      <c r="A157" s="370" t="s">
        <v>552</v>
      </c>
      <c r="B157" s="459" t="s">
        <v>102</v>
      </c>
      <c r="C157" s="459" t="s">
        <v>127</v>
      </c>
      <c r="D157" s="460" t="s">
        <v>553</v>
      </c>
      <c r="E157" s="155">
        <v>20573.41</v>
      </c>
      <c r="F157" s="155">
        <v>0</v>
      </c>
      <c r="G157" s="155">
        <v>0</v>
      </c>
      <c r="H157" s="472"/>
      <c r="I157" s="472"/>
      <c r="J157" s="472"/>
      <c r="K157" s="472"/>
      <c r="L157" s="472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436"/>
      <c r="Z157" s="436"/>
      <c r="AA157" s="436"/>
      <c r="AB157" s="436"/>
      <c r="AC157" s="436"/>
      <c r="AD157" s="436"/>
      <c r="AE157" s="436"/>
      <c r="AF157" s="436"/>
      <c r="AG157" s="436"/>
      <c r="AH157" s="436"/>
      <c r="AI157" s="436"/>
      <c r="AJ157" s="436"/>
      <c r="AK157" s="436"/>
      <c r="AL157" s="436"/>
      <c r="AM157" s="436"/>
      <c r="AN157" s="436"/>
      <c r="AO157" s="436"/>
    </row>
    <row r="158" spans="1:41" ht="47.25">
      <c r="A158" s="368" t="s">
        <v>535</v>
      </c>
      <c r="B158" s="459" t="s">
        <v>102</v>
      </c>
      <c r="C158" s="459" t="s">
        <v>127</v>
      </c>
      <c r="D158" s="458" t="s">
        <v>614</v>
      </c>
      <c r="E158" s="156">
        <v>14222.92929</v>
      </c>
      <c r="F158" s="156">
        <v>13501</v>
      </c>
      <c r="G158" s="156">
        <v>13909</v>
      </c>
      <c r="H158" s="96"/>
      <c r="I158" s="96"/>
      <c r="J158" s="96"/>
      <c r="K158" s="96"/>
      <c r="L158" s="96"/>
      <c r="M158" s="96"/>
    </row>
    <row r="159" spans="1:41" ht="47.25" customHeight="1">
      <c r="A159" s="439" t="s">
        <v>609</v>
      </c>
      <c r="B159" s="459" t="s">
        <v>102</v>
      </c>
      <c r="C159" s="459" t="s">
        <v>127</v>
      </c>
      <c r="D159" s="458" t="s">
        <v>610</v>
      </c>
      <c r="E159" s="442">
        <v>60620</v>
      </c>
      <c r="F159" s="438"/>
      <c r="G159" s="438"/>
      <c r="H159" s="96"/>
      <c r="I159" s="96"/>
      <c r="J159" s="96"/>
      <c r="K159" s="96"/>
      <c r="L159" s="96"/>
      <c r="M159" s="96"/>
    </row>
    <row r="160" spans="1:41" ht="47.25">
      <c r="A160" s="368" t="s">
        <v>584</v>
      </c>
      <c r="B160" s="459" t="s">
        <v>102</v>
      </c>
      <c r="C160" s="459" t="s">
        <v>127</v>
      </c>
      <c r="D160" s="458" t="s">
        <v>580</v>
      </c>
      <c r="E160" s="156">
        <v>21657.9</v>
      </c>
      <c r="F160" s="156">
        <v>0</v>
      </c>
      <c r="G160" s="156">
        <v>0</v>
      </c>
      <c r="H160" s="96"/>
      <c r="I160" s="96"/>
      <c r="J160" s="96"/>
      <c r="K160" s="96"/>
      <c r="L160" s="96"/>
      <c r="M160" s="96"/>
    </row>
    <row r="161" spans="1:41" ht="15.75" customHeight="1">
      <c r="A161" s="368" t="s">
        <v>96</v>
      </c>
      <c r="B161" s="459" t="s">
        <v>102</v>
      </c>
      <c r="C161" s="459" t="s">
        <v>444</v>
      </c>
      <c r="D161" s="460" t="s">
        <v>315</v>
      </c>
      <c r="E161" s="141">
        <v>15030.6</v>
      </c>
      <c r="F161" s="141">
        <v>18202.100000000002</v>
      </c>
      <c r="G161" s="141">
        <v>13168.6</v>
      </c>
    </row>
    <row r="162" spans="1:41" ht="31.5">
      <c r="A162" s="368" t="s">
        <v>579</v>
      </c>
      <c r="B162" s="459" t="s">
        <v>102</v>
      </c>
      <c r="C162" s="459" t="s">
        <v>444</v>
      </c>
      <c r="D162" s="460" t="s">
        <v>578</v>
      </c>
      <c r="E162" s="141">
        <v>15760.6</v>
      </c>
      <c r="F162" s="141">
        <v>17069</v>
      </c>
      <c r="G162" s="141">
        <v>14026.7</v>
      </c>
    </row>
    <row r="163" spans="1:41" ht="31.5" customHeight="1">
      <c r="A163" s="368" t="s">
        <v>103</v>
      </c>
      <c r="B163" s="459" t="s">
        <v>102</v>
      </c>
      <c r="C163" s="459" t="s">
        <v>444</v>
      </c>
      <c r="D163" s="458" t="s">
        <v>615</v>
      </c>
      <c r="E163" s="141">
        <v>5399.9</v>
      </c>
      <c r="F163" s="141">
        <v>4514.2</v>
      </c>
      <c r="G163" s="141">
        <v>4604.8999999999996</v>
      </c>
    </row>
    <row r="164" spans="1:41" ht="47.25">
      <c r="A164" s="370" t="s">
        <v>552</v>
      </c>
      <c r="B164" s="459" t="s">
        <v>102</v>
      </c>
      <c r="C164" s="459" t="s">
        <v>444</v>
      </c>
      <c r="D164" s="460" t="s">
        <v>553</v>
      </c>
      <c r="E164" s="155">
        <v>13464.5</v>
      </c>
      <c r="F164" s="155">
        <v>0</v>
      </c>
      <c r="G164" s="155">
        <v>0</v>
      </c>
      <c r="H164" s="472"/>
      <c r="I164" s="472"/>
      <c r="J164" s="472"/>
      <c r="K164" s="472"/>
      <c r="L164" s="472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436"/>
      <c r="Z164" s="436"/>
      <c r="AA164" s="436"/>
      <c r="AB164" s="436"/>
      <c r="AC164" s="436"/>
      <c r="AD164" s="436"/>
      <c r="AE164" s="436"/>
      <c r="AF164" s="436"/>
      <c r="AG164" s="436"/>
      <c r="AH164" s="436"/>
      <c r="AI164" s="436"/>
      <c r="AJ164" s="436"/>
      <c r="AK164" s="436"/>
      <c r="AL164" s="436"/>
      <c r="AM164" s="436"/>
      <c r="AN164" s="436"/>
      <c r="AO164" s="436"/>
    </row>
    <row r="165" spans="1:41" ht="47.25" customHeight="1">
      <c r="A165" s="439" t="s">
        <v>609</v>
      </c>
      <c r="B165" s="459" t="s">
        <v>102</v>
      </c>
      <c r="C165" s="459" t="s">
        <v>127</v>
      </c>
      <c r="D165" s="458" t="s">
        <v>610</v>
      </c>
      <c r="E165" s="442">
        <v>31700</v>
      </c>
      <c r="F165" s="438"/>
      <c r="G165" s="438"/>
      <c r="H165" s="96"/>
      <c r="I165" s="96"/>
      <c r="J165" s="96"/>
      <c r="K165" s="96"/>
      <c r="L165" s="96"/>
      <c r="M165" s="96"/>
    </row>
    <row r="166" spans="1:41" ht="15.75" customHeight="1">
      <c r="A166" s="166" t="s">
        <v>431</v>
      </c>
      <c r="B166" s="459" t="s">
        <v>102</v>
      </c>
      <c r="C166" s="459" t="s">
        <v>430</v>
      </c>
      <c r="D166" s="458" t="s">
        <v>432</v>
      </c>
      <c r="E166" s="141">
        <v>12392.9</v>
      </c>
      <c r="F166" s="141">
        <v>11392.9</v>
      </c>
      <c r="G166" s="141">
        <v>11392.9</v>
      </c>
    </row>
    <row r="167" spans="1:41" ht="15.75" customHeight="1">
      <c r="A167" s="368" t="s">
        <v>56</v>
      </c>
      <c r="B167" s="459" t="s">
        <v>102</v>
      </c>
      <c r="C167" s="459" t="s">
        <v>128</v>
      </c>
      <c r="D167" s="458" t="s">
        <v>286</v>
      </c>
      <c r="E167" s="141">
        <v>1554.86</v>
      </c>
      <c r="F167" s="141">
        <v>1696.9</v>
      </c>
      <c r="G167" s="141">
        <v>1676.9</v>
      </c>
    </row>
    <row r="168" spans="1:41" ht="47.25" customHeight="1">
      <c r="A168" s="368" t="s">
        <v>97</v>
      </c>
      <c r="B168" s="459" t="s">
        <v>102</v>
      </c>
      <c r="C168" s="459" t="s">
        <v>128</v>
      </c>
      <c r="D168" s="460" t="s">
        <v>310</v>
      </c>
      <c r="E168" s="141">
        <v>3141.4100000000003</v>
      </c>
      <c r="F168" s="141">
        <v>3259.0005000000001</v>
      </c>
      <c r="G168" s="141">
        <v>3105</v>
      </c>
    </row>
    <row r="169" spans="1:41" ht="31.5" customHeight="1">
      <c r="A169" s="368" t="s">
        <v>108</v>
      </c>
      <c r="B169" s="459" t="s">
        <v>102</v>
      </c>
      <c r="C169" s="459" t="s">
        <v>128</v>
      </c>
      <c r="D169" s="460" t="s">
        <v>319</v>
      </c>
      <c r="E169" s="141">
        <v>2101.34</v>
      </c>
      <c r="F169" s="141">
        <v>2183.1999999999998</v>
      </c>
      <c r="G169" s="141">
        <v>2183.1999999999998</v>
      </c>
    </row>
    <row r="170" spans="1:41" ht="31.5" customHeight="1">
      <c r="A170" s="368" t="s">
        <v>107</v>
      </c>
      <c r="B170" s="459" t="s">
        <v>102</v>
      </c>
      <c r="C170" s="459" t="s">
        <v>128</v>
      </c>
      <c r="D170" s="460" t="s">
        <v>317</v>
      </c>
      <c r="E170" s="141">
        <v>2887.21</v>
      </c>
      <c r="F170" s="141">
        <v>3045.9</v>
      </c>
      <c r="G170" s="141">
        <v>3045.9</v>
      </c>
    </row>
    <row r="171" spans="1:41" ht="54.75" customHeight="1">
      <c r="A171" s="368" t="s">
        <v>109</v>
      </c>
      <c r="B171" s="459" t="s">
        <v>102</v>
      </c>
      <c r="C171" s="459" t="s">
        <v>128</v>
      </c>
      <c r="D171" s="458" t="s">
        <v>434</v>
      </c>
      <c r="E171" s="141">
        <v>2482.3999999999996</v>
      </c>
      <c r="F171" s="141">
        <v>1867.5</v>
      </c>
      <c r="G171" s="141">
        <v>1896.1999999999998</v>
      </c>
    </row>
    <row r="172" spans="1:41" ht="63" customHeight="1">
      <c r="A172" s="368" t="s">
        <v>446</v>
      </c>
      <c r="B172" s="459" t="s">
        <v>102</v>
      </c>
      <c r="C172" s="459" t="s">
        <v>128</v>
      </c>
      <c r="D172" s="458" t="s">
        <v>445</v>
      </c>
      <c r="E172" s="141">
        <v>95.5</v>
      </c>
      <c r="F172" s="141">
        <v>72.7</v>
      </c>
      <c r="G172" s="141">
        <v>74.2</v>
      </c>
    </row>
    <row r="173" spans="1:41" ht="31.5" customHeight="1">
      <c r="A173" s="370" t="s">
        <v>552</v>
      </c>
      <c r="B173" s="459" t="s">
        <v>102</v>
      </c>
      <c r="C173" s="459" t="s">
        <v>128</v>
      </c>
      <c r="D173" s="460" t="s">
        <v>553</v>
      </c>
      <c r="E173" s="155">
        <v>2826.29</v>
      </c>
      <c r="F173" s="155">
        <v>0</v>
      </c>
      <c r="G173" s="155">
        <v>0</v>
      </c>
      <c r="H173" s="472"/>
      <c r="I173" s="472"/>
      <c r="J173" s="472"/>
      <c r="K173" s="472"/>
      <c r="L173" s="472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436"/>
      <c r="Z173" s="436"/>
      <c r="AA173" s="436"/>
      <c r="AB173" s="436"/>
      <c r="AC173" s="436"/>
      <c r="AD173" s="436"/>
      <c r="AE173" s="436"/>
      <c r="AF173" s="436"/>
      <c r="AG173" s="436"/>
      <c r="AH173" s="436"/>
      <c r="AI173" s="436"/>
      <c r="AJ173" s="436"/>
      <c r="AK173" s="436"/>
      <c r="AL173" s="436"/>
      <c r="AM173" s="436"/>
      <c r="AN173" s="436"/>
      <c r="AO173" s="436"/>
    </row>
    <row r="174" spans="1:41" s="334" customFormat="1" ht="15.75" customHeight="1">
      <c r="A174" s="366" t="s">
        <v>151</v>
      </c>
      <c r="B174" s="345" t="s">
        <v>102</v>
      </c>
      <c r="C174" s="345" t="s">
        <v>131</v>
      </c>
      <c r="D174" s="367"/>
      <c r="E174" s="159">
        <v>14024.2</v>
      </c>
      <c r="F174" s="159">
        <v>10567.699999999999</v>
      </c>
      <c r="G174" s="159">
        <v>10738.5</v>
      </c>
      <c r="H174" s="475"/>
      <c r="I174" s="475"/>
      <c r="J174" s="475"/>
      <c r="K174" s="475"/>
      <c r="L174" s="475"/>
      <c r="M174" s="475"/>
      <c r="N174" s="475"/>
      <c r="O174" s="475"/>
      <c r="P174" s="475"/>
      <c r="Q174" s="475"/>
      <c r="R174" s="475"/>
      <c r="S174" s="475"/>
      <c r="T174" s="475"/>
      <c r="U174" s="475"/>
      <c r="V174" s="475"/>
      <c r="W174" s="475"/>
      <c r="X174" s="475"/>
    </row>
    <row r="175" spans="1:41" ht="63" customHeight="1">
      <c r="A175" s="166" t="s">
        <v>272</v>
      </c>
      <c r="B175" s="459" t="s">
        <v>102</v>
      </c>
      <c r="C175" s="459" t="s">
        <v>133</v>
      </c>
      <c r="D175" s="458" t="s">
        <v>435</v>
      </c>
      <c r="E175" s="141">
        <v>240.6</v>
      </c>
      <c r="F175" s="141">
        <v>183.2</v>
      </c>
      <c r="G175" s="141">
        <v>186.9</v>
      </c>
    </row>
    <row r="176" spans="1:41" ht="78.75" customHeight="1">
      <c r="A176" s="166" t="s">
        <v>436</v>
      </c>
      <c r="B176" s="459" t="s">
        <v>102</v>
      </c>
      <c r="C176" s="459" t="s">
        <v>133</v>
      </c>
      <c r="D176" s="458" t="s">
        <v>437</v>
      </c>
      <c r="E176" s="141">
        <v>1890.7</v>
      </c>
      <c r="F176" s="141">
        <v>1439.4</v>
      </c>
      <c r="G176" s="141">
        <v>1468.3</v>
      </c>
    </row>
    <row r="177" spans="1:24" ht="31.5" customHeight="1">
      <c r="A177" s="152" t="s">
        <v>280</v>
      </c>
      <c r="B177" s="459" t="s">
        <v>102</v>
      </c>
      <c r="C177" s="459" t="s">
        <v>133</v>
      </c>
      <c r="D177" s="458" t="s">
        <v>438</v>
      </c>
      <c r="E177" s="136">
        <v>3435.8</v>
      </c>
      <c r="F177" s="136">
        <v>2451</v>
      </c>
      <c r="G177" s="141">
        <v>2512</v>
      </c>
      <c r="H177" s="476">
        <f>E177+E178+E179</f>
        <v>11892.900000000001</v>
      </c>
      <c r="I177" s="476">
        <f>F177+F178+F179</f>
        <v>8945.1</v>
      </c>
      <c r="J177" s="476">
        <f>G177+G178+G179</f>
        <v>9083.2999999999993</v>
      </c>
    </row>
    <row r="178" spans="1:24" ht="15.75" customHeight="1">
      <c r="A178" s="152" t="s">
        <v>282</v>
      </c>
      <c r="B178" s="459" t="s">
        <v>102</v>
      </c>
      <c r="C178" s="459" t="s">
        <v>133</v>
      </c>
      <c r="D178" s="458" t="s">
        <v>439</v>
      </c>
      <c r="E178" s="141">
        <v>2695</v>
      </c>
      <c r="F178" s="141">
        <v>1912</v>
      </c>
      <c r="G178" s="141">
        <v>1959</v>
      </c>
    </row>
    <row r="179" spans="1:24" ht="31.5" customHeight="1">
      <c r="A179" s="152" t="s">
        <v>281</v>
      </c>
      <c r="B179" s="459" t="s">
        <v>102</v>
      </c>
      <c r="C179" s="459" t="s">
        <v>133</v>
      </c>
      <c r="D179" s="458" t="s">
        <v>441</v>
      </c>
      <c r="E179" s="141">
        <v>5762.1</v>
      </c>
      <c r="F179" s="141">
        <v>4582.1000000000004</v>
      </c>
      <c r="G179" s="141">
        <v>4612.3</v>
      </c>
    </row>
    <row r="180" spans="1:24" s="361" customFormat="1" ht="18.75" customHeight="1">
      <c r="A180" s="341" t="s">
        <v>45</v>
      </c>
      <c r="B180" s="360"/>
      <c r="C180" s="360"/>
      <c r="D180" s="375"/>
      <c r="E180" s="158">
        <f>E10+E43+E73+E86+E119+E139+E108+E115</f>
        <v>1221466.1997799999</v>
      </c>
      <c r="F180" s="158">
        <f>F10+F43+F73+F86+F119+F139+F108+F115</f>
        <v>765771.8</v>
      </c>
      <c r="G180" s="158">
        <f>G10+G43+G73+G86+G119+G139+G108+G115</f>
        <v>744173.5</v>
      </c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</row>
    <row r="181" spans="1:24" ht="15.75" customHeight="1">
      <c r="A181" s="342" t="s">
        <v>284</v>
      </c>
      <c r="B181" s="351"/>
      <c r="C181" s="351"/>
      <c r="D181" s="363"/>
      <c r="E181" s="154">
        <f>E182+E183</f>
        <v>1221466.2000000002</v>
      </c>
      <c r="F181" s="154">
        <f t="shared" ref="F181:G181" si="2">F182+F183</f>
        <v>765771.79999999993</v>
      </c>
      <c r="G181" s="154">
        <f t="shared" si="2"/>
        <v>744173.5</v>
      </c>
    </row>
    <row r="182" spans="1:24" ht="15.75" hidden="1" customHeight="1">
      <c r="A182" s="338"/>
      <c r="B182" s="346"/>
      <c r="C182" s="349"/>
      <c r="D182" s="349"/>
      <c r="E182" s="168">
        <f>'1-4'!C7</f>
        <v>1038955.1000000001</v>
      </c>
      <c r="F182" s="168">
        <v>603218.6</v>
      </c>
      <c r="G182" s="168">
        <v>571087</v>
      </c>
    </row>
    <row r="183" spans="1:24" hidden="1">
      <c r="A183" s="338"/>
      <c r="B183" s="346"/>
      <c r="C183" s="349"/>
      <c r="D183" s="349"/>
      <c r="E183" s="168">
        <f>'1-5'!C9</f>
        <v>182511.09999999998</v>
      </c>
      <c r="F183" s="168">
        <f>'1-5'!D9</f>
        <v>162553.19999999998</v>
      </c>
      <c r="G183" s="168">
        <f>'1-5'!E9</f>
        <v>173086.5</v>
      </c>
    </row>
    <row r="184" spans="1:24" hidden="1">
      <c r="A184" s="338"/>
      <c r="B184" s="346"/>
      <c r="C184" s="349"/>
      <c r="D184" s="349"/>
      <c r="E184" s="379">
        <f>'1-4'!C7+'1-5'!C9</f>
        <v>1221466.2000000002</v>
      </c>
      <c r="F184" s="379">
        <f>'1-4'!D7+'1-5'!D9</f>
        <v>765771.79999999993</v>
      </c>
      <c r="G184" s="379">
        <f>'1-4'!E7+'1-5'!E9</f>
        <v>744173.5</v>
      </c>
    </row>
    <row r="185" spans="1:24" hidden="1">
      <c r="E185" s="123">
        <f>E181-E180</f>
        <v>2.2000027820467949E-4</v>
      </c>
      <c r="F185" s="123">
        <f t="shared" ref="F185:G185" si="3">F181-F180</f>
        <v>0</v>
      </c>
      <c r="G185" s="394">
        <f t="shared" si="3"/>
        <v>0</v>
      </c>
    </row>
    <row r="186" spans="1:24">
      <c r="E186" s="486"/>
    </row>
    <row r="187" spans="1:24">
      <c r="E187" s="486"/>
    </row>
    <row r="188" spans="1:24">
      <c r="E188" s="486"/>
    </row>
    <row r="189" spans="1:24">
      <c r="E189" s="486"/>
    </row>
    <row r="190" spans="1:24">
      <c r="E190" s="486"/>
    </row>
    <row r="191" spans="1:24">
      <c r="E191" s="486"/>
    </row>
    <row r="192" spans="1:24">
      <c r="E192" s="486"/>
    </row>
    <row r="193" spans="5:5">
      <c r="E193" s="486"/>
    </row>
    <row r="194" spans="5:5">
      <c r="E194" s="486"/>
    </row>
    <row r="195" spans="5:5">
      <c r="E195" s="486"/>
    </row>
    <row r="196" spans="5:5">
      <c r="E196" s="486"/>
    </row>
    <row r="197" spans="5:5">
      <c r="E197" s="486"/>
    </row>
    <row r="198" spans="5:5">
      <c r="E198" s="486"/>
    </row>
    <row r="199" spans="5:5">
      <c r="E199" s="486"/>
    </row>
    <row r="200" spans="5:5">
      <c r="E200" s="486"/>
    </row>
    <row r="201" spans="5:5">
      <c r="E201" s="486"/>
    </row>
    <row r="202" spans="5:5">
      <c r="E202" s="486"/>
    </row>
    <row r="203" spans="5:5">
      <c r="E203" s="486"/>
    </row>
    <row r="204" spans="5:5">
      <c r="E204" s="486"/>
    </row>
    <row r="205" spans="5:5">
      <c r="E205" s="486"/>
    </row>
    <row r="206" spans="5:5">
      <c r="E206" s="486"/>
    </row>
    <row r="207" spans="5:5">
      <c r="E207" s="486"/>
    </row>
    <row r="208" spans="5:5">
      <c r="E208" s="486"/>
    </row>
    <row r="209" spans="5:5">
      <c r="E209" s="486"/>
    </row>
    <row r="210" spans="5:5">
      <c r="E210" s="486"/>
    </row>
    <row r="211" spans="5:5">
      <c r="E211" s="486"/>
    </row>
    <row r="212" spans="5:5">
      <c r="E212" s="486"/>
    </row>
    <row r="213" spans="5:5">
      <c r="E213" s="486"/>
    </row>
    <row r="214" spans="5:5">
      <c r="E214" s="486"/>
    </row>
    <row r="215" spans="5:5">
      <c r="E215" s="486"/>
    </row>
    <row r="216" spans="5:5">
      <c r="E216" s="486"/>
    </row>
    <row r="217" spans="5:5">
      <c r="E217" s="486"/>
    </row>
    <row r="218" spans="5:5">
      <c r="E218" s="486"/>
    </row>
    <row r="219" spans="5:5">
      <c r="E219" s="486"/>
    </row>
    <row r="220" spans="5:5">
      <c r="E220" s="486"/>
    </row>
    <row r="221" spans="5:5">
      <c r="E221" s="486"/>
    </row>
    <row r="222" spans="5:5">
      <c r="E222" s="486"/>
    </row>
    <row r="223" spans="5:5">
      <c r="E223" s="486"/>
    </row>
    <row r="224" spans="5:5">
      <c r="E224" s="486"/>
    </row>
    <row r="225" spans="5:5">
      <c r="E225" s="486"/>
    </row>
    <row r="226" spans="5:5">
      <c r="E226" s="486"/>
    </row>
    <row r="227" spans="5:5">
      <c r="E227" s="486"/>
    </row>
    <row r="228" spans="5:5">
      <c r="E228" s="486"/>
    </row>
    <row r="229" spans="5:5">
      <c r="E229" s="486"/>
    </row>
    <row r="230" spans="5:5">
      <c r="E230" s="486"/>
    </row>
    <row r="231" spans="5:5">
      <c r="E231" s="486"/>
    </row>
    <row r="232" spans="5:5">
      <c r="E232" s="486"/>
    </row>
    <row r="233" spans="5:5">
      <c r="E233" s="486"/>
    </row>
    <row r="234" spans="5:5">
      <c r="E234" s="486"/>
    </row>
    <row r="235" spans="5:5">
      <c r="E235" s="486"/>
    </row>
    <row r="236" spans="5:5">
      <c r="E236" s="486"/>
    </row>
    <row r="237" spans="5:5">
      <c r="E237" s="486"/>
    </row>
    <row r="238" spans="5:5">
      <c r="E238" s="486"/>
    </row>
    <row r="239" spans="5:5">
      <c r="E239" s="486"/>
    </row>
    <row r="240" spans="5:5">
      <c r="E240" s="486"/>
    </row>
    <row r="241" spans="5:5">
      <c r="E241" s="486"/>
    </row>
    <row r="242" spans="5:5">
      <c r="E242" s="486"/>
    </row>
    <row r="243" spans="5:5">
      <c r="E243" s="486"/>
    </row>
    <row r="244" spans="5:5">
      <c r="E244" s="486"/>
    </row>
    <row r="245" spans="5:5">
      <c r="E245" s="486"/>
    </row>
    <row r="246" spans="5:5">
      <c r="E246" s="486"/>
    </row>
    <row r="247" spans="5:5">
      <c r="E247" s="486"/>
    </row>
    <row r="248" spans="5:5">
      <c r="E248" s="486"/>
    </row>
    <row r="249" spans="5:5">
      <c r="E249" s="486"/>
    </row>
    <row r="250" spans="5:5">
      <c r="E250" s="486"/>
    </row>
    <row r="251" spans="5:5">
      <c r="E251" s="486"/>
    </row>
    <row r="252" spans="5:5">
      <c r="E252" s="486"/>
    </row>
    <row r="253" spans="5:5">
      <c r="E253" s="486"/>
    </row>
    <row r="254" spans="5:5">
      <c r="E254" s="486"/>
    </row>
    <row r="255" spans="5:5">
      <c r="E255" s="486"/>
    </row>
    <row r="256" spans="5:5">
      <c r="E256" s="486"/>
    </row>
    <row r="257" spans="5:5">
      <c r="E257" s="486"/>
    </row>
    <row r="258" spans="5:5">
      <c r="E258" s="486"/>
    </row>
    <row r="259" spans="5:5">
      <c r="E259" s="486"/>
    </row>
    <row r="260" spans="5:5">
      <c r="E260" s="486"/>
    </row>
    <row r="261" spans="5:5">
      <c r="E261" s="486"/>
    </row>
    <row r="262" spans="5:5">
      <c r="E262" s="486"/>
    </row>
    <row r="263" spans="5:5">
      <c r="E263" s="486"/>
    </row>
    <row r="264" spans="5:5">
      <c r="E264" s="486"/>
    </row>
    <row r="265" spans="5:5">
      <c r="E265" s="486"/>
    </row>
    <row r="266" spans="5:5">
      <c r="E266" s="486"/>
    </row>
    <row r="267" spans="5:5">
      <c r="E267" s="486"/>
    </row>
    <row r="268" spans="5:5">
      <c r="E268" s="486"/>
    </row>
    <row r="269" spans="5:5">
      <c r="E269" s="486"/>
    </row>
    <row r="270" spans="5:5">
      <c r="E270" s="486"/>
    </row>
    <row r="271" spans="5:5">
      <c r="E271" s="486"/>
    </row>
    <row r="272" spans="5:5">
      <c r="E272" s="486"/>
    </row>
    <row r="273" spans="5:5">
      <c r="E273" s="486"/>
    </row>
    <row r="274" spans="5:5">
      <c r="E274" s="486"/>
    </row>
    <row r="275" spans="5:5">
      <c r="E275" s="486"/>
    </row>
    <row r="276" spans="5:5">
      <c r="E276" s="486"/>
    </row>
    <row r="277" spans="5:5">
      <c r="E277" s="486"/>
    </row>
    <row r="278" spans="5:5">
      <c r="E278" s="486"/>
    </row>
    <row r="279" spans="5:5">
      <c r="E279" s="486"/>
    </row>
    <row r="280" spans="5:5">
      <c r="E280" s="486"/>
    </row>
    <row r="281" spans="5:5">
      <c r="E281" s="486"/>
    </row>
    <row r="282" spans="5:5">
      <c r="E282" s="486"/>
    </row>
    <row r="283" spans="5:5">
      <c r="E283" s="486"/>
    </row>
    <row r="284" spans="5:5">
      <c r="E284" s="486"/>
    </row>
    <row r="285" spans="5:5">
      <c r="E285" s="486"/>
    </row>
    <row r="286" spans="5:5">
      <c r="E286" s="486"/>
    </row>
    <row r="287" spans="5:5">
      <c r="E287" s="486"/>
    </row>
    <row r="288" spans="5:5">
      <c r="E288" s="486"/>
    </row>
    <row r="289" spans="5:5">
      <c r="E289" s="486"/>
    </row>
    <row r="290" spans="5:5">
      <c r="E290" s="486"/>
    </row>
    <row r="291" spans="5:5">
      <c r="E291" s="486"/>
    </row>
    <row r="292" spans="5:5">
      <c r="E292" s="486"/>
    </row>
    <row r="293" spans="5:5">
      <c r="E293" s="486"/>
    </row>
    <row r="294" spans="5:5">
      <c r="E294" s="486"/>
    </row>
    <row r="295" spans="5:5">
      <c r="E295" s="486"/>
    </row>
    <row r="296" spans="5:5">
      <c r="E296" s="486"/>
    </row>
    <row r="297" spans="5:5">
      <c r="E297" s="486"/>
    </row>
    <row r="298" spans="5:5">
      <c r="E298" s="486"/>
    </row>
    <row r="299" spans="5:5">
      <c r="E299" s="486"/>
    </row>
    <row r="300" spans="5:5">
      <c r="E300" s="486"/>
    </row>
    <row r="301" spans="5:5">
      <c r="E301" s="486"/>
    </row>
    <row r="302" spans="5:5">
      <c r="E302" s="486"/>
    </row>
    <row r="303" spans="5:5">
      <c r="E303" s="486"/>
    </row>
    <row r="304" spans="5:5">
      <c r="E304" s="486"/>
    </row>
    <row r="305" spans="5:5">
      <c r="E305" s="486"/>
    </row>
    <row r="306" spans="5:5">
      <c r="E306" s="486"/>
    </row>
    <row r="307" spans="5:5">
      <c r="E307" s="486"/>
    </row>
    <row r="308" spans="5:5">
      <c r="E308" s="486"/>
    </row>
    <row r="309" spans="5:5">
      <c r="E309" s="486"/>
    </row>
    <row r="310" spans="5:5">
      <c r="E310" s="486"/>
    </row>
    <row r="311" spans="5:5">
      <c r="E311" s="486"/>
    </row>
    <row r="312" spans="5:5">
      <c r="E312" s="486"/>
    </row>
    <row r="313" spans="5:5">
      <c r="E313" s="486"/>
    </row>
    <row r="314" spans="5:5">
      <c r="E314" s="486"/>
    </row>
    <row r="315" spans="5:5">
      <c r="E315" s="486"/>
    </row>
    <row r="316" spans="5:5">
      <c r="E316" s="486"/>
    </row>
    <row r="317" spans="5:5">
      <c r="E317" s="486"/>
    </row>
    <row r="318" spans="5:5">
      <c r="E318" s="486"/>
    </row>
    <row r="319" spans="5:5">
      <c r="E319" s="486"/>
    </row>
    <row r="320" spans="5:5">
      <c r="E320" s="486"/>
    </row>
    <row r="321" spans="5:5">
      <c r="E321" s="486"/>
    </row>
    <row r="322" spans="5:5">
      <c r="E322" s="486"/>
    </row>
    <row r="323" spans="5:5">
      <c r="E323" s="486"/>
    </row>
    <row r="324" spans="5:5">
      <c r="E324" s="486"/>
    </row>
    <row r="325" spans="5:5">
      <c r="E325" s="486"/>
    </row>
    <row r="326" spans="5:5">
      <c r="E326" s="486"/>
    </row>
    <row r="327" spans="5:5">
      <c r="E327" s="486"/>
    </row>
    <row r="328" spans="5:5">
      <c r="E328" s="486"/>
    </row>
    <row r="329" spans="5:5">
      <c r="E329" s="486"/>
    </row>
    <row r="330" spans="5:5">
      <c r="E330" s="486"/>
    </row>
    <row r="331" spans="5:5">
      <c r="E331" s="486"/>
    </row>
    <row r="332" spans="5:5">
      <c r="E332" s="486"/>
    </row>
    <row r="333" spans="5:5">
      <c r="E333" s="486"/>
    </row>
    <row r="334" spans="5:5">
      <c r="E334" s="486"/>
    </row>
    <row r="335" spans="5:5">
      <c r="E335" s="486"/>
    </row>
    <row r="336" spans="5:5">
      <c r="E336" s="486"/>
    </row>
    <row r="337" spans="5:5">
      <c r="E337" s="486"/>
    </row>
    <row r="338" spans="5:5">
      <c r="E338" s="486"/>
    </row>
    <row r="339" spans="5:5">
      <c r="E339" s="486"/>
    </row>
    <row r="340" spans="5:5">
      <c r="E340" s="486"/>
    </row>
    <row r="341" spans="5:5">
      <c r="E341" s="486"/>
    </row>
    <row r="342" spans="5:5">
      <c r="E342" s="486"/>
    </row>
    <row r="343" spans="5:5">
      <c r="E343" s="486"/>
    </row>
    <row r="344" spans="5:5">
      <c r="E344" s="486"/>
    </row>
    <row r="345" spans="5:5">
      <c r="E345" s="486"/>
    </row>
    <row r="346" spans="5:5">
      <c r="E346" s="486"/>
    </row>
    <row r="347" spans="5:5">
      <c r="E347" s="486"/>
    </row>
    <row r="348" spans="5:5">
      <c r="E348" s="486"/>
    </row>
    <row r="349" spans="5:5">
      <c r="E349" s="486"/>
    </row>
    <row r="350" spans="5:5">
      <c r="E350" s="486"/>
    </row>
    <row r="351" spans="5:5">
      <c r="E351" s="486"/>
    </row>
    <row r="352" spans="5:5">
      <c r="E352" s="486"/>
    </row>
    <row r="353" spans="5:5">
      <c r="E353" s="486"/>
    </row>
    <row r="354" spans="5:5">
      <c r="E354" s="486"/>
    </row>
    <row r="355" spans="5:5">
      <c r="E355" s="486"/>
    </row>
    <row r="356" spans="5:5">
      <c r="E356" s="486"/>
    </row>
    <row r="357" spans="5:5">
      <c r="E357" s="486"/>
    </row>
    <row r="358" spans="5:5">
      <c r="E358" s="486"/>
    </row>
    <row r="359" spans="5:5">
      <c r="E359" s="486"/>
    </row>
    <row r="360" spans="5:5">
      <c r="E360" s="486"/>
    </row>
    <row r="361" spans="5:5">
      <c r="E361" s="486"/>
    </row>
    <row r="362" spans="5:5">
      <c r="E362" s="486"/>
    </row>
    <row r="363" spans="5:5">
      <c r="E363" s="486"/>
    </row>
    <row r="364" spans="5:5">
      <c r="E364" s="486"/>
    </row>
    <row r="365" spans="5:5">
      <c r="E365" s="486"/>
    </row>
    <row r="366" spans="5:5">
      <c r="E366" s="486"/>
    </row>
    <row r="367" spans="5:5">
      <c r="E367" s="486"/>
    </row>
    <row r="368" spans="5:5">
      <c r="E368" s="486"/>
    </row>
    <row r="369" spans="5:5">
      <c r="E369" s="486"/>
    </row>
    <row r="370" spans="5:5">
      <c r="E370" s="486"/>
    </row>
    <row r="371" spans="5:5">
      <c r="E371" s="486"/>
    </row>
    <row r="372" spans="5:5">
      <c r="E372" s="486"/>
    </row>
    <row r="373" spans="5:5">
      <c r="E373" s="486"/>
    </row>
    <row r="374" spans="5:5">
      <c r="E374" s="486"/>
    </row>
    <row r="375" spans="5:5">
      <c r="E375" s="486"/>
    </row>
    <row r="376" spans="5:5">
      <c r="E376" s="486"/>
    </row>
    <row r="377" spans="5:5">
      <c r="E377" s="486"/>
    </row>
    <row r="378" spans="5:5">
      <c r="E378" s="486"/>
    </row>
    <row r="379" spans="5:5">
      <c r="E379" s="486"/>
    </row>
    <row r="380" spans="5:5">
      <c r="E380" s="486"/>
    </row>
    <row r="381" spans="5:5">
      <c r="E381" s="486"/>
    </row>
    <row r="382" spans="5:5">
      <c r="E382" s="486"/>
    </row>
    <row r="383" spans="5:5">
      <c r="E383" s="486"/>
    </row>
    <row r="384" spans="5:5">
      <c r="E384" s="486"/>
    </row>
    <row r="385" spans="5:5">
      <c r="E385" s="486"/>
    </row>
    <row r="386" spans="5:5">
      <c r="E386" s="486"/>
    </row>
    <row r="387" spans="5:5">
      <c r="E387" s="486"/>
    </row>
    <row r="388" spans="5:5">
      <c r="E388" s="486"/>
    </row>
    <row r="389" spans="5:5">
      <c r="E389" s="486"/>
    </row>
    <row r="390" spans="5:5">
      <c r="E390" s="486"/>
    </row>
    <row r="391" spans="5:5">
      <c r="E391" s="486"/>
    </row>
    <row r="392" spans="5:5">
      <c r="E392" s="486"/>
    </row>
    <row r="393" spans="5:5">
      <c r="E393" s="486"/>
    </row>
    <row r="394" spans="5:5">
      <c r="E394" s="486"/>
    </row>
    <row r="395" spans="5:5">
      <c r="E395" s="486"/>
    </row>
    <row r="396" spans="5:5">
      <c r="E396" s="486"/>
    </row>
    <row r="397" spans="5:5">
      <c r="E397" s="486"/>
    </row>
    <row r="398" spans="5:5">
      <c r="E398" s="486"/>
    </row>
    <row r="399" spans="5:5">
      <c r="E399" s="486"/>
    </row>
    <row r="400" spans="5:5">
      <c r="E400" s="486"/>
    </row>
    <row r="401" spans="5:5">
      <c r="E401" s="486"/>
    </row>
    <row r="402" spans="5:5">
      <c r="E402" s="486"/>
    </row>
    <row r="403" spans="5:5">
      <c r="E403" s="486"/>
    </row>
    <row r="404" spans="5:5">
      <c r="E404" s="486"/>
    </row>
    <row r="405" spans="5:5">
      <c r="E405" s="486"/>
    </row>
    <row r="406" spans="5:5">
      <c r="E406" s="486"/>
    </row>
    <row r="407" spans="5:5">
      <c r="E407" s="486"/>
    </row>
    <row r="408" spans="5:5">
      <c r="E408" s="486"/>
    </row>
    <row r="409" spans="5:5">
      <c r="E409" s="486"/>
    </row>
    <row r="410" spans="5:5">
      <c r="E410" s="486"/>
    </row>
    <row r="411" spans="5:5">
      <c r="E411" s="486"/>
    </row>
    <row r="412" spans="5:5">
      <c r="E412" s="486"/>
    </row>
    <row r="413" spans="5:5">
      <c r="E413" s="486"/>
    </row>
    <row r="414" spans="5:5">
      <c r="E414" s="486"/>
    </row>
    <row r="415" spans="5:5">
      <c r="E415" s="486"/>
    </row>
    <row r="416" spans="5:5">
      <c r="E416" s="486"/>
    </row>
    <row r="417" spans="5:5">
      <c r="E417" s="486"/>
    </row>
    <row r="418" spans="5:5">
      <c r="E418" s="486"/>
    </row>
    <row r="419" spans="5:5">
      <c r="E419" s="486"/>
    </row>
    <row r="420" spans="5:5">
      <c r="E420" s="486"/>
    </row>
    <row r="421" spans="5:5">
      <c r="E421" s="486"/>
    </row>
    <row r="422" spans="5:5">
      <c r="E422" s="486"/>
    </row>
    <row r="423" spans="5:5">
      <c r="E423" s="486"/>
    </row>
    <row r="424" spans="5:5">
      <c r="E424" s="486"/>
    </row>
    <row r="425" spans="5:5">
      <c r="E425" s="486"/>
    </row>
    <row r="426" spans="5:5">
      <c r="E426" s="486"/>
    </row>
    <row r="427" spans="5:5">
      <c r="E427" s="486"/>
    </row>
    <row r="428" spans="5:5">
      <c r="E428" s="486"/>
    </row>
    <row r="429" spans="5:5">
      <c r="E429" s="486"/>
    </row>
    <row r="430" spans="5:5">
      <c r="E430" s="486"/>
    </row>
    <row r="431" spans="5:5">
      <c r="E431" s="486"/>
    </row>
    <row r="432" spans="5:5">
      <c r="E432" s="486"/>
    </row>
    <row r="433" spans="5:5">
      <c r="E433" s="486"/>
    </row>
    <row r="434" spans="5:5">
      <c r="E434" s="486"/>
    </row>
    <row r="435" spans="5:5">
      <c r="E435" s="486"/>
    </row>
    <row r="436" spans="5:5">
      <c r="E436" s="486"/>
    </row>
    <row r="437" spans="5:5">
      <c r="E437" s="486"/>
    </row>
    <row r="438" spans="5:5">
      <c r="E438" s="486"/>
    </row>
    <row r="439" spans="5:5">
      <c r="E439" s="486"/>
    </row>
    <row r="440" spans="5:5">
      <c r="E440" s="486"/>
    </row>
    <row r="441" spans="5:5">
      <c r="E441" s="486"/>
    </row>
    <row r="442" spans="5:5">
      <c r="E442" s="486"/>
    </row>
    <row r="443" spans="5:5">
      <c r="E443" s="486"/>
    </row>
    <row r="444" spans="5:5">
      <c r="E444" s="486"/>
    </row>
    <row r="445" spans="5:5">
      <c r="E445" s="486"/>
    </row>
    <row r="446" spans="5:5">
      <c r="E446" s="486"/>
    </row>
    <row r="447" spans="5:5">
      <c r="E447" s="486"/>
    </row>
    <row r="448" spans="5:5">
      <c r="E448" s="486"/>
    </row>
    <row r="449" spans="5:5">
      <c r="E449" s="486"/>
    </row>
    <row r="450" spans="5:5">
      <c r="E450" s="486"/>
    </row>
    <row r="451" spans="5:5">
      <c r="E451" s="486"/>
    </row>
    <row r="452" spans="5:5">
      <c r="E452" s="486"/>
    </row>
    <row r="453" spans="5:5">
      <c r="E453" s="486"/>
    </row>
    <row r="454" spans="5:5">
      <c r="E454" s="486"/>
    </row>
    <row r="455" spans="5:5">
      <c r="E455" s="486"/>
    </row>
    <row r="456" spans="5:5">
      <c r="E456" s="486"/>
    </row>
    <row r="457" spans="5:5">
      <c r="E457" s="486"/>
    </row>
    <row r="458" spans="5:5">
      <c r="E458" s="486"/>
    </row>
    <row r="459" spans="5:5">
      <c r="E459" s="486"/>
    </row>
    <row r="460" spans="5:5">
      <c r="E460" s="486"/>
    </row>
    <row r="461" spans="5:5">
      <c r="E461" s="486"/>
    </row>
    <row r="462" spans="5:5">
      <c r="E462" s="486"/>
    </row>
    <row r="463" spans="5:5">
      <c r="E463" s="486"/>
    </row>
    <row r="464" spans="5:5">
      <c r="E464" s="486"/>
    </row>
    <row r="465" spans="5:5">
      <c r="E465" s="486"/>
    </row>
    <row r="466" spans="5:5">
      <c r="E466" s="486"/>
    </row>
    <row r="467" spans="5:5">
      <c r="E467" s="486"/>
    </row>
    <row r="468" spans="5:5">
      <c r="E468" s="486"/>
    </row>
    <row r="469" spans="5:5">
      <c r="E469" s="486"/>
    </row>
    <row r="470" spans="5:5">
      <c r="E470" s="486"/>
    </row>
    <row r="471" spans="5:5">
      <c r="E471" s="486"/>
    </row>
    <row r="472" spans="5:5">
      <c r="E472" s="486"/>
    </row>
    <row r="473" spans="5:5">
      <c r="E473" s="486"/>
    </row>
    <row r="474" spans="5:5">
      <c r="E474" s="486"/>
    </row>
    <row r="475" spans="5:5">
      <c r="E475" s="486"/>
    </row>
    <row r="476" spans="5:5">
      <c r="E476" s="486"/>
    </row>
    <row r="477" spans="5:5">
      <c r="E477" s="486"/>
    </row>
    <row r="478" spans="5:5">
      <c r="E478" s="486"/>
    </row>
    <row r="479" spans="5:5">
      <c r="E479" s="486"/>
    </row>
    <row r="480" spans="5:5">
      <c r="E480" s="486"/>
    </row>
    <row r="481" spans="5:5">
      <c r="E481" s="486"/>
    </row>
    <row r="482" spans="5:5">
      <c r="E482" s="486"/>
    </row>
    <row r="483" spans="5:5">
      <c r="E483" s="486"/>
    </row>
    <row r="484" spans="5:5">
      <c r="E484" s="486"/>
    </row>
    <row r="485" spans="5:5">
      <c r="E485" s="486"/>
    </row>
    <row r="486" spans="5:5">
      <c r="E486" s="486"/>
    </row>
    <row r="487" spans="5:5">
      <c r="E487" s="486"/>
    </row>
    <row r="488" spans="5:5">
      <c r="E488" s="486"/>
    </row>
    <row r="489" spans="5:5">
      <c r="E489" s="486"/>
    </row>
    <row r="490" spans="5:5">
      <c r="E490" s="486"/>
    </row>
    <row r="491" spans="5:5">
      <c r="E491" s="486"/>
    </row>
    <row r="492" spans="5:5">
      <c r="E492" s="486"/>
    </row>
    <row r="493" spans="5:5">
      <c r="E493" s="486"/>
    </row>
    <row r="494" spans="5:5">
      <c r="E494" s="486"/>
    </row>
    <row r="495" spans="5:5">
      <c r="E495" s="486"/>
    </row>
    <row r="496" spans="5:5">
      <c r="E496" s="486"/>
    </row>
    <row r="497" spans="5:5">
      <c r="E497" s="486"/>
    </row>
    <row r="498" spans="5:5">
      <c r="E498" s="486"/>
    </row>
    <row r="499" spans="5:5">
      <c r="E499" s="486"/>
    </row>
    <row r="500" spans="5:5">
      <c r="E500" s="486"/>
    </row>
    <row r="501" spans="5:5">
      <c r="E501" s="486"/>
    </row>
    <row r="502" spans="5:5">
      <c r="E502" s="486"/>
    </row>
    <row r="503" spans="5:5">
      <c r="E503" s="486"/>
    </row>
    <row r="504" spans="5:5">
      <c r="E504" s="486"/>
    </row>
    <row r="505" spans="5:5">
      <c r="E505" s="486"/>
    </row>
    <row r="506" spans="5:5">
      <c r="E506" s="486"/>
    </row>
    <row r="507" spans="5:5">
      <c r="E507" s="486"/>
    </row>
    <row r="508" spans="5:5">
      <c r="E508" s="486"/>
    </row>
    <row r="509" spans="5:5">
      <c r="E509" s="486"/>
    </row>
    <row r="510" spans="5:5">
      <c r="E510" s="486"/>
    </row>
    <row r="511" spans="5:5">
      <c r="E511" s="486"/>
    </row>
    <row r="512" spans="5:5">
      <c r="E512" s="486"/>
    </row>
    <row r="513" spans="5:5">
      <c r="E513" s="486"/>
    </row>
    <row r="514" spans="5:5">
      <c r="E514" s="486"/>
    </row>
    <row r="515" spans="5:5">
      <c r="E515" s="486"/>
    </row>
    <row r="516" spans="5:5">
      <c r="E516" s="486"/>
    </row>
    <row r="517" spans="5:5">
      <c r="E517" s="486"/>
    </row>
    <row r="518" spans="5:5">
      <c r="E518" s="486"/>
    </row>
    <row r="519" spans="5:5">
      <c r="E519" s="486"/>
    </row>
    <row r="520" spans="5:5">
      <c r="E520" s="486"/>
    </row>
    <row r="521" spans="5:5">
      <c r="E521" s="486"/>
    </row>
    <row r="522" spans="5:5">
      <c r="E522" s="486"/>
    </row>
    <row r="523" spans="5:5">
      <c r="E523" s="486"/>
    </row>
    <row r="524" spans="5:5">
      <c r="E524" s="486"/>
    </row>
    <row r="525" spans="5:5">
      <c r="E525" s="486"/>
    </row>
    <row r="526" spans="5:5">
      <c r="E526" s="486"/>
    </row>
    <row r="527" spans="5:5">
      <c r="E527" s="486"/>
    </row>
    <row r="528" spans="5:5">
      <c r="E528" s="486"/>
    </row>
    <row r="529" spans="5:5">
      <c r="E529" s="486"/>
    </row>
    <row r="530" spans="5:5">
      <c r="E530" s="486"/>
    </row>
    <row r="531" spans="5:5">
      <c r="E531" s="486"/>
    </row>
    <row r="532" spans="5:5">
      <c r="E532" s="486"/>
    </row>
    <row r="533" spans="5:5">
      <c r="E533" s="486"/>
    </row>
    <row r="534" spans="5:5">
      <c r="E534" s="486"/>
    </row>
    <row r="535" spans="5:5">
      <c r="E535" s="486"/>
    </row>
    <row r="536" spans="5:5">
      <c r="E536" s="486"/>
    </row>
    <row r="537" spans="5:5">
      <c r="E537" s="486"/>
    </row>
    <row r="538" spans="5:5">
      <c r="E538" s="486"/>
    </row>
    <row r="539" spans="5:5">
      <c r="E539" s="486"/>
    </row>
    <row r="540" spans="5:5">
      <c r="E540" s="486"/>
    </row>
    <row r="541" spans="5:5">
      <c r="E541" s="486"/>
    </row>
    <row r="542" spans="5:5">
      <c r="E542" s="486"/>
    </row>
    <row r="543" spans="5:5">
      <c r="E543" s="486"/>
    </row>
    <row r="544" spans="5:5">
      <c r="E544" s="486"/>
    </row>
    <row r="545" spans="5:5">
      <c r="E545" s="486"/>
    </row>
    <row r="546" spans="5:5">
      <c r="E546" s="486"/>
    </row>
    <row r="547" spans="5:5">
      <c r="E547" s="486"/>
    </row>
    <row r="548" spans="5:5">
      <c r="E548" s="486"/>
    </row>
    <row r="549" spans="5:5">
      <c r="E549" s="486"/>
    </row>
    <row r="550" spans="5:5">
      <c r="E550" s="486"/>
    </row>
    <row r="551" spans="5:5">
      <c r="E551" s="486"/>
    </row>
    <row r="552" spans="5:5">
      <c r="E552" s="486"/>
    </row>
    <row r="553" spans="5:5">
      <c r="E553" s="486"/>
    </row>
    <row r="554" spans="5:5">
      <c r="E554" s="486"/>
    </row>
    <row r="555" spans="5:5">
      <c r="E555" s="486"/>
    </row>
    <row r="556" spans="5:5">
      <c r="E556" s="486"/>
    </row>
    <row r="557" spans="5:5">
      <c r="E557" s="486"/>
    </row>
    <row r="558" spans="5:5">
      <c r="E558" s="486"/>
    </row>
    <row r="559" spans="5:5">
      <c r="E559" s="486"/>
    </row>
    <row r="560" spans="5:5">
      <c r="E560" s="486"/>
    </row>
    <row r="561" spans="5:5">
      <c r="E561" s="486"/>
    </row>
  </sheetData>
  <autoFilter ref="A10:J184">
    <filterColumn colId="2"/>
  </autoFilter>
  <mergeCells count="4">
    <mergeCell ref="A3:G4"/>
    <mergeCell ref="A6:A9"/>
    <mergeCell ref="B6:G8"/>
    <mergeCell ref="D2:G2"/>
  </mergeCells>
  <pageMargins left="1.1811023622047245" right="0.23622047244094491" top="0.27559055118110237" bottom="0.39370078740157483" header="0.27559055118110237" footer="0.43307086614173229"/>
  <pageSetup paperSize="9" scale="48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>
    <tabColor rgb="FFFF0000"/>
    <pageSetUpPr fitToPage="1"/>
  </sheetPr>
  <dimension ref="A1:AX519"/>
  <sheetViews>
    <sheetView view="pageBreakPreview" zoomScale="63" zoomScaleNormal="70" zoomScaleSheetLayoutView="63" workbookViewId="0">
      <selection activeCell="M125" sqref="M125"/>
    </sheetView>
  </sheetViews>
  <sheetFormatPr defaultColWidth="8.85546875" defaultRowHeight="15.75"/>
  <cols>
    <col min="1" max="1" width="60.5703125" style="6" customWidth="1"/>
    <col min="2" max="2" width="9.42578125" style="34" customWidth="1"/>
    <col min="3" max="3" width="10.140625" style="37" customWidth="1"/>
    <col min="4" max="4" width="16.7109375" style="34" customWidth="1"/>
    <col min="5" max="5" width="6.7109375" style="37" customWidth="1"/>
    <col min="6" max="6" width="13.42578125" style="37" customWidth="1"/>
    <col min="7" max="7" width="23.28515625" style="65" customWidth="1"/>
    <col min="8" max="8" width="22.7109375" style="2" customWidth="1"/>
    <col min="9" max="9" width="23.42578125" style="2" customWidth="1"/>
    <col min="10" max="10" width="19.28515625" style="2" bestFit="1" customWidth="1"/>
    <col min="11" max="12" width="16.28515625" style="2" bestFit="1" customWidth="1"/>
    <col min="13" max="16384" width="8.85546875" style="2"/>
  </cols>
  <sheetData>
    <row r="1" spans="1:10" s="28" customFormat="1">
      <c r="A1" s="29"/>
      <c r="C1" s="30"/>
      <c r="D1" s="30"/>
      <c r="E1" s="30"/>
      <c r="F1" s="75"/>
      <c r="G1" s="74" t="s">
        <v>27</v>
      </c>
    </row>
    <row r="2" spans="1:10" ht="46.9" customHeight="1">
      <c r="B2" s="35"/>
      <c r="C2" s="35"/>
      <c r="D2" s="30"/>
      <c r="E2" s="498" t="s">
        <v>617</v>
      </c>
      <c r="F2" s="498"/>
      <c r="G2" s="498"/>
      <c r="H2" s="498"/>
      <c r="I2" s="498"/>
    </row>
    <row r="3" spans="1:10" ht="15.75" customHeight="1">
      <c r="A3" s="495" t="s">
        <v>545</v>
      </c>
      <c r="B3" s="495"/>
      <c r="C3" s="495"/>
      <c r="D3" s="495"/>
      <c r="E3" s="495"/>
      <c r="F3" s="495"/>
      <c r="G3" s="495"/>
      <c r="H3" s="495"/>
      <c r="I3" s="495"/>
    </row>
    <row r="4" spans="1:10" ht="33" customHeight="1">
      <c r="A4" s="495"/>
      <c r="B4" s="495"/>
      <c r="C4" s="495"/>
      <c r="D4" s="495"/>
      <c r="E4" s="495"/>
      <c r="F4" s="495"/>
      <c r="G4" s="495"/>
      <c r="H4" s="495"/>
      <c r="I4" s="495"/>
    </row>
    <row r="5" spans="1:10" ht="33" customHeight="1">
      <c r="G5" s="76"/>
    </row>
    <row r="6" spans="1:10" ht="15.75" customHeight="1">
      <c r="A6" s="496" t="s">
        <v>233</v>
      </c>
      <c r="B6" s="497" t="s">
        <v>234</v>
      </c>
      <c r="C6" s="497"/>
      <c r="D6" s="497"/>
      <c r="E6" s="497"/>
      <c r="F6" s="497"/>
      <c r="G6" s="497"/>
      <c r="H6" s="497"/>
      <c r="I6" s="497"/>
    </row>
    <row r="7" spans="1:10">
      <c r="A7" s="496"/>
      <c r="B7" s="497"/>
      <c r="C7" s="497"/>
      <c r="D7" s="497"/>
      <c r="E7" s="497"/>
      <c r="F7" s="497"/>
      <c r="G7" s="497"/>
      <c r="H7" s="497"/>
      <c r="I7" s="497"/>
    </row>
    <row r="8" spans="1:10">
      <c r="A8" s="496"/>
      <c r="B8" s="497"/>
      <c r="C8" s="497"/>
      <c r="D8" s="497"/>
      <c r="E8" s="497"/>
      <c r="F8" s="497"/>
      <c r="G8" s="497"/>
      <c r="H8" s="497"/>
      <c r="I8" s="497"/>
    </row>
    <row r="9" spans="1:10" s="5" customFormat="1" ht="47.25">
      <c r="A9" s="496"/>
      <c r="B9" s="18" t="s">
        <v>235</v>
      </c>
      <c r="C9" s="18" t="s">
        <v>236</v>
      </c>
      <c r="D9" s="53" t="s">
        <v>48</v>
      </c>
      <c r="E9" s="18" t="s">
        <v>49</v>
      </c>
      <c r="F9" s="18" t="s">
        <v>300</v>
      </c>
      <c r="G9" s="142" t="s">
        <v>475</v>
      </c>
      <c r="H9" s="142" t="s">
        <v>497</v>
      </c>
      <c r="I9" s="143" t="s">
        <v>558</v>
      </c>
    </row>
    <row r="10" spans="1:10" s="46" customFormat="1" ht="58.5">
      <c r="A10" s="54" t="s">
        <v>237</v>
      </c>
      <c r="B10" s="41" t="s">
        <v>238</v>
      </c>
      <c r="C10" s="41"/>
      <c r="D10" s="55"/>
      <c r="E10" s="41"/>
      <c r="F10" s="41"/>
      <c r="G10" s="56">
        <f>G11+G83+G91+G106+G116+G102</f>
        <v>54919.513999999996</v>
      </c>
      <c r="H10" s="87">
        <f>H11+H83+H91+H106+H116+H102</f>
        <v>36155.78</v>
      </c>
      <c r="I10" s="87">
        <f>I11+I83+I91+I106+I116+I102</f>
        <v>36267.68</v>
      </c>
    </row>
    <row r="11" spans="1:10" s="216" customFormat="1" ht="15.75" customHeight="1">
      <c r="A11" s="236" t="s">
        <v>51</v>
      </c>
      <c r="B11" s="226" t="s">
        <v>238</v>
      </c>
      <c r="C11" s="226" t="s">
        <v>116</v>
      </c>
      <c r="D11" s="237"/>
      <c r="E11" s="226"/>
      <c r="F11" s="226"/>
      <c r="G11" s="159">
        <f>G12+G28+G63+G66+G20+G50+G47</f>
        <v>20188.66</v>
      </c>
      <c r="H11" s="159">
        <f t="shared" ref="H11:I11" si="0">H12+H28+H63+H66+H20+H50+H47</f>
        <v>17517.799999999996</v>
      </c>
      <c r="I11" s="159">
        <f t="shared" si="0"/>
        <v>17483</v>
      </c>
      <c r="J11" s="248"/>
    </row>
    <row r="12" spans="1:10" s="216" customFormat="1" ht="31.5" customHeight="1">
      <c r="A12" s="236" t="s">
        <v>52</v>
      </c>
      <c r="B12" s="226" t="s">
        <v>238</v>
      </c>
      <c r="C12" s="226" t="s">
        <v>114</v>
      </c>
      <c r="D12" s="237"/>
      <c r="E12" s="226"/>
      <c r="F12" s="226"/>
      <c r="G12" s="159">
        <f>G13+G17</f>
        <v>1451.1</v>
      </c>
      <c r="H12" s="159">
        <f>H13</f>
        <v>1283.5</v>
      </c>
      <c r="I12" s="159">
        <f>I13</f>
        <v>1263.5</v>
      </c>
    </row>
    <row r="13" spans="1:10" s="213" customFormat="1" ht="15.75" customHeight="1">
      <c r="A13" s="238" t="s">
        <v>53</v>
      </c>
      <c r="B13" s="227" t="s">
        <v>238</v>
      </c>
      <c r="C13" s="227" t="s">
        <v>114</v>
      </c>
      <c r="D13" s="239" t="s">
        <v>285</v>
      </c>
      <c r="E13" s="227"/>
      <c r="F13" s="227"/>
      <c r="G13" s="141">
        <f>G14+G16+G15</f>
        <v>1221.97</v>
      </c>
      <c r="H13" s="141">
        <f>H14+H16+H15</f>
        <v>1283.5</v>
      </c>
      <c r="I13" s="141">
        <f>I14+I16+I15</f>
        <v>1263.5</v>
      </c>
      <c r="J13" s="162"/>
    </row>
    <row r="14" spans="1:10" s="217" customFormat="1" ht="31.5" customHeight="1">
      <c r="A14" s="240" t="s">
        <v>287</v>
      </c>
      <c r="B14" s="227" t="s">
        <v>238</v>
      </c>
      <c r="C14" s="227" t="s">
        <v>114</v>
      </c>
      <c r="D14" s="239" t="s">
        <v>285</v>
      </c>
      <c r="E14" s="227" t="s">
        <v>54</v>
      </c>
      <c r="F14" s="227" t="s">
        <v>217</v>
      </c>
      <c r="G14" s="136">
        <v>892.96</v>
      </c>
      <c r="H14" s="136">
        <v>970.4</v>
      </c>
      <c r="I14" s="136">
        <v>970.4</v>
      </c>
    </row>
    <row r="15" spans="1:10" s="217" customFormat="1" ht="47.25" customHeight="1">
      <c r="A15" s="166" t="s">
        <v>349</v>
      </c>
      <c r="B15" s="227" t="s">
        <v>238</v>
      </c>
      <c r="C15" s="227" t="s">
        <v>114</v>
      </c>
      <c r="D15" s="239" t="s">
        <v>285</v>
      </c>
      <c r="E15" s="227" t="s">
        <v>57</v>
      </c>
      <c r="F15" s="227" t="s">
        <v>219</v>
      </c>
      <c r="G15" s="136">
        <v>50</v>
      </c>
      <c r="H15" s="136">
        <v>20</v>
      </c>
      <c r="I15" s="141"/>
    </row>
    <row r="16" spans="1:10" s="213" customFormat="1" ht="47.25" customHeight="1">
      <c r="A16" s="241" t="s">
        <v>288</v>
      </c>
      <c r="B16" s="227" t="s">
        <v>238</v>
      </c>
      <c r="C16" s="227" t="s">
        <v>114</v>
      </c>
      <c r="D16" s="239" t="s">
        <v>285</v>
      </c>
      <c r="E16" s="227" t="s">
        <v>296</v>
      </c>
      <c r="F16" s="227" t="s">
        <v>218</v>
      </c>
      <c r="G16" s="136">
        <v>279.01</v>
      </c>
      <c r="H16" s="136">
        <v>293.10000000000002</v>
      </c>
      <c r="I16" s="136">
        <v>293.10000000000002</v>
      </c>
    </row>
    <row r="17" spans="1:43" s="331" customFormat="1" ht="15.75" customHeight="1">
      <c r="A17" s="370" t="s">
        <v>552</v>
      </c>
      <c r="B17" s="398" t="s">
        <v>238</v>
      </c>
      <c r="C17" s="398" t="s">
        <v>114</v>
      </c>
      <c r="D17" s="399" t="s">
        <v>553</v>
      </c>
      <c r="E17" s="398"/>
      <c r="F17" s="398"/>
      <c r="G17" s="155">
        <f>SUM(G18:G19)</f>
        <v>229.13</v>
      </c>
      <c r="H17" s="155">
        <f t="shared" ref="H17:I17" si="1">H18</f>
        <v>0</v>
      </c>
      <c r="I17" s="155">
        <f t="shared" si="1"/>
        <v>0</v>
      </c>
      <c r="J17" s="335"/>
      <c r="K17" s="335"/>
      <c r="L17" s="335"/>
      <c r="M17" s="335"/>
      <c r="N17" s="335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</row>
    <row r="18" spans="1:43" s="331" customFormat="1" ht="31.5">
      <c r="A18" s="240" t="s">
        <v>287</v>
      </c>
      <c r="B18" s="398" t="s">
        <v>238</v>
      </c>
      <c r="C18" s="398" t="s">
        <v>114</v>
      </c>
      <c r="D18" s="399" t="s">
        <v>553</v>
      </c>
      <c r="E18" s="398" t="s">
        <v>54</v>
      </c>
      <c r="F18" s="398" t="s">
        <v>217</v>
      </c>
      <c r="G18" s="155">
        <v>183.24</v>
      </c>
      <c r="H18" s="136"/>
      <c r="I18" s="157"/>
      <c r="J18" s="335"/>
      <c r="K18" s="335"/>
      <c r="L18" s="335"/>
      <c r="M18" s="335"/>
      <c r="N18" s="335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</row>
    <row r="19" spans="1:43" s="331" customFormat="1" ht="47.25">
      <c r="A19" s="166" t="s">
        <v>349</v>
      </c>
      <c r="B19" s="398" t="s">
        <v>238</v>
      </c>
      <c r="C19" s="398" t="s">
        <v>114</v>
      </c>
      <c r="D19" s="399" t="s">
        <v>553</v>
      </c>
      <c r="E19" s="398" t="s">
        <v>296</v>
      </c>
      <c r="F19" s="398" t="s">
        <v>218</v>
      </c>
      <c r="G19" s="155">
        <v>45.89</v>
      </c>
      <c r="H19" s="136"/>
      <c r="I19" s="157"/>
      <c r="J19" s="335"/>
      <c r="K19" s="335"/>
      <c r="L19" s="335"/>
      <c r="M19" s="335"/>
      <c r="N19" s="335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</row>
    <row r="20" spans="1:43" s="216" customFormat="1" ht="47.25" customHeight="1">
      <c r="A20" s="236" t="s">
        <v>55</v>
      </c>
      <c r="B20" s="226" t="s">
        <v>238</v>
      </c>
      <c r="C20" s="226" t="s">
        <v>115</v>
      </c>
      <c r="D20" s="237"/>
      <c r="E20" s="226"/>
      <c r="F20" s="226"/>
      <c r="G20" s="159">
        <f>G21+G25</f>
        <v>725.2</v>
      </c>
      <c r="H20" s="159">
        <f>H21</f>
        <v>484.3</v>
      </c>
      <c r="I20" s="159">
        <f>I21</f>
        <v>474.3</v>
      </c>
    </row>
    <row r="21" spans="1:43" s="213" customFormat="1" ht="15.75" customHeight="1">
      <c r="A21" s="238" t="s">
        <v>56</v>
      </c>
      <c r="B21" s="227" t="s">
        <v>238</v>
      </c>
      <c r="C21" s="227" t="s">
        <v>115</v>
      </c>
      <c r="D21" s="239" t="s">
        <v>286</v>
      </c>
      <c r="E21" s="227"/>
      <c r="F21" s="227"/>
      <c r="G21" s="141">
        <f>G22+G24+G23</f>
        <v>688.94</v>
      </c>
      <c r="H21" s="141">
        <f>H22+H24+H23</f>
        <v>484.3</v>
      </c>
      <c r="I21" s="141">
        <f>I22+I24+I23</f>
        <v>474.3</v>
      </c>
    </row>
    <row r="22" spans="1:43" s="213" customFormat="1" ht="31.5" customHeight="1">
      <c r="A22" s="240" t="s">
        <v>287</v>
      </c>
      <c r="B22" s="227" t="s">
        <v>238</v>
      </c>
      <c r="C22" s="227" t="s">
        <v>115</v>
      </c>
      <c r="D22" s="239" t="s">
        <v>286</v>
      </c>
      <c r="E22" s="227" t="s">
        <v>54</v>
      </c>
      <c r="F22" s="227" t="s">
        <v>217</v>
      </c>
      <c r="G22" s="136">
        <v>377.24</v>
      </c>
      <c r="H22" s="136">
        <v>364</v>
      </c>
      <c r="I22" s="136">
        <v>364</v>
      </c>
    </row>
    <row r="23" spans="1:43" s="213" customFormat="1" ht="47.25" customHeight="1">
      <c r="A23" s="238" t="s">
        <v>297</v>
      </c>
      <c r="B23" s="227" t="s">
        <v>238</v>
      </c>
      <c r="C23" s="227" t="s">
        <v>115</v>
      </c>
      <c r="D23" s="239" t="s">
        <v>286</v>
      </c>
      <c r="E23" s="227" t="s">
        <v>57</v>
      </c>
      <c r="F23" s="227" t="s">
        <v>219</v>
      </c>
      <c r="G23" s="136">
        <v>200</v>
      </c>
      <c r="H23" s="136">
        <v>10</v>
      </c>
      <c r="I23" s="141"/>
    </row>
    <row r="24" spans="1:43" s="213" customFormat="1" ht="47.25" customHeight="1">
      <c r="A24" s="241" t="s">
        <v>288</v>
      </c>
      <c r="B24" s="227" t="s">
        <v>238</v>
      </c>
      <c r="C24" s="227" t="s">
        <v>115</v>
      </c>
      <c r="D24" s="239" t="s">
        <v>286</v>
      </c>
      <c r="E24" s="227" t="s">
        <v>296</v>
      </c>
      <c r="F24" s="227" t="s">
        <v>218</v>
      </c>
      <c r="G24" s="136">
        <v>111.7</v>
      </c>
      <c r="H24" s="136">
        <v>110.3</v>
      </c>
      <c r="I24" s="136">
        <v>110.3</v>
      </c>
    </row>
    <row r="25" spans="1:43" s="331" customFormat="1" ht="15.75" customHeight="1">
      <c r="A25" s="370" t="s">
        <v>552</v>
      </c>
      <c r="B25" s="398" t="s">
        <v>238</v>
      </c>
      <c r="C25" s="398" t="s">
        <v>115</v>
      </c>
      <c r="D25" s="399" t="s">
        <v>553</v>
      </c>
      <c r="E25" s="398"/>
      <c r="F25" s="398"/>
      <c r="G25" s="155">
        <f>SUM(G26:G27)</f>
        <v>36.260000000000005</v>
      </c>
      <c r="H25" s="155">
        <f t="shared" ref="H25:I25" si="2">H26</f>
        <v>0</v>
      </c>
      <c r="I25" s="155">
        <f t="shared" si="2"/>
        <v>0</v>
      </c>
      <c r="J25" s="335"/>
      <c r="K25" s="335"/>
      <c r="L25" s="335"/>
      <c r="M25" s="335"/>
      <c r="N25" s="335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</row>
    <row r="26" spans="1:43" s="331" customFormat="1" ht="31.5">
      <c r="A26" s="240" t="s">
        <v>287</v>
      </c>
      <c r="B26" s="398" t="s">
        <v>238</v>
      </c>
      <c r="C26" s="398" t="s">
        <v>115</v>
      </c>
      <c r="D26" s="399" t="s">
        <v>553</v>
      </c>
      <c r="E26" s="398" t="s">
        <v>54</v>
      </c>
      <c r="F26" s="398" t="s">
        <v>217</v>
      </c>
      <c r="G26" s="155">
        <v>26.26</v>
      </c>
      <c r="H26" s="136"/>
      <c r="I26" s="157"/>
      <c r="J26" s="335"/>
      <c r="K26" s="335"/>
      <c r="L26" s="335"/>
      <c r="M26" s="335"/>
      <c r="N26" s="335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</row>
    <row r="27" spans="1:43" s="331" customFormat="1" ht="47.25">
      <c r="A27" s="166" t="s">
        <v>349</v>
      </c>
      <c r="B27" s="398" t="s">
        <v>238</v>
      </c>
      <c r="C27" s="398" t="s">
        <v>115</v>
      </c>
      <c r="D27" s="399" t="s">
        <v>553</v>
      </c>
      <c r="E27" s="398" t="s">
        <v>296</v>
      </c>
      <c r="F27" s="398" t="s">
        <v>218</v>
      </c>
      <c r="G27" s="155">
        <v>10</v>
      </c>
      <c r="H27" s="136"/>
      <c r="I27" s="157"/>
      <c r="J27" s="335"/>
      <c r="K27" s="335"/>
      <c r="L27" s="335"/>
      <c r="M27" s="335"/>
      <c r="N27" s="335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</row>
    <row r="28" spans="1:43" s="216" customFormat="1" ht="47.25" customHeight="1">
      <c r="A28" s="236" t="s">
        <v>58</v>
      </c>
      <c r="B28" s="226" t="s">
        <v>238</v>
      </c>
      <c r="C28" s="226" t="s">
        <v>206</v>
      </c>
      <c r="D28" s="242"/>
      <c r="E28" s="226"/>
      <c r="F28" s="226"/>
      <c r="G28" s="159">
        <f>G29+G41+G33+G39+G36+G44</f>
        <v>11593.999999999998</v>
      </c>
      <c r="H28" s="159">
        <f>H29+H41+H33+H39+H36</f>
        <v>9862.1999999999989</v>
      </c>
      <c r="I28" s="159">
        <f>I29+I41+I33+I39+I36</f>
        <v>9877</v>
      </c>
    </row>
    <row r="29" spans="1:43" s="213" customFormat="1" ht="15.75" customHeight="1">
      <c r="A29" s="238" t="s">
        <v>56</v>
      </c>
      <c r="B29" s="227" t="s">
        <v>238</v>
      </c>
      <c r="C29" s="227" t="s">
        <v>206</v>
      </c>
      <c r="D29" s="239" t="s">
        <v>286</v>
      </c>
      <c r="E29" s="227"/>
      <c r="F29" s="227"/>
      <c r="G29" s="141">
        <f>SUM(G30:G32)</f>
        <v>8819.18</v>
      </c>
      <c r="H29" s="141">
        <f t="shared" ref="H29:I29" si="3">SUM(H30:H32)</f>
        <v>8471.9</v>
      </c>
      <c r="I29" s="141">
        <f t="shared" si="3"/>
        <v>8471.9</v>
      </c>
    </row>
    <row r="30" spans="1:43" s="213" customFormat="1" ht="31.5" customHeight="1">
      <c r="A30" s="240" t="s">
        <v>287</v>
      </c>
      <c r="B30" s="227" t="s">
        <v>238</v>
      </c>
      <c r="C30" s="227" t="s">
        <v>206</v>
      </c>
      <c r="D30" s="239" t="s">
        <v>286</v>
      </c>
      <c r="E30" s="227" t="s">
        <v>54</v>
      </c>
      <c r="F30" s="227" t="s">
        <v>217</v>
      </c>
      <c r="G30" s="141">
        <v>6726.6</v>
      </c>
      <c r="H30" s="141">
        <v>6478.5</v>
      </c>
      <c r="I30" s="141">
        <v>6478.5</v>
      </c>
    </row>
    <row r="31" spans="1:43" s="213" customFormat="1" ht="47.25" customHeight="1">
      <c r="A31" s="241" t="s">
        <v>288</v>
      </c>
      <c r="B31" s="227" t="s">
        <v>238</v>
      </c>
      <c r="C31" s="227" t="s">
        <v>206</v>
      </c>
      <c r="D31" s="239" t="s">
        <v>286</v>
      </c>
      <c r="E31" s="227" t="s">
        <v>296</v>
      </c>
      <c r="F31" s="227" t="s">
        <v>218</v>
      </c>
      <c r="G31" s="141">
        <v>2042.58</v>
      </c>
      <c r="H31" s="141">
        <v>1943.4</v>
      </c>
      <c r="I31" s="141">
        <v>1943.4</v>
      </c>
    </row>
    <row r="32" spans="1:43" s="213" customFormat="1" ht="47.25" customHeight="1">
      <c r="A32" s="238" t="s">
        <v>297</v>
      </c>
      <c r="B32" s="227" t="s">
        <v>238</v>
      </c>
      <c r="C32" s="227" t="s">
        <v>206</v>
      </c>
      <c r="D32" s="239" t="s">
        <v>286</v>
      </c>
      <c r="E32" s="227" t="s">
        <v>57</v>
      </c>
      <c r="F32" s="227" t="s">
        <v>219</v>
      </c>
      <c r="G32" s="136">
        <v>50</v>
      </c>
      <c r="H32" s="136">
        <v>50</v>
      </c>
      <c r="I32" s="136">
        <v>50</v>
      </c>
    </row>
    <row r="33" spans="1:43" s="213" customFormat="1" ht="15.75" customHeight="1">
      <c r="A33" s="238" t="s">
        <v>295</v>
      </c>
      <c r="B33" s="227" t="s">
        <v>238</v>
      </c>
      <c r="C33" s="227" t="s">
        <v>206</v>
      </c>
      <c r="D33" s="239" t="s">
        <v>291</v>
      </c>
      <c r="E33" s="227"/>
      <c r="F33" s="227"/>
      <c r="G33" s="141">
        <f>G34+G35</f>
        <v>565.21</v>
      </c>
      <c r="H33" s="141">
        <f>H34+H35</f>
        <v>561.79999999999995</v>
      </c>
      <c r="I33" s="141">
        <f>I34+I35</f>
        <v>561.79999999999995</v>
      </c>
    </row>
    <row r="34" spans="1:43" s="213" customFormat="1" ht="31.5" customHeight="1">
      <c r="A34" s="240" t="s">
        <v>287</v>
      </c>
      <c r="B34" s="227" t="s">
        <v>238</v>
      </c>
      <c r="C34" s="227" t="s">
        <v>206</v>
      </c>
      <c r="D34" s="239" t="s">
        <v>291</v>
      </c>
      <c r="E34" s="227" t="s">
        <v>54</v>
      </c>
      <c r="F34" s="227" t="s">
        <v>217</v>
      </c>
      <c r="G34" s="136">
        <v>432.36</v>
      </c>
      <c r="H34" s="136">
        <v>431.4</v>
      </c>
      <c r="I34" s="136">
        <v>431.4</v>
      </c>
    </row>
    <row r="35" spans="1:43" s="213" customFormat="1" ht="47.25" customHeight="1">
      <c r="A35" s="241" t="s">
        <v>288</v>
      </c>
      <c r="B35" s="227" t="s">
        <v>238</v>
      </c>
      <c r="C35" s="227" t="s">
        <v>206</v>
      </c>
      <c r="D35" s="239" t="s">
        <v>291</v>
      </c>
      <c r="E35" s="227" t="s">
        <v>296</v>
      </c>
      <c r="F35" s="227" t="s">
        <v>218</v>
      </c>
      <c r="G35" s="136">
        <v>132.85</v>
      </c>
      <c r="H35" s="136">
        <v>130.4</v>
      </c>
      <c r="I35" s="136">
        <v>130.4</v>
      </c>
    </row>
    <row r="36" spans="1:43" s="213" customFormat="1" ht="31.5" customHeight="1">
      <c r="A36" s="238" t="s">
        <v>62</v>
      </c>
      <c r="B36" s="227" t="s">
        <v>238</v>
      </c>
      <c r="C36" s="227" t="s">
        <v>206</v>
      </c>
      <c r="D36" s="239" t="s">
        <v>400</v>
      </c>
      <c r="E36" s="227"/>
      <c r="F36" s="227"/>
      <c r="G36" s="141">
        <f>G37+G38</f>
        <v>519.29999999999995</v>
      </c>
      <c r="H36" s="141">
        <f>H37+H38</f>
        <v>390.70000000000005</v>
      </c>
      <c r="I36" s="141">
        <f>I37+I38</f>
        <v>396.7</v>
      </c>
    </row>
    <row r="37" spans="1:43" s="213" customFormat="1" ht="31.5" customHeight="1">
      <c r="A37" s="240" t="s">
        <v>287</v>
      </c>
      <c r="B37" s="227" t="s">
        <v>238</v>
      </c>
      <c r="C37" s="227" t="s">
        <v>206</v>
      </c>
      <c r="D37" s="239" t="s">
        <v>400</v>
      </c>
      <c r="E37" s="227" t="s">
        <v>54</v>
      </c>
      <c r="F37" s="227" t="s">
        <v>217</v>
      </c>
      <c r="G37" s="136">
        <v>399</v>
      </c>
      <c r="H37" s="136">
        <v>300.10000000000002</v>
      </c>
      <c r="I37" s="136">
        <v>304.7</v>
      </c>
    </row>
    <row r="38" spans="1:43" s="213" customFormat="1" ht="47.25" customHeight="1">
      <c r="A38" s="241" t="s">
        <v>288</v>
      </c>
      <c r="B38" s="227" t="s">
        <v>238</v>
      </c>
      <c r="C38" s="227" t="s">
        <v>206</v>
      </c>
      <c r="D38" s="239" t="s">
        <v>400</v>
      </c>
      <c r="E38" s="227" t="s">
        <v>296</v>
      </c>
      <c r="F38" s="227" t="s">
        <v>218</v>
      </c>
      <c r="G38" s="136">
        <v>120.3</v>
      </c>
      <c r="H38" s="136">
        <v>90.6</v>
      </c>
      <c r="I38" s="136">
        <v>92</v>
      </c>
    </row>
    <row r="39" spans="1:43" s="213" customFormat="1" ht="31.5" customHeight="1">
      <c r="A39" s="238" t="s">
        <v>63</v>
      </c>
      <c r="B39" s="227" t="s">
        <v>238</v>
      </c>
      <c r="C39" s="227" t="s">
        <v>206</v>
      </c>
      <c r="D39" s="239" t="s">
        <v>401</v>
      </c>
      <c r="E39" s="227"/>
      <c r="F39" s="227"/>
      <c r="G39" s="136">
        <f>G40</f>
        <v>6.9</v>
      </c>
      <c r="H39" s="136">
        <f t="shared" ref="H39:I39" si="4">H40</f>
        <v>5.3</v>
      </c>
      <c r="I39" s="136">
        <f t="shared" si="4"/>
        <v>5.4</v>
      </c>
    </row>
    <row r="40" spans="1:43" s="213" customFormat="1" ht="31.5" customHeight="1">
      <c r="A40" s="238" t="s">
        <v>59</v>
      </c>
      <c r="B40" s="227" t="s">
        <v>238</v>
      </c>
      <c r="C40" s="227" t="s">
        <v>206</v>
      </c>
      <c r="D40" s="239" t="s">
        <v>401</v>
      </c>
      <c r="E40" s="227" t="s">
        <v>60</v>
      </c>
      <c r="F40" s="227" t="s">
        <v>138</v>
      </c>
      <c r="G40" s="141">
        <v>6.9</v>
      </c>
      <c r="H40" s="141">
        <v>5.3</v>
      </c>
      <c r="I40" s="141">
        <v>5.4</v>
      </c>
    </row>
    <row r="41" spans="1:43" s="213" customFormat="1" ht="63" customHeight="1">
      <c r="A41" s="238" t="s">
        <v>64</v>
      </c>
      <c r="B41" s="227" t="s">
        <v>238</v>
      </c>
      <c r="C41" s="227" t="s">
        <v>206</v>
      </c>
      <c r="D41" s="239" t="s">
        <v>453</v>
      </c>
      <c r="E41" s="227"/>
      <c r="F41" s="227"/>
      <c r="G41" s="141">
        <f>G42+G43</f>
        <v>559.5</v>
      </c>
      <c r="H41" s="141">
        <f>H42+H43</f>
        <v>432.5</v>
      </c>
      <c r="I41" s="141">
        <f>I42+I43</f>
        <v>441.2</v>
      </c>
      <c r="J41" s="162"/>
      <c r="K41" s="162"/>
    </row>
    <row r="42" spans="1:43" s="213" customFormat="1" ht="31.5" customHeight="1">
      <c r="A42" s="240" t="s">
        <v>287</v>
      </c>
      <c r="B42" s="227" t="s">
        <v>238</v>
      </c>
      <c r="C42" s="227" t="s">
        <v>206</v>
      </c>
      <c r="D42" s="239" t="s">
        <v>453</v>
      </c>
      <c r="E42" s="227" t="s">
        <v>54</v>
      </c>
      <c r="F42" s="227" t="s">
        <v>217</v>
      </c>
      <c r="G42" s="136">
        <v>429.7</v>
      </c>
      <c r="H42" s="136">
        <v>332.2</v>
      </c>
      <c r="I42" s="141">
        <v>338.9</v>
      </c>
    </row>
    <row r="43" spans="1:43" s="213" customFormat="1" ht="47.25" customHeight="1">
      <c r="A43" s="241" t="s">
        <v>288</v>
      </c>
      <c r="B43" s="227" t="s">
        <v>238</v>
      </c>
      <c r="C43" s="227" t="s">
        <v>206</v>
      </c>
      <c r="D43" s="239" t="s">
        <v>453</v>
      </c>
      <c r="E43" s="227" t="s">
        <v>296</v>
      </c>
      <c r="F43" s="227" t="s">
        <v>218</v>
      </c>
      <c r="G43" s="136">
        <v>129.80000000000001</v>
      </c>
      <c r="H43" s="136">
        <v>100.3</v>
      </c>
      <c r="I43" s="141">
        <v>102.3</v>
      </c>
    </row>
    <row r="44" spans="1:43" s="331" customFormat="1" ht="15.75" customHeight="1">
      <c r="A44" s="370" t="s">
        <v>552</v>
      </c>
      <c r="B44" s="398" t="s">
        <v>238</v>
      </c>
      <c r="C44" s="398" t="s">
        <v>206</v>
      </c>
      <c r="D44" s="399" t="s">
        <v>553</v>
      </c>
      <c r="E44" s="398"/>
      <c r="F44" s="398"/>
      <c r="G44" s="155">
        <f>SUM(G45:G46)</f>
        <v>1123.9100000000001</v>
      </c>
      <c r="H44" s="155">
        <f t="shared" ref="H44:I44" si="5">H45</f>
        <v>0</v>
      </c>
      <c r="I44" s="155">
        <f t="shared" si="5"/>
        <v>0</v>
      </c>
      <c r="J44" s="335"/>
      <c r="K44" s="335"/>
      <c r="L44" s="335"/>
      <c r="M44" s="335"/>
      <c r="N44" s="335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</row>
    <row r="45" spans="1:43" s="331" customFormat="1" ht="31.5">
      <c r="A45" s="240" t="s">
        <v>287</v>
      </c>
      <c r="B45" s="398" t="s">
        <v>238</v>
      </c>
      <c r="C45" s="398" t="s">
        <v>206</v>
      </c>
      <c r="D45" s="399" t="s">
        <v>553</v>
      </c>
      <c r="E45" s="398" t="s">
        <v>54</v>
      </c>
      <c r="F45" s="398" t="s">
        <v>217</v>
      </c>
      <c r="G45" s="155">
        <v>873.84</v>
      </c>
      <c r="H45" s="136"/>
      <c r="I45" s="157"/>
      <c r="J45" s="335"/>
      <c r="K45" s="335"/>
      <c r="L45" s="335"/>
      <c r="M45" s="335"/>
      <c r="N45" s="335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</row>
    <row r="46" spans="1:43" s="331" customFormat="1" ht="47.25">
      <c r="A46" s="166" t="s">
        <v>349</v>
      </c>
      <c r="B46" s="398" t="s">
        <v>238</v>
      </c>
      <c r="C46" s="398" t="s">
        <v>206</v>
      </c>
      <c r="D46" s="399" t="s">
        <v>553</v>
      </c>
      <c r="E46" s="398" t="s">
        <v>296</v>
      </c>
      <c r="F46" s="398" t="s">
        <v>218</v>
      </c>
      <c r="G46" s="155">
        <v>250.07</v>
      </c>
      <c r="H46" s="136"/>
      <c r="I46" s="157"/>
      <c r="J46" s="335"/>
      <c r="K46" s="335"/>
      <c r="L46" s="335"/>
      <c r="M46" s="335"/>
      <c r="N46" s="335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</row>
    <row r="47" spans="1:43" s="213" customFormat="1" ht="47.25" customHeight="1">
      <c r="A47" s="169" t="s">
        <v>551</v>
      </c>
      <c r="B47" s="226" t="s">
        <v>238</v>
      </c>
      <c r="C47" s="226" t="s">
        <v>550</v>
      </c>
      <c r="D47" s="239"/>
      <c r="E47" s="227"/>
      <c r="F47" s="227"/>
      <c r="G47" s="136">
        <f>G48</f>
        <v>70.3</v>
      </c>
      <c r="H47" s="136">
        <f t="shared" ref="H47:I47" si="6">H48</f>
        <v>5.0999999999999996</v>
      </c>
      <c r="I47" s="136">
        <f t="shared" si="6"/>
        <v>5.5</v>
      </c>
    </row>
    <row r="48" spans="1:43" s="213" customFormat="1" ht="47.25" customHeight="1">
      <c r="A48" s="238" t="s">
        <v>548</v>
      </c>
      <c r="B48" s="227" t="s">
        <v>238</v>
      </c>
      <c r="C48" s="227" t="s">
        <v>550</v>
      </c>
      <c r="D48" s="239" t="s">
        <v>549</v>
      </c>
      <c r="E48" s="227"/>
      <c r="F48" s="227"/>
      <c r="G48" s="170">
        <f>G49</f>
        <v>70.3</v>
      </c>
      <c r="H48" s="170">
        <f t="shared" ref="H48:I48" si="7">H49</f>
        <v>5.0999999999999996</v>
      </c>
      <c r="I48" s="170">
        <f t="shared" si="7"/>
        <v>5.5</v>
      </c>
    </row>
    <row r="49" spans="1:43" s="213" customFormat="1" ht="47.25" customHeight="1">
      <c r="A49" s="238" t="s">
        <v>59</v>
      </c>
      <c r="B49" s="227" t="s">
        <v>238</v>
      </c>
      <c r="C49" s="227" t="s">
        <v>550</v>
      </c>
      <c r="D49" s="239" t="s">
        <v>549</v>
      </c>
      <c r="E49" s="227" t="s">
        <v>60</v>
      </c>
      <c r="F49" s="227" t="s">
        <v>138</v>
      </c>
      <c r="G49" s="170">
        <v>70.3</v>
      </c>
      <c r="H49" s="136">
        <v>5.0999999999999996</v>
      </c>
      <c r="I49" s="136">
        <v>5.5</v>
      </c>
    </row>
    <row r="50" spans="1:43" s="216" customFormat="1" ht="47.25" customHeight="1">
      <c r="A50" s="236" t="s">
        <v>67</v>
      </c>
      <c r="B50" s="226" t="s">
        <v>238</v>
      </c>
      <c r="C50" s="226" t="s">
        <v>207</v>
      </c>
      <c r="D50" s="242"/>
      <c r="E50" s="226"/>
      <c r="F50" s="226"/>
      <c r="G50" s="159">
        <f>G51+G56+G60</f>
        <v>1421.2</v>
      </c>
      <c r="H50" s="159">
        <f>H51+H56</f>
        <v>1262.7</v>
      </c>
      <c r="I50" s="159">
        <f>I51+I56</f>
        <v>1262.7</v>
      </c>
    </row>
    <row r="51" spans="1:43" s="213" customFormat="1" ht="15.75" customHeight="1">
      <c r="A51" s="238" t="s">
        <v>295</v>
      </c>
      <c r="B51" s="227" t="s">
        <v>238</v>
      </c>
      <c r="C51" s="227" t="s">
        <v>207</v>
      </c>
      <c r="D51" s="239" t="s">
        <v>289</v>
      </c>
      <c r="E51" s="227"/>
      <c r="F51" s="227"/>
      <c r="G51" s="141">
        <f>G52+G54+G55+G53</f>
        <v>495.62</v>
      </c>
      <c r="H51" s="141">
        <f>H52+H54+H55+H53</f>
        <v>473.40000000000003</v>
      </c>
      <c r="I51" s="141">
        <f>I52+I54+I55+I53</f>
        <v>473.40000000000003</v>
      </c>
    </row>
    <row r="52" spans="1:43" s="213" customFormat="1" ht="31.5" customHeight="1">
      <c r="A52" s="240" t="s">
        <v>287</v>
      </c>
      <c r="B52" s="227" t="s">
        <v>238</v>
      </c>
      <c r="C52" s="227" t="s">
        <v>207</v>
      </c>
      <c r="D52" s="239" t="s">
        <v>289</v>
      </c>
      <c r="E52" s="227" t="s">
        <v>54</v>
      </c>
      <c r="F52" s="227" t="s">
        <v>217</v>
      </c>
      <c r="G52" s="136">
        <v>373.62</v>
      </c>
      <c r="H52" s="136">
        <v>363.1</v>
      </c>
      <c r="I52" s="136">
        <v>363.1</v>
      </c>
    </row>
    <row r="53" spans="1:43" s="213" customFormat="1" ht="47.25" customHeight="1">
      <c r="A53" s="238" t="s">
        <v>297</v>
      </c>
      <c r="B53" s="227" t="s">
        <v>238</v>
      </c>
      <c r="C53" s="227" t="s">
        <v>207</v>
      </c>
      <c r="D53" s="239" t="s">
        <v>289</v>
      </c>
      <c r="E53" s="227" t="s">
        <v>57</v>
      </c>
      <c r="F53" s="227" t="s">
        <v>219</v>
      </c>
      <c r="G53" s="136">
        <v>10</v>
      </c>
      <c r="H53" s="157"/>
      <c r="I53" s="141"/>
    </row>
    <row r="54" spans="1:43" s="213" customFormat="1" ht="47.25" customHeight="1">
      <c r="A54" s="241" t="s">
        <v>288</v>
      </c>
      <c r="B54" s="227" t="s">
        <v>238</v>
      </c>
      <c r="C54" s="227" t="s">
        <v>207</v>
      </c>
      <c r="D54" s="239" t="s">
        <v>289</v>
      </c>
      <c r="E54" s="227" t="s">
        <v>296</v>
      </c>
      <c r="F54" s="227" t="s">
        <v>218</v>
      </c>
      <c r="G54" s="136">
        <v>112</v>
      </c>
      <c r="H54" s="136">
        <v>110.3</v>
      </c>
      <c r="I54" s="136">
        <v>110.3</v>
      </c>
    </row>
    <row r="55" spans="1:43" s="213" customFormat="1" ht="31.5" customHeight="1">
      <c r="A55" s="241" t="s">
        <v>404</v>
      </c>
      <c r="B55" s="227" t="s">
        <v>238</v>
      </c>
      <c r="C55" s="227" t="s">
        <v>207</v>
      </c>
      <c r="D55" s="239" t="s">
        <v>289</v>
      </c>
      <c r="E55" s="227" t="s">
        <v>264</v>
      </c>
      <c r="F55" s="227" t="s">
        <v>224</v>
      </c>
      <c r="G55" s="157"/>
      <c r="H55" s="157"/>
      <c r="I55" s="141"/>
    </row>
    <row r="56" spans="1:43" s="165" customFormat="1" ht="31.5" customHeight="1">
      <c r="A56" s="238" t="s">
        <v>292</v>
      </c>
      <c r="B56" s="227" t="s">
        <v>238</v>
      </c>
      <c r="C56" s="227" t="s">
        <v>207</v>
      </c>
      <c r="D56" s="239" t="s">
        <v>290</v>
      </c>
      <c r="E56" s="227"/>
      <c r="F56" s="227"/>
      <c r="G56" s="141">
        <f>G57+G59+G58</f>
        <v>732.94</v>
      </c>
      <c r="H56" s="141">
        <f>H57+H59+H58</f>
        <v>789.3</v>
      </c>
      <c r="I56" s="141">
        <f>I57+I59+I58</f>
        <v>789.3</v>
      </c>
    </row>
    <row r="57" spans="1:43" s="213" customFormat="1" ht="31.5" customHeight="1">
      <c r="A57" s="240" t="s">
        <v>287</v>
      </c>
      <c r="B57" s="227" t="s">
        <v>238</v>
      </c>
      <c r="C57" s="227" t="s">
        <v>207</v>
      </c>
      <c r="D57" s="239" t="s">
        <v>290</v>
      </c>
      <c r="E57" s="227" t="s">
        <v>54</v>
      </c>
      <c r="F57" s="227" t="s">
        <v>217</v>
      </c>
      <c r="G57" s="136">
        <v>552.38</v>
      </c>
      <c r="H57" s="136">
        <v>606.4</v>
      </c>
      <c r="I57" s="136">
        <v>606.4</v>
      </c>
    </row>
    <row r="58" spans="1:43" s="213" customFormat="1" ht="47.25" customHeight="1">
      <c r="A58" s="166" t="s">
        <v>349</v>
      </c>
      <c r="B58" s="227" t="s">
        <v>238</v>
      </c>
      <c r="C58" s="227" t="s">
        <v>207</v>
      </c>
      <c r="D58" s="239" t="s">
        <v>290</v>
      </c>
      <c r="E58" s="227" t="s">
        <v>57</v>
      </c>
      <c r="F58" s="227" t="s">
        <v>219</v>
      </c>
      <c r="G58" s="136">
        <v>10</v>
      </c>
      <c r="H58" s="157"/>
      <c r="I58" s="141"/>
    </row>
    <row r="59" spans="1:43" s="213" customFormat="1" ht="47.25" customHeight="1">
      <c r="A59" s="241" t="s">
        <v>288</v>
      </c>
      <c r="B59" s="227" t="s">
        <v>238</v>
      </c>
      <c r="C59" s="227" t="s">
        <v>207</v>
      </c>
      <c r="D59" s="239" t="s">
        <v>290</v>
      </c>
      <c r="E59" s="227" t="s">
        <v>296</v>
      </c>
      <c r="F59" s="227" t="s">
        <v>218</v>
      </c>
      <c r="G59" s="136">
        <v>170.56</v>
      </c>
      <c r="H59" s="136">
        <v>182.9</v>
      </c>
      <c r="I59" s="136">
        <v>182.9</v>
      </c>
    </row>
    <row r="60" spans="1:43" s="331" customFormat="1" ht="15.75" customHeight="1">
      <c r="A60" s="370" t="s">
        <v>552</v>
      </c>
      <c r="B60" s="398" t="s">
        <v>238</v>
      </c>
      <c r="C60" s="398" t="s">
        <v>207</v>
      </c>
      <c r="D60" s="399" t="s">
        <v>553</v>
      </c>
      <c r="E60" s="398"/>
      <c r="F60" s="398"/>
      <c r="G60" s="155">
        <f>SUM(G61:G62)</f>
        <v>192.64000000000001</v>
      </c>
      <c r="H60" s="155">
        <f t="shared" ref="H60:I60" si="8">H61</f>
        <v>0</v>
      </c>
      <c r="I60" s="155">
        <f t="shared" si="8"/>
        <v>0</v>
      </c>
      <c r="J60" s="335"/>
      <c r="K60" s="335"/>
      <c r="L60" s="335"/>
      <c r="M60" s="335"/>
      <c r="N60" s="335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  <c r="AJ60" s="377"/>
      <c r="AK60" s="377"/>
      <c r="AL60" s="377"/>
      <c r="AM60" s="377"/>
      <c r="AN60" s="377"/>
      <c r="AO60" s="377"/>
      <c r="AP60" s="377"/>
      <c r="AQ60" s="377"/>
    </row>
    <row r="61" spans="1:43" s="331" customFormat="1" ht="31.5">
      <c r="A61" s="240" t="s">
        <v>287</v>
      </c>
      <c r="B61" s="398" t="s">
        <v>238</v>
      </c>
      <c r="C61" s="398" t="s">
        <v>207</v>
      </c>
      <c r="D61" s="399" t="s">
        <v>553</v>
      </c>
      <c r="E61" s="398" t="s">
        <v>54</v>
      </c>
      <c r="F61" s="398" t="s">
        <v>217</v>
      </c>
      <c r="G61" s="155">
        <v>150.30000000000001</v>
      </c>
      <c r="H61" s="136"/>
      <c r="I61" s="157"/>
      <c r="J61" s="335"/>
      <c r="K61" s="335"/>
      <c r="L61" s="335"/>
      <c r="M61" s="335"/>
      <c r="N61" s="335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  <c r="AJ61" s="377"/>
      <c r="AK61" s="377"/>
      <c r="AL61" s="377"/>
      <c r="AM61" s="377"/>
      <c r="AN61" s="377"/>
      <c r="AO61" s="377"/>
      <c r="AP61" s="377"/>
      <c r="AQ61" s="377"/>
    </row>
    <row r="62" spans="1:43" s="331" customFormat="1" ht="47.25">
      <c r="A62" s="166" t="s">
        <v>349</v>
      </c>
      <c r="B62" s="398" t="s">
        <v>238</v>
      </c>
      <c r="C62" s="398" t="s">
        <v>207</v>
      </c>
      <c r="D62" s="399" t="s">
        <v>553</v>
      </c>
      <c r="E62" s="398" t="s">
        <v>296</v>
      </c>
      <c r="F62" s="398" t="s">
        <v>218</v>
      </c>
      <c r="G62" s="155">
        <v>42.34</v>
      </c>
      <c r="H62" s="136"/>
      <c r="I62" s="157"/>
      <c r="J62" s="335"/>
      <c r="K62" s="335"/>
      <c r="L62" s="335"/>
      <c r="M62" s="335"/>
      <c r="N62" s="335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377"/>
      <c r="AK62" s="377"/>
      <c r="AL62" s="377"/>
      <c r="AM62" s="377"/>
      <c r="AN62" s="377"/>
      <c r="AO62" s="377"/>
      <c r="AP62" s="377"/>
      <c r="AQ62" s="377"/>
    </row>
    <row r="63" spans="1:43" s="216" customFormat="1" ht="15.75" customHeight="1">
      <c r="A63" s="236" t="s">
        <v>139</v>
      </c>
      <c r="B63" s="226" t="s">
        <v>238</v>
      </c>
      <c r="C63" s="226" t="s">
        <v>208</v>
      </c>
      <c r="D63" s="242"/>
      <c r="E63" s="226"/>
      <c r="F63" s="226"/>
      <c r="G63" s="159">
        <f>G64</f>
        <v>1000</v>
      </c>
      <c r="H63" s="159">
        <f t="shared" ref="H63:I63" si="9">H64</f>
        <v>1000</v>
      </c>
      <c r="I63" s="159">
        <f t="shared" si="9"/>
        <v>1000</v>
      </c>
    </row>
    <row r="64" spans="1:43" s="216" customFormat="1" ht="15.75" customHeight="1">
      <c r="A64" s="238" t="s">
        <v>351</v>
      </c>
      <c r="B64" s="227" t="s">
        <v>238</v>
      </c>
      <c r="C64" s="227" t="s">
        <v>208</v>
      </c>
      <c r="D64" s="239" t="s">
        <v>352</v>
      </c>
      <c r="E64" s="227"/>
      <c r="F64" s="227"/>
      <c r="G64" s="178">
        <f>G65</f>
        <v>1000</v>
      </c>
      <c r="H64" s="178">
        <f t="shared" ref="H64:I64" si="10">H65</f>
        <v>1000</v>
      </c>
      <c r="I64" s="178">
        <f t="shared" si="10"/>
        <v>1000</v>
      </c>
    </row>
    <row r="65" spans="1:43" s="213" customFormat="1" ht="15.75" customHeight="1">
      <c r="A65" s="238" t="s">
        <v>293</v>
      </c>
      <c r="B65" s="227" t="s">
        <v>238</v>
      </c>
      <c r="C65" s="227" t="s">
        <v>208</v>
      </c>
      <c r="D65" s="243" t="s">
        <v>352</v>
      </c>
      <c r="E65" s="227" t="s">
        <v>490</v>
      </c>
      <c r="F65" s="227" t="s">
        <v>137</v>
      </c>
      <c r="G65" s="136">
        <f>I65</f>
        <v>1000</v>
      </c>
      <c r="H65" s="136">
        <f>G65</f>
        <v>1000</v>
      </c>
      <c r="I65" s="141">
        <v>1000</v>
      </c>
    </row>
    <row r="66" spans="1:43" s="216" customFormat="1" ht="15.75" customHeight="1">
      <c r="A66" s="236" t="s">
        <v>294</v>
      </c>
      <c r="B66" s="226" t="s">
        <v>238</v>
      </c>
      <c r="C66" s="226" t="s">
        <v>210</v>
      </c>
      <c r="D66" s="237"/>
      <c r="E66" s="226"/>
      <c r="F66" s="226"/>
      <c r="G66" s="159">
        <f>G67</f>
        <v>3926.86</v>
      </c>
      <c r="H66" s="159">
        <f t="shared" ref="H66:I66" si="11">H67</f>
        <v>3620</v>
      </c>
      <c r="I66" s="159">
        <f t="shared" si="11"/>
        <v>3600</v>
      </c>
      <c r="J66" s="397"/>
      <c r="K66" s="397"/>
      <c r="L66" s="397"/>
    </row>
    <row r="67" spans="1:43" s="213" customFormat="1" ht="15.75" customHeight="1">
      <c r="A67" s="238" t="s">
        <v>65</v>
      </c>
      <c r="B67" s="227" t="s">
        <v>238</v>
      </c>
      <c r="C67" s="227" t="s">
        <v>210</v>
      </c>
      <c r="D67" s="243" t="s">
        <v>353</v>
      </c>
      <c r="E67" s="227"/>
      <c r="F67" s="227"/>
      <c r="G67" s="141">
        <f>SUM(G68:G79)</f>
        <v>3926.86</v>
      </c>
      <c r="H67" s="141">
        <f>SUM(H68:H77)</f>
        <v>3620</v>
      </c>
      <c r="I67" s="141">
        <f>SUM(I68:I77)</f>
        <v>3600</v>
      </c>
    </row>
    <row r="68" spans="1:43" s="213" customFormat="1" ht="31.5" customHeight="1">
      <c r="A68" s="240" t="s">
        <v>450</v>
      </c>
      <c r="B68" s="227" t="s">
        <v>238</v>
      </c>
      <c r="C68" s="227" t="s">
        <v>210</v>
      </c>
      <c r="D68" s="243" t="s">
        <v>353</v>
      </c>
      <c r="E68" s="227" t="s">
        <v>354</v>
      </c>
      <c r="F68" s="227" t="s">
        <v>217</v>
      </c>
      <c r="G68" s="136">
        <f>1353.23+186.94</f>
        <v>1540.17</v>
      </c>
      <c r="H68" s="136">
        <v>1705</v>
      </c>
      <c r="I68" s="136">
        <v>1705</v>
      </c>
    </row>
    <row r="69" spans="1:43" s="213" customFormat="1" ht="31.5" customHeight="1">
      <c r="A69" s="171" t="s">
        <v>355</v>
      </c>
      <c r="B69" s="227" t="s">
        <v>238</v>
      </c>
      <c r="C69" s="227" t="s">
        <v>210</v>
      </c>
      <c r="D69" s="243" t="s">
        <v>353</v>
      </c>
      <c r="E69" s="227" t="s">
        <v>356</v>
      </c>
      <c r="F69" s="227" t="s">
        <v>219</v>
      </c>
      <c r="G69" s="136">
        <v>100</v>
      </c>
      <c r="H69" s="157"/>
      <c r="I69" s="141"/>
    </row>
    <row r="70" spans="1:43" s="213" customFormat="1" ht="47.25" customHeight="1">
      <c r="A70" s="241" t="s">
        <v>451</v>
      </c>
      <c r="B70" s="227" t="s">
        <v>238</v>
      </c>
      <c r="C70" s="227" t="s">
        <v>210</v>
      </c>
      <c r="D70" s="243" t="s">
        <v>353</v>
      </c>
      <c r="E70" s="227" t="s">
        <v>357</v>
      </c>
      <c r="F70" s="227" t="s">
        <v>218</v>
      </c>
      <c r="G70" s="136">
        <f>400.23+56.46</f>
        <v>456.69</v>
      </c>
      <c r="H70" s="136">
        <v>515</v>
      </c>
      <c r="I70" s="136">
        <v>515</v>
      </c>
    </row>
    <row r="71" spans="1:43" s="213" customFormat="1" ht="15.75" customHeight="1">
      <c r="A71" s="499" t="s">
        <v>59</v>
      </c>
      <c r="B71" s="500" t="s">
        <v>238</v>
      </c>
      <c r="C71" s="500" t="s">
        <v>210</v>
      </c>
      <c r="D71" s="500" t="s">
        <v>353</v>
      </c>
      <c r="E71" s="500" t="s">
        <v>60</v>
      </c>
      <c r="F71" s="227" t="s">
        <v>220</v>
      </c>
      <c r="G71" s="136">
        <f>350-54-80-116</f>
        <v>100</v>
      </c>
      <c r="H71" s="136">
        <v>280</v>
      </c>
      <c r="I71" s="136">
        <v>280</v>
      </c>
    </row>
    <row r="72" spans="1:43" s="213" customFormat="1" ht="15.75" customHeight="1">
      <c r="A72" s="499"/>
      <c r="B72" s="500"/>
      <c r="C72" s="500"/>
      <c r="D72" s="500"/>
      <c r="E72" s="500"/>
      <c r="F72" s="227" t="s">
        <v>223</v>
      </c>
      <c r="G72" s="136">
        <v>10</v>
      </c>
      <c r="H72" s="136"/>
      <c r="I72" s="141"/>
    </row>
    <row r="73" spans="1:43" s="213" customFormat="1" ht="15.75" customHeight="1">
      <c r="A73" s="499"/>
      <c r="B73" s="500"/>
      <c r="C73" s="500"/>
      <c r="D73" s="500"/>
      <c r="E73" s="500"/>
      <c r="F73" s="227" t="s">
        <v>224</v>
      </c>
      <c r="G73" s="136">
        <f>300+170</f>
        <v>470</v>
      </c>
      <c r="H73" s="136">
        <v>300</v>
      </c>
      <c r="I73" s="136">
        <f>H73</f>
        <v>300</v>
      </c>
    </row>
    <row r="74" spans="1:43" s="213" customFormat="1" ht="15.75" customHeight="1">
      <c r="A74" s="499"/>
      <c r="B74" s="500"/>
      <c r="C74" s="500"/>
      <c r="D74" s="500"/>
      <c r="E74" s="500"/>
      <c r="F74" s="227" t="s">
        <v>137</v>
      </c>
      <c r="G74" s="136">
        <v>300</v>
      </c>
      <c r="H74" s="136">
        <v>220</v>
      </c>
      <c r="I74" s="141">
        <v>200</v>
      </c>
    </row>
    <row r="75" spans="1:43" s="213" customFormat="1" ht="15.75" customHeight="1">
      <c r="A75" s="499"/>
      <c r="B75" s="500"/>
      <c r="C75" s="500"/>
      <c r="D75" s="500"/>
      <c r="E75" s="500"/>
      <c r="F75" s="227" t="s">
        <v>358</v>
      </c>
      <c r="G75" s="136">
        <f>I75</f>
        <v>0</v>
      </c>
      <c r="H75" s="136">
        <f>G75</f>
        <v>0</v>
      </c>
      <c r="I75" s="141"/>
    </row>
    <row r="76" spans="1:43" s="213" customFormat="1" ht="15.75" customHeight="1">
      <c r="A76" s="499"/>
      <c r="B76" s="500"/>
      <c r="C76" s="500"/>
      <c r="D76" s="500"/>
      <c r="E76" s="500"/>
      <c r="F76" s="227" t="s">
        <v>138</v>
      </c>
      <c r="G76" s="136">
        <v>800</v>
      </c>
      <c r="H76" s="136">
        <v>600</v>
      </c>
      <c r="I76" s="136">
        <v>600</v>
      </c>
    </row>
    <row r="77" spans="1:43" s="213" customFormat="1" ht="15.75" customHeight="1">
      <c r="A77" s="166" t="s">
        <v>359</v>
      </c>
      <c r="B77" s="227" t="s">
        <v>238</v>
      </c>
      <c r="C77" s="227" t="s">
        <v>210</v>
      </c>
      <c r="D77" s="243" t="s">
        <v>353</v>
      </c>
      <c r="E77" s="227" t="s">
        <v>283</v>
      </c>
      <c r="F77" s="227" t="s">
        <v>137</v>
      </c>
      <c r="G77" s="157"/>
      <c r="H77" s="157"/>
      <c r="I77" s="141"/>
    </row>
    <row r="78" spans="1:43" s="213" customFormat="1" ht="15.75" customHeight="1">
      <c r="A78" s="166" t="s">
        <v>524</v>
      </c>
      <c r="B78" s="227" t="s">
        <v>238</v>
      </c>
      <c r="C78" s="227" t="s">
        <v>210</v>
      </c>
      <c r="D78" s="243" t="s">
        <v>353</v>
      </c>
      <c r="E78" s="227" t="s">
        <v>61</v>
      </c>
      <c r="F78" s="227" t="s">
        <v>137</v>
      </c>
      <c r="G78" s="174">
        <v>100</v>
      </c>
      <c r="H78" s="157"/>
      <c r="I78" s="157"/>
      <c r="J78" s="245"/>
      <c r="K78" s="245"/>
      <c r="L78" s="245"/>
      <c r="M78" s="245"/>
      <c r="N78" s="245"/>
      <c r="O78" s="245"/>
    </row>
    <row r="79" spans="1:43" s="213" customFormat="1" ht="15.75" customHeight="1">
      <c r="A79" s="166" t="s">
        <v>525</v>
      </c>
      <c r="B79" s="227" t="s">
        <v>238</v>
      </c>
      <c r="C79" s="227" t="s">
        <v>210</v>
      </c>
      <c r="D79" s="243" t="s">
        <v>353</v>
      </c>
      <c r="E79" s="227" t="s">
        <v>350</v>
      </c>
      <c r="F79" s="227" t="s">
        <v>137</v>
      </c>
      <c r="G79" s="174">
        <v>50</v>
      </c>
      <c r="H79" s="157"/>
      <c r="I79" s="157"/>
      <c r="J79" s="245"/>
      <c r="K79" s="245"/>
      <c r="L79" s="245"/>
      <c r="M79" s="245"/>
      <c r="N79" s="245"/>
      <c r="O79" s="245"/>
    </row>
    <row r="80" spans="1:43" s="331" customFormat="1" ht="15.75" customHeight="1">
      <c r="A80" s="370" t="s">
        <v>552</v>
      </c>
      <c r="B80" s="398" t="s">
        <v>238</v>
      </c>
      <c r="C80" s="398" t="s">
        <v>210</v>
      </c>
      <c r="D80" s="399" t="s">
        <v>553</v>
      </c>
      <c r="E80" s="398"/>
      <c r="F80" s="398"/>
      <c r="G80" s="155">
        <f>SUM(G81:G82)</f>
        <v>348.14</v>
      </c>
      <c r="H80" s="155">
        <f t="shared" ref="H80:I80" si="12">H81</f>
        <v>0</v>
      </c>
      <c r="I80" s="155">
        <f t="shared" si="12"/>
        <v>0</v>
      </c>
      <c r="J80" s="335"/>
      <c r="K80" s="335"/>
      <c r="L80" s="335"/>
      <c r="M80" s="335"/>
      <c r="N80" s="335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377"/>
      <c r="AH80" s="377"/>
      <c r="AI80" s="377"/>
      <c r="AJ80" s="377"/>
      <c r="AK80" s="377"/>
      <c r="AL80" s="377"/>
      <c r="AM80" s="377"/>
      <c r="AN80" s="377"/>
      <c r="AO80" s="377"/>
      <c r="AP80" s="377"/>
      <c r="AQ80" s="377"/>
    </row>
    <row r="81" spans="1:43" s="331" customFormat="1">
      <c r="A81" s="240" t="s">
        <v>450</v>
      </c>
      <c r="B81" s="398" t="s">
        <v>238</v>
      </c>
      <c r="C81" s="398" t="s">
        <v>210</v>
      </c>
      <c r="D81" s="399" t="s">
        <v>553</v>
      </c>
      <c r="E81" s="398" t="s">
        <v>354</v>
      </c>
      <c r="F81" s="398" t="s">
        <v>217</v>
      </c>
      <c r="G81" s="155">
        <v>260.57</v>
      </c>
      <c r="H81" s="136"/>
      <c r="I81" s="157"/>
      <c r="J81" s="335"/>
      <c r="K81" s="335"/>
      <c r="L81" s="335"/>
      <c r="M81" s="335"/>
      <c r="N81" s="335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377"/>
      <c r="AG81" s="377"/>
      <c r="AH81" s="377"/>
      <c r="AI81" s="377"/>
      <c r="AJ81" s="377"/>
      <c r="AK81" s="377"/>
      <c r="AL81" s="377"/>
      <c r="AM81" s="377"/>
      <c r="AN81" s="377"/>
      <c r="AO81" s="377"/>
      <c r="AP81" s="377"/>
      <c r="AQ81" s="377"/>
    </row>
    <row r="82" spans="1:43" s="331" customFormat="1" ht="31.5">
      <c r="A82" s="171" t="s">
        <v>355</v>
      </c>
      <c r="B82" s="398" t="s">
        <v>238</v>
      </c>
      <c r="C82" s="398" t="s">
        <v>210</v>
      </c>
      <c r="D82" s="399" t="s">
        <v>553</v>
      </c>
      <c r="E82" s="398" t="s">
        <v>357</v>
      </c>
      <c r="F82" s="398" t="s">
        <v>218</v>
      </c>
      <c r="G82" s="155">
        <v>87.57</v>
      </c>
      <c r="H82" s="136"/>
      <c r="I82" s="157"/>
      <c r="J82" s="335"/>
      <c r="K82" s="335"/>
      <c r="L82" s="335"/>
      <c r="M82" s="335"/>
      <c r="N82" s="335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377"/>
      <c r="AH82" s="377"/>
      <c r="AI82" s="377"/>
      <c r="AJ82" s="377"/>
      <c r="AK82" s="377"/>
      <c r="AL82" s="377"/>
      <c r="AM82" s="377"/>
      <c r="AN82" s="377"/>
      <c r="AO82" s="377"/>
      <c r="AP82" s="377"/>
      <c r="AQ82" s="377"/>
    </row>
    <row r="83" spans="1:43" s="216" customFormat="1" ht="15.75" customHeight="1">
      <c r="A83" s="236" t="s">
        <v>4</v>
      </c>
      <c r="B83" s="226" t="s">
        <v>238</v>
      </c>
      <c r="C83" s="226" t="s">
        <v>117</v>
      </c>
      <c r="D83" s="237"/>
      <c r="E83" s="226"/>
      <c r="F83" s="226"/>
      <c r="G83" s="175"/>
      <c r="H83" s="175"/>
      <c r="I83" s="159">
        <f>I84+I87</f>
        <v>0</v>
      </c>
    </row>
    <row r="84" spans="1:43" s="216" customFormat="1" ht="15.75" customHeight="1">
      <c r="A84" s="236" t="s">
        <v>5</v>
      </c>
      <c r="B84" s="226" t="s">
        <v>238</v>
      </c>
      <c r="C84" s="226" t="s">
        <v>118</v>
      </c>
      <c r="D84" s="237"/>
      <c r="E84" s="226"/>
      <c r="F84" s="226"/>
      <c r="G84" s="175"/>
      <c r="H84" s="175"/>
      <c r="I84" s="159">
        <f>I85</f>
        <v>0</v>
      </c>
    </row>
    <row r="85" spans="1:43" s="213" customFormat="1" ht="31.5" customHeight="1">
      <c r="A85" s="238" t="s">
        <v>143</v>
      </c>
      <c r="B85" s="227" t="s">
        <v>238</v>
      </c>
      <c r="C85" s="227" t="s">
        <v>118</v>
      </c>
      <c r="D85" s="243" t="s">
        <v>360</v>
      </c>
      <c r="E85" s="227"/>
      <c r="F85" s="227"/>
      <c r="G85" s="157"/>
      <c r="H85" s="157"/>
      <c r="I85" s="141"/>
    </row>
    <row r="86" spans="1:43" s="213" customFormat="1" ht="31.5" customHeight="1">
      <c r="A86" s="238" t="s">
        <v>59</v>
      </c>
      <c r="B86" s="227" t="s">
        <v>238</v>
      </c>
      <c r="C86" s="227" t="s">
        <v>118</v>
      </c>
      <c r="D86" s="243" t="s">
        <v>360</v>
      </c>
      <c r="E86" s="227" t="s">
        <v>60</v>
      </c>
      <c r="F86" s="227" t="s">
        <v>138</v>
      </c>
      <c r="G86" s="157"/>
      <c r="H86" s="157"/>
      <c r="I86" s="141"/>
    </row>
    <row r="87" spans="1:43" s="213" customFormat="1" ht="47.25" customHeight="1">
      <c r="A87" s="166" t="s">
        <v>361</v>
      </c>
      <c r="B87" s="227" t="s">
        <v>238</v>
      </c>
      <c r="C87" s="227" t="s">
        <v>362</v>
      </c>
      <c r="D87" s="243" t="s">
        <v>363</v>
      </c>
      <c r="E87" s="227" t="s">
        <v>60</v>
      </c>
      <c r="F87" s="227" t="s">
        <v>137</v>
      </c>
      <c r="G87" s="157"/>
      <c r="H87" s="157"/>
      <c r="I87" s="141"/>
    </row>
    <row r="88" spans="1:43" s="389" customFormat="1" ht="31.5" customHeight="1">
      <c r="A88" s="382" t="s">
        <v>419</v>
      </c>
      <c r="B88" s="133" t="s">
        <v>238</v>
      </c>
      <c r="C88" s="133" t="s">
        <v>119</v>
      </c>
      <c r="D88" s="134"/>
      <c r="E88" s="133"/>
      <c r="F88" s="133"/>
      <c r="G88" s="88">
        <f>G89</f>
        <v>50</v>
      </c>
      <c r="H88" s="88">
        <f>H89</f>
        <v>0</v>
      </c>
      <c r="I88" s="88">
        <f t="shared" ref="I88:I89" si="13">I89</f>
        <v>0</v>
      </c>
    </row>
    <row r="89" spans="1:43" s="389" customFormat="1" ht="31.5" customHeight="1">
      <c r="A89" s="384" t="s">
        <v>420</v>
      </c>
      <c r="B89" s="93" t="s">
        <v>238</v>
      </c>
      <c r="C89" s="93" t="s">
        <v>421</v>
      </c>
      <c r="D89" s="90"/>
      <c r="E89" s="93"/>
      <c r="F89" s="93"/>
      <c r="G89" s="89">
        <f>G90</f>
        <v>50</v>
      </c>
      <c r="H89" s="89">
        <f>H90</f>
        <v>0</v>
      </c>
      <c r="I89" s="89">
        <f t="shared" si="13"/>
        <v>0</v>
      </c>
    </row>
    <row r="90" spans="1:43" s="389" customFormat="1" ht="31.5" customHeight="1">
      <c r="A90" s="384" t="s">
        <v>491</v>
      </c>
      <c r="B90" s="93" t="s">
        <v>238</v>
      </c>
      <c r="C90" s="93" t="s">
        <v>421</v>
      </c>
      <c r="D90" s="90" t="s">
        <v>417</v>
      </c>
      <c r="E90" s="93" t="s">
        <v>60</v>
      </c>
      <c r="F90" s="93" t="s">
        <v>137</v>
      </c>
      <c r="G90" s="89">
        <v>50</v>
      </c>
      <c r="H90" s="114"/>
      <c r="I90" s="89"/>
    </row>
    <row r="91" spans="1:43" s="213" customFormat="1" ht="15.75" customHeight="1">
      <c r="A91" s="236" t="s">
        <v>144</v>
      </c>
      <c r="B91" s="226" t="s">
        <v>238</v>
      </c>
      <c r="C91" s="226" t="s">
        <v>120</v>
      </c>
      <c r="D91" s="237"/>
      <c r="E91" s="226"/>
      <c r="F91" s="226"/>
      <c r="G91" s="159">
        <f>G92+G99</f>
        <v>31880.853999999996</v>
      </c>
      <c r="H91" s="159">
        <f>H92</f>
        <v>15887.98</v>
      </c>
      <c r="I91" s="159">
        <f>I92</f>
        <v>15934.680000000002</v>
      </c>
    </row>
    <row r="92" spans="1:43" s="218" customFormat="1" ht="15.75" customHeight="1">
      <c r="A92" s="236" t="s">
        <v>301</v>
      </c>
      <c r="B92" s="226" t="s">
        <v>238</v>
      </c>
      <c r="C92" s="226" t="s">
        <v>159</v>
      </c>
      <c r="D92" s="237"/>
      <c r="E92" s="226"/>
      <c r="F92" s="226"/>
      <c r="G92" s="159">
        <f>G93+G97</f>
        <v>31830.853999999996</v>
      </c>
      <c r="H92" s="159">
        <f>H93+H97+H98</f>
        <v>15887.98</v>
      </c>
      <c r="I92" s="159">
        <f>I93+I97+I98</f>
        <v>15934.680000000002</v>
      </c>
    </row>
    <row r="93" spans="1:43" s="214" customFormat="1" ht="15.75" customHeight="1">
      <c r="A93" s="238" t="s">
        <v>302</v>
      </c>
      <c r="B93" s="227" t="s">
        <v>238</v>
      </c>
      <c r="C93" s="227" t="s">
        <v>159</v>
      </c>
      <c r="D93" s="243" t="s">
        <v>364</v>
      </c>
      <c r="E93" s="227"/>
      <c r="F93" s="227"/>
      <c r="G93" s="141">
        <f>G95+G94+G96</f>
        <v>31830.853999999996</v>
      </c>
      <c r="H93" s="141">
        <f>H95+H94+H96</f>
        <v>15887.98</v>
      </c>
      <c r="I93" s="141">
        <f>I95+I94+I96</f>
        <v>15934.680000000002</v>
      </c>
    </row>
    <row r="94" spans="1:43" s="214" customFormat="1" ht="31.5" customHeight="1">
      <c r="A94" s="166" t="s">
        <v>365</v>
      </c>
      <c r="B94" s="227" t="s">
        <v>238</v>
      </c>
      <c r="C94" s="227" t="s">
        <v>159</v>
      </c>
      <c r="D94" s="243" t="s">
        <v>364</v>
      </c>
      <c r="E94" s="227" t="s">
        <v>366</v>
      </c>
      <c r="F94" s="227" t="s">
        <v>223</v>
      </c>
      <c r="G94" s="141"/>
      <c r="H94" s="141"/>
      <c r="I94" s="141"/>
    </row>
    <row r="95" spans="1:43" s="216" customFormat="1" ht="15.75" customHeight="1">
      <c r="A95" s="499" t="s">
        <v>59</v>
      </c>
      <c r="B95" s="227" t="s">
        <v>238</v>
      </c>
      <c r="C95" s="227" t="s">
        <v>159</v>
      </c>
      <c r="D95" s="243" t="s">
        <v>364</v>
      </c>
      <c r="E95" s="227" t="s">
        <v>60</v>
      </c>
      <c r="F95" s="227" t="s">
        <v>223</v>
      </c>
      <c r="G95" s="136">
        <f>15424.3+667.15+80+5248.504-11.4+501.1-78.8+10000</f>
        <v>31830.853999999996</v>
      </c>
      <c r="H95" s="136">
        <f>15650.8+309.88+6.1-78.8</f>
        <v>15887.98</v>
      </c>
      <c r="I95" s="141">
        <f>15760.2+247.18+6.1-78.8</f>
        <v>15934.680000000002</v>
      </c>
    </row>
    <row r="96" spans="1:43" s="216" customFormat="1" ht="15.75" customHeight="1">
      <c r="A96" s="499"/>
      <c r="B96" s="227" t="s">
        <v>238</v>
      </c>
      <c r="C96" s="227" t="s">
        <v>159</v>
      </c>
      <c r="D96" s="243" t="s">
        <v>364</v>
      </c>
      <c r="E96" s="227" t="s">
        <v>60</v>
      </c>
      <c r="F96" s="227" t="s">
        <v>224</v>
      </c>
      <c r="G96" s="175"/>
      <c r="H96" s="175"/>
      <c r="I96" s="141"/>
    </row>
    <row r="97" spans="1:15" s="216" customFormat="1" ht="63">
      <c r="A97" s="160" t="s">
        <v>502</v>
      </c>
      <c r="B97" s="227" t="s">
        <v>238</v>
      </c>
      <c r="C97" s="227" t="s">
        <v>159</v>
      </c>
      <c r="D97" s="243" t="s">
        <v>503</v>
      </c>
      <c r="E97" s="227"/>
      <c r="F97" s="227"/>
      <c r="G97" s="141">
        <f>G98</f>
        <v>0</v>
      </c>
      <c r="H97" s="175"/>
      <c r="I97" s="175"/>
    </row>
    <row r="98" spans="1:15" s="216" customFormat="1" ht="31.5" customHeight="1">
      <c r="A98" s="209" t="s">
        <v>59</v>
      </c>
      <c r="B98" s="227" t="s">
        <v>238</v>
      </c>
      <c r="C98" s="227" t="s">
        <v>159</v>
      </c>
      <c r="D98" s="243" t="s">
        <v>503</v>
      </c>
      <c r="E98" s="227" t="s">
        <v>60</v>
      </c>
      <c r="F98" s="227" t="s">
        <v>224</v>
      </c>
      <c r="G98" s="141"/>
      <c r="H98" s="175"/>
      <c r="I98" s="175"/>
    </row>
    <row r="99" spans="1:15" s="216" customFormat="1" ht="31.5" customHeight="1">
      <c r="A99" s="326" t="s">
        <v>76</v>
      </c>
      <c r="B99" s="324" t="s">
        <v>238</v>
      </c>
      <c r="C99" s="324" t="s">
        <v>122</v>
      </c>
      <c r="D99" s="327"/>
      <c r="E99" s="324"/>
      <c r="F99" s="324"/>
      <c r="G99" s="319">
        <f>G100</f>
        <v>50</v>
      </c>
      <c r="H99" s="319">
        <v>0</v>
      </c>
      <c r="I99" s="319">
        <v>0</v>
      </c>
      <c r="J99" s="323"/>
      <c r="K99" s="323"/>
      <c r="L99" s="323"/>
      <c r="M99" s="323"/>
      <c r="N99" s="323"/>
      <c r="O99" s="323"/>
    </row>
    <row r="100" spans="1:15" s="216" customFormat="1" ht="31.5" customHeight="1">
      <c r="A100" s="328" t="s">
        <v>590</v>
      </c>
      <c r="B100" s="325" t="s">
        <v>238</v>
      </c>
      <c r="C100" s="325" t="s">
        <v>122</v>
      </c>
      <c r="D100" s="329" t="s">
        <v>591</v>
      </c>
      <c r="E100" s="325"/>
      <c r="F100" s="325"/>
      <c r="G100" s="320">
        <f>G101</f>
        <v>50</v>
      </c>
      <c r="H100" s="320">
        <v>0</v>
      </c>
      <c r="I100" s="320">
        <v>0</v>
      </c>
      <c r="J100" s="322"/>
      <c r="K100" s="322"/>
      <c r="L100" s="322"/>
      <c r="M100" s="322"/>
      <c r="N100" s="322"/>
      <c r="O100" s="322"/>
    </row>
    <row r="101" spans="1:15" s="216" customFormat="1" ht="31.5" customHeight="1">
      <c r="A101" s="328" t="s">
        <v>592</v>
      </c>
      <c r="B101" s="325" t="s">
        <v>238</v>
      </c>
      <c r="C101" s="325" t="s">
        <v>122</v>
      </c>
      <c r="D101" s="329" t="s">
        <v>591</v>
      </c>
      <c r="E101" s="325" t="s">
        <v>60</v>
      </c>
      <c r="F101" s="325" t="s">
        <v>138</v>
      </c>
      <c r="G101" s="136">
        <v>50</v>
      </c>
      <c r="H101" s="136"/>
      <c r="I101" s="320"/>
      <c r="J101" s="322"/>
      <c r="K101" s="322"/>
      <c r="L101" s="322"/>
      <c r="M101" s="322"/>
      <c r="N101" s="322"/>
      <c r="O101" s="322"/>
    </row>
    <row r="102" spans="1:15" s="216" customFormat="1" ht="31.5" customHeight="1">
      <c r="A102" s="236" t="s">
        <v>145</v>
      </c>
      <c r="B102" s="226" t="s">
        <v>238</v>
      </c>
      <c r="C102" s="226" t="s">
        <v>125</v>
      </c>
      <c r="D102" s="237"/>
      <c r="E102" s="226"/>
      <c r="F102" s="226"/>
      <c r="G102" s="159">
        <f>G103</f>
        <v>0</v>
      </c>
      <c r="H102" s="159"/>
      <c r="I102" s="159"/>
    </row>
    <row r="103" spans="1:15" s="216" customFormat="1" ht="31.5" customHeight="1">
      <c r="A103" s="236" t="s">
        <v>467</v>
      </c>
      <c r="B103" s="226" t="s">
        <v>238</v>
      </c>
      <c r="C103" s="226" t="s">
        <v>444</v>
      </c>
      <c r="D103" s="237"/>
      <c r="E103" s="226"/>
      <c r="F103" s="226"/>
      <c r="G103" s="159">
        <f>G104</f>
        <v>0</v>
      </c>
      <c r="H103" s="159"/>
      <c r="I103" s="159">
        <v>0</v>
      </c>
    </row>
    <row r="104" spans="1:15" s="216" customFormat="1" ht="31.5" customHeight="1">
      <c r="A104" s="238" t="s">
        <v>498</v>
      </c>
      <c r="B104" s="227" t="s">
        <v>238</v>
      </c>
      <c r="C104" s="227" t="s">
        <v>444</v>
      </c>
      <c r="D104" s="243" t="s">
        <v>499</v>
      </c>
      <c r="E104" s="227"/>
      <c r="F104" s="227"/>
      <c r="G104" s="141">
        <f>G105</f>
        <v>0</v>
      </c>
      <c r="H104" s="141"/>
      <c r="I104" s="141">
        <v>0</v>
      </c>
      <c r="J104" s="245"/>
      <c r="K104" s="245"/>
      <c r="L104" s="245"/>
      <c r="M104" s="245"/>
      <c r="N104" s="245"/>
      <c r="O104" s="245"/>
    </row>
    <row r="105" spans="1:15" s="216" customFormat="1" ht="31.5" customHeight="1">
      <c r="A105" s="238" t="s">
        <v>500</v>
      </c>
      <c r="B105" s="227" t="s">
        <v>238</v>
      </c>
      <c r="C105" s="227" t="s">
        <v>444</v>
      </c>
      <c r="D105" s="243" t="s">
        <v>499</v>
      </c>
      <c r="E105" s="227" t="s">
        <v>501</v>
      </c>
      <c r="F105" s="227" t="s">
        <v>358</v>
      </c>
      <c r="G105" s="141"/>
      <c r="H105" s="141"/>
      <c r="I105" s="141"/>
      <c r="J105" s="245"/>
      <c r="K105" s="245"/>
      <c r="L105" s="245"/>
      <c r="M105" s="245"/>
      <c r="N105" s="245"/>
      <c r="O105" s="245"/>
    </row>
    <row r="106" spans="1:15" s="213" customFormat="1" ht="15.75" customHeight="1">
      <c r="A106" s="236" t="s">
        <v>151</v>
      </c>
      <c r="B106" s="226" t="s">
        <v>238</v>
      </c>
      <c r="C106" s="226" t="s">
        <v>131</v>
      </c>
      <c r="D106" s="237"/>
      <c r="E106" s="226"/>
      <c r="F106" s="226"/>
      <c r="G106" s="159">
        <f>G107+G110</f>
        <v>2850</v>
      </c>
      <c r="H106" s="159">
        <f>H107+H110</f>
        <v>2750</v>
      </c>
      <c r="I106" s="159">
        <f>I107+I110</f>
        <v>2850</v>
      </c>
    </row>
    <row r="107" spans="1:15" s="216" customFormat="1" ht="15.75" customHeight="1">
      <c r="A107" s="236" t="s">
        <v>152</v>
      </c>
      <c r="B107" s="226" t="s">
        <v>238</v>
      </c>
      <c r="C107" s="226" t="s">
        <v>132</v>
      </c>
      <c r="D107" s="237"/>
      <c r="E107" s="226"/>
      <c r="F107" s="226"/>
      <c r="G107" s="159">
        <f>G108</f>
        <v>2150</v>
      </c>
      <c r="H107" s="159">
        <f>H108</f>
        <v>2150</v>
      </c>
      <c r="I107" s="159">
        <f t="shared" ref="I107:I108" si="14">I108</f>
        <v>2150</v>
      </c>
    </row>
    <row r="108" spans="1:15" s="213" customFormat="1" ht="31.5" customHeight="1">
      <c r="A108" s="238" t="s">
        <v>153</v>
      </c>
      <c r="B108" s="227" t="s">
        <v>238</v>
      </c>
      <c r="C108" s="227" t="s">
        <v>132</v>
      </c>
      <c r="D108" s="243" t="s">
        <v>367</v>
      </c>
      <c r="E108" s="227"/>
      <c r="F108" s="227"/>
      <c r="G108" s="141">
        <f>G109</f>
        <v>2150</v>
      </c>
      <c r="H108" s="141">
        <f>H109</f>
        <v>2150</v>
      </c>
      <c r="I108" s="141">
        <f t="shared" si="14"/>
        <v>2150</v>
      </c>
    </row>
    <row r="109" spans="1:15" s="213" customFormat="1" ht="47.25" customHeight="1">
      <c r="A109" s="238" t="s">
        <v>154</v>
      </c>
      <c r="B109" s="227" t="s">
        <v>238</v>
      </c>
      <c r="C109" s="227" t="s">
        <v>132</v>
      </c>
      <c r="D109" s="243" t="s">
        <v>367</v>
      </c>
      <c r="E109" s="227" t="s">
        <v>368</v>
      </c>
      <c r="F109" s="227" t="s">
        <v>141</v>
      </c>
      <c r="G109" s="136">
        <f>I109</f>
        <v>2150</v>
      </c>
      <c r="H109" s="136">
        <f>G109</f>
        <v>2150</v>
      </c>
      <c r="I109" s="141">
        <v>2150</v>
      </c>
    </row>
    <row r="110" spans="1:15" s="213" customFormat="1" ht="31.5" customHeight="1">
      <c r="A110" s="236" t="s">
        <v>369</v>
      </c>
      <c r="B110" s="226" t="s">
        <v>238</v>
      </c>
      <c r="C110" s="226" t="s">
        <v>370</v>
      </c>
      <c r="D110" s="243"/>
      <c r="E110" s="227"/>
      <c r="F110" s="227"/>
      <c r="G110" s="159">
        <f>G111+G113</f>
        <v>700</v>
      </c>
      <c r="H110" s="159">
        <f>H111+H113</f>
        <v>600</v>
      </c>
      <c r="I110" s="159">
        <f>I111+I113</f>
        <v>700</v>
      </c>
    </row>
    <row r="111" spans="1:15" s="213" customFormat="1" ht="47.25">
      <c r="A111" s="166" t="s">
        <v>496</v>
      </c>
      <c r="B111" s="227" t="s">
        <v>238</v>
      </c>
      <c r="C111" s="227" t="s">
        <v>370</v>
      </c>
      <c r="D111" s="243" t="s">
        <v>371</v>
      </c>
      <c r="E111" s="227"/>
      <c r="F111" s="227"/>
      <c r="G111" s="136">
        <f>G112</f>
        <v>600</v>
      </c>
      <c r="H111" s="136">
        <f>H112</f>
        <v>500</v>
      </c>
      <c r="I111" s="141">
        <f>I112</f>
        <v>600</v>
      </c>
    </row>
    <row r="112" spans="1:15" s="213" customFormat="1" ht="15.75" customHeight="1">
      <c r="A112" s="166"/>
      <c r="B112" s="227" t="s">
        <v>238</v>
      </c>
      <c r="C112" s="227" t="s">
        <v>370</v>
      </c>
      <c r="D112" s="243" t="s">
        <v>371</v>
      </c>
      <c r="E112" s="227" t="s">
        <v>372</v>
      </c>
      <c r="F112" s="227" t="s">
        <v>137</v>
      </c>
      <c r="G112" s="136">
        <v>600</v>
      </c>
      <c r="H112" s="136">
        <v>500</v>
      </c>
      <c r="I112" s="136">
        <v>600</v>
      </c>
    </row>
    <row r="113" spans="1:12" s="213" customFormat="1" ht="15.75" customHeight="1">
      <c r="A113" s="166" t="s">
        <v>484</v>
      </c>
      <c r="B113" s="227" t="s">
        <v>238</v>
      </c>
      <c r="C113" s="227" t="s">
        <v>370</v>
      </c>
      <c r="D113" s="243" t="s">
        <v>403</v>
      </c>
      <c r="E113" s="227"/>
      <c r="F113" s="227"/>
      <c r="G113" s="141">
        <f>G114+G115</f>
        <v>100</v>
      </c>
      <c r="H113" s="141">
        <f>H114+H115</f>
        <v>100</v>
      </c>
      <c r="I113" s="141">
        <f>I114+I115</f>
        <v>100</v>
      </c>
    </row>
    <row r="114" spans="1:12" s="213" customFormat="1" ht="15.75" customHeight="1">
      <c r="A114" s="499" t="s">
        <v>59</v>
      </c>
      <c r="B114" s="500" t="s">
        <v>238</v>
      </c>
      <c r="C114" s="500" t="s">
        <v>370</v>
      </c>
      <c r="D114" s="506" t="s">
        <v>403</v>
      </c>
      <c r="E114" s="500" t="s">
        <v>60</v>
      </c>
      <c r="F114" s="227" t="s">
        <v>137</v>
      </c>
      <c r="G114" s="141"/>
      <c r="H114" s="157"/>
      <c r="I114" s="141"/>
    </row>
    <row r="115" spans="1:12" s="213" customFormat="1" ht="15.75" customHeight="1">
      <c r="A115" s="499"/>
      <c r="B115" s="500"/>
      <c r="C115" s="500"/>
      <c r="D115" s="506"/>
      <c r="E115" s="500"/>
      <c r="F115" s="227" t="s">
        <v>138</v>
      </c>
      <c r="G115" s="141">
        <v>100</v>
      </c>
      <c r="H115" s="141">
        <v>100</v>
      </c>
      <c r="I115" s="141">
        <v>100</v>
      </c>
    </row>
    <row r="116" spans="1:12" s="213" customFormat="1" ht="15.75" customHeight="1">
      <c r="A116" s="183" t="s">
        <v>373</v>
      </c>
      <c r="B116" s="226" t="s">
        <v>238</v>
      </c>
      <c r="C116" s="226" t="s">
        <v>374</v>
      </c>
      <c r="D116" s="243"/>
      <c r="E116" s="227"/>
      <c r="F116" s="227"/>
      <c r="G116" s="157"/>
      <c r="H116" s="157"/>
      <c r="I116" s="159">
        <f>I117</f>
        <v>0</v>
      </c>
    </row>
    <row r="117" spans="1:12" s="213" customFormat="1" ht="15.75" customHeight="1">
      <c r="A117" s="183" t="s">
        <v>375</v>
      </c>
      <c r="B117" s="226" t="s">
        <v>238</v>
      </c>
      <c r="C117" s="226" t="s">
        <v>376</v>
      </c>
      <c r="D117" s="243"/>
      <c r="E117" s="227"/>
      <c r="F117" s="227"/>
      <c r="G117" s="157"/>
      <c r="H117" s="157"/>
      <c r="I117" s="141">
        <f>I118</f>
        <v>0</v>
      </c>
    </row>
    <row r="118" spans="1:12" s="213" customFormat="1" ht="31.5" customHeight="1">
      <c r="A118" s="166" t="s">
        <v>377</v>
      </c>
      <c r="B118" s="227" t="s">
        <v>238</v>
      </c>
      <c r="C118" s="227" t="s">
        <v>376</v>
      </c>
      <c r="D118" s="243" t="s">
        <v>378</v>
      </c>
      <c r="E118" s="227" t="s">
        <v>60</v>
      </c>
      <c r="F118" s="227" t="s">
        <v>224</v>
      </c>
      <c r="G118" s="157"/>
      <c r="H118" s="157"/>
      <c r="I118" s="141"/>
    </row>
    <row r="119" spans="1:12" s="45" customFormat="1" ht="36.75" customHeight="1">
      <c r="A119" s="54" t="s">
        <v>156</v>
      </c>
      <c r="B119" s="41" t="s">
        <v>238</v>
      </c>
      <c r="C119" s="41"/>
      <c r="D119" s="55"/>
      <c r="E119" s="41"/>
      <c r="F119" s="125" t="s">
        <v>539</v>
      </c>
      <c r="G119" s="68">
        <f>G120+G149+G153+G162+G181+G184+G171+G175</f>
        <v>169898.29522</v>
      </c>
      <c r="H119" s="68">
        <f>H120+H149+H153+H162+H181+H184+H171</f>
        <v>95371.200000000012</v>
      </c>
      <c r="I119" s="68">
        <f>I120+I149+I153+I162+I181+I184+I171</f>
        <v>95530.2</v>
      </c>
      <c r="J119" s="84"/>
      <c r="K119" s="388"/>
      <c r="L119" s="388"/>
    </row>
    <row r="120" spans="1:12" s="4" customFormat="1" ht="15.75" customHeight="1">
      <c r="A120" s="57" t="s">
        <v>51</v>
      </c>
      <c r="B120" s="31" t="s">
        <v>238</v>
      </c>
      <c r="C120" s="31" t="s">
        <v>116</v>
      </c>
      <c r="D120" s="58"/>
      <c r="E120" s="31"/>
      <c r="F120" s="31"/>
      <c r="G120" s="77">
        <f>G121+G136</f>
        <v>19825.165219999999</v>
      </c>
      <c r="H120" s="77">
        <f>H121+H136</f>
        <v>6021.5999999999995</v>
      </c>
      <c r="I120" s="77">
        <f>I121+I136</f>
        <v>5975.1999999999989</v>
      </c>
      <c r="J120" s="86"/>
    </row>
    <row r="121" spans="1:12" s="216" customFormat="1" ht="31.5" customHeight="1">
      <c r="A121" s="236" t="s">
        <v>67</v>
      </c>
      <c r="B121" s="226" t="s">
        <v>238</v>
      </c>
      <c r="C121" s="226" t="s">
        <v>207</v>
      </c>
      <c r="D121" s="237"/>
      <c r="E121" s="226"/>
      <c r="F121" s="226"/>
      <c r="G121" s="159">
        <f>G122+G128+G131+G133</f>
        <v>6339.5999999999985</v>
      </c>
      <c r="H121" s="159">
        <f>H122+H128+H131</f>
        <v>5631.0999999999995</v>
      </c>
      <c r="I121" s="159">
        <f>I122+I128+I131</f>
        <v>5614.6999999999989</v>
      </c>
    </row>
    <row r="122" spans="1:12" s="213" customFormat="1" ht="15.75" customHeight="1">
      <c r="A122" s="238" t="s">
        <v>56</v>
      </c>
      <c r="B122" s="227" t="s">
        <v>238</v>
      </c>
      <c r="C122" s="227" t="s">
        <v>207</v>
      </c>
      <c r="D122" s="239" t="s">
        <v>286</v>
      </c>
      <c r="E122" s="227"/>
      <c r="F122" s="227"/>
      <c r="G122" s="141">
        <f>SUM(G123:G127)</f>
        <v>5665.5399999999991</v>
      </c>
      <c r="H122" s="141">
        <f t="shared" ref="H122:I122" si="15">SUM(H123:H127)</f>
        <v>5455.2999999999993</v>
      </c>
      <c r="I122" s="141">
        <f t="shared" si="15"/>
        <v>5435.2999999999993</v>
      </c>
    </row>
    <row r="123" spans="1:12" s="216" customFormat="1" ht="31.5" customHeight="1">
      <c r="A123" s="240" t="s">
        <v>287</v>
      </c>
      <c r="B123" s="227" t="s">
        <v>238</v>
      </c>
      <c r="C123" s="227" t="s">
        <v>207</v>
      </c>
      <c r="D123" s="239" t="s">
        <v>286</v>
      </c>
      <c r="E123" s="227" t="s">
        <v>54</v>
      </c>
      <c r="F123" s="227" t="s">
        <v>217</v>
      </c>
      <c r="G123" s="136">
        <v>4340.9799999999996</v>
      </c>
      <c r="H123" s="136">
        <v>4167.3999999999996</v>
      </c>
      <c r="I123" s="136">
        <v>4167.3999999999996</v>
      </c>
    </row>
    <row r="124" spans="1:12" s="217" customFormat="1" ht="47.25" customHeight="1">
      <c r="A124" s="241" t="s">
        <v>288</v>
      </c>
      <c r="B124" s="227" t="s">
        <v>238</v>
      </c>
      <c r="C124" s="227" t="s">
        <v>207</v>
      </c>
      <c r="D124" s="239" t="s">
        <v>286</v>
      </c>
      <c r="E124" s="227" t="s">
        <v>296</v>
      </c>
      <c r="F124" s="227" t="s">
        <v>218</v>
      </c>
      <c r="G124" s="136">
        <v>1274.56</v>
      </c>
      <c r="H124" s="136">
        <v>1267.9000000000001</v>
      </c>
      <c r="I124" s="136">
        <v>1267.9000000000001</v>
      </c>
    </row>
    <row r="125" spans="1:12" s="217" customFormat="1" ht="31.5" customHeight="1">
      <c r="A125" s="499" t="s">
        <v>297</v>
      </c>
      <c r="B125" s="500" t="s">
        <v>238</v>
      </c>
      <c r="C125" s="500" t="s">
        <v>207</v>
      </c>
      <c r="D125" s="505" t="s">
        <v>286</v>
      </c>
      <c r="E125" s="500" t="s">
        <v>57</v>
      </c>
      <c r="F125" s="227" t="s">
        <v>219</v>
      </c>
      <c r="G125" s="136">
        <v>50</v>
      </c>
      <c r="H125" s="136">
        <v>20</v>
      </c>
      <c r="I125" s="141"/>
    </row>
    <row r="126" spans="1:12" s="217" customFormat="1" ht="15.75" customHeight="1">
      <c r="A126" s="499"/>
      <c r="B126" s="500"/>
      <c r="C126" s="500"/>
      <c r="D126" s="505"/>
      <c r="E126" s="500"/>
      <c r="F126" s="227" t="s">
        <v>221</v>
      </c>
      <c r="G126" s="136">
        <f>I126</f>
        <v>0</v>
      </c>
      <c r="H126" s="136">
        <v>0</v>
      </c>
      <c r="I126" s="141"/>
    </row>
    <row r="127" spans="1:12" s="217" customFormat="1" ht="15.75" customHeight="1">
      <c r="A127" s="499"/>
      <c r="B127" s="500"/>
      <c r="C127" s="500"/>
      <c r="D127" s="505"/>
      <c r="E127" s="500"/>
      <c r="F127" s="227" t="s">
        <v>224</v>
      </c>
      <c r="G127" s="136">
        <f>I127</f>
        <v>0</v>
      </c>
      <c r="H127" s="136">
        <v>0</v>
      </c>
      <c r="I127" s="141"/>
    </row>
    <row r="128" spans="1:12" s="213" customFormat="1" ht="31.5" customHeight="1">
      <c r="A128" s="238" t="s">
        <v>68</v>
      </c>
      <c r="B128" s="227" t="s">
        <v>238</v>
      </c>
      <c r="C128" s="227" t="s">
        <v>207</v>
      </c>
      <c r="D128" s="239" t="s">
        <v>466</v>
      </c>
      <c r="E128" s="227"/>
      <c r="F128" s="227"/>
      <c r="G128" s="141">
        <f>G129+G130</f>
        <v>227.5</v>
      </c>
      <c r="H128" s="141">
        <f t="shared" ref="H128:I128" si="16">H129+H130</f>
        <v>175.8</v>
      </c>
      <c r="I128" s="141">
        <f t="shared" si="16"/>
        <v>179.4</v>
      </c>
    </row>
    <row r="129" spans="1:43" s="214" customFormat="1" ht="31.5" customHeight="1">
      <c r="A129" s="240" t="s">
        <v>287</v>
      </c>
      <c r="B129" s="227" t="s">
        <v>238</v>
      </c>
      <c r="C129" s="227" t="s">
        <v>207</v>
      </c>
      <c r="D129" s="239" t="s">
        <v>466</v>
      </c>
      <c r="E129" s="227" t="s">
        <v>54</v>
      </c>
      <c r="F129" s="227" t="s">
        <v>217</v>
      </c>
      <c r="G129" s="136">
        <v>174.7</v>
      </c>
      <c r="H129" s="136">
        <v>135</v>
      </c>
      <c r="I129" s="136">
        <v>137.80000000000001</v>
      </c>
    </row>
    <row r="130" spans="1:43" s="213" customFormat="1" ht="47.25" customHeight="1">
      <c r="A130" s="241" t="s">
        <v>288</v>
      </c>
      <c r="B130" s="227" t="s">
        <v>238</v>
      </c>
      <c r="C130" s="227" t="s">
        <v>207</v>
      </c>
      <c r="D130" s="239" t="s">
        <v>466</v>
      </c>
      <c r="E130" s="227" t="s">
        <v>296</v>
      </c>
      <c r="F130" s="227" t="s">
        <v>218</v>
      </c>
      <c r="G130" s="136">
        <v>52.8</v>
      </c>
      <c r="H130" s="136">
        <v>40.799999999999997</v>
      </c>
      <c r="I130" s="136">
        <v>41.6</v>
      </c>
    </row>
    <row r="131" spans="1:43" s="213" customFormat="1" ht="47.25" customHeight="1">
      <c r="A131" s="238" t="s">
        <v>69</v>
      </c>
      <c r="B131" s="227" t="s">
        <v>238</v>
      </c>
      <c r="C131" s="227" t="s">
        <v>207</v>
      </c>
      <c r="D131" s="239" t="s">
        <v>379</v>
      </c>
      <c r="E131" s="227"/>
      <c r="F131" s="227"/>
      <c r="G131" s="141">
        <f>G132</f>
        <v>0</v>
      </c>
      <c r="H131" s="141">
        <v>0</v>
      </c>
      <c r="I131" s="141">
        <v>0</v>
      </c>
      <c r="J131" s="213">
        <f>J189</f>
        <v>0</v>
      </c>
    </row>
    <row r="132" spans="1:43" s="213" customFormat="1" ht="31.5" customHeight="1">
      <c r="A132" s="238" t="s">
        <v>59</v>
      </c>
      <c r="B132" s="227" t="s">
        <v>238</v>
      </c>
      <c r="C132" s="227" t="s">
        <v>207</v>
      </c>
      <c r="D132" s="239" t="s">
        <v>379</v>
      </c>
      <c r="E132" s="227" t="s">
        <v>60</v>
      </c>
      <c r="F132" s="227" t="s">
        <v>138</v>
      </c>
      <c r="G132" s="136"/>
      <c r="H132" s="136"/>
      <c r="I132" s="141"/>
    </row>
    <row r="133" spans="1:43" s="331" customFormat="1" ht="15.75" customHeight="1">
      <c r="A133" s="370" t="s">
        <v>552</v>
      </c>
      <c r="B133" s="403" t="s">
        <v>238</v>
      </c>
      <c r="C133" s="403" t="s">
        <v>207</v>
      </c>
      <c r="D133" s="404" t="s">
        <v>553</v>
      </c>
      <c r="E133" s="403"/>
      <c r="F133" s="403"/>
      <c r="G133" s="155">
        <f>SUM(G134:G135)</f>
        <v>446.55999999999995</v>
      </c>
      <c r="H133" s="155">
        <f t="shared" ref="H133:I133" si="17">H134</f>
        <v>0</v>
      </c>
      <c r="I133" s="155">
        <f t="shared" si="17"/>
        <v>0</v>
      </c>
      <c r="J133" s="335"/>
      <c r="K133" s="335"/>
      <c r="L133" s="335"/>
      <c r="M133" s="335"/>
      <c r="N133" s="335"/>
      <c r="O133" s="377"/>
      <c r="P133" s="377"/>
      <c r="Q133" s="377"/>
      <c r="R133" s="377"/>
      <c r="S133" s="377"/>
      <c r="T133" s="377"/>
      <c r="U133" s="377"/>
      <c r="V133" s="377"/>
      <c r="W133" s="377"/>
      <c r="X133" s="377"/>
      <c r="Y133" s="377"/>
      <c r="Z133" s="377"/>
      <c r="AA133" s="377"/>
      <c r="AB133" s="377"/>
      <c r="AC133" s="377"/>
      <c r="AD133" s="377"/>
      <c r="AE133" s="377"/>
      <c r="AF133" s="377"/>
      <c r="AG133" s="377"/>
      <c r="AH133" s="377"/>
      <c r="AI133" s="377"/>
      <c r="AJ133" s="377"/>
      <c r="AK133" s="377"/>
      <c r="AL133" s="377"/>
      <c r="AM133" s="377"/>
      <c r="AN133" s="377"/>
      <c r="AO133" s="377"/>
      <c r="AP133" s="377"/>
      <c r="AQ133" s="377"/>
    </row>
    <row r="134" spans="1:43" s="331" customFormat="1" ht="31.5">
      <c r="A134" s="240" t="s">
        <v>287</v>
      </c>
      <c r="B134" s="403" t="s">
        <v>238</v>
      </c>
      <c r="C134" s="403" t="s">
        <v>207</v>
      </c>
      <c r="D134" s="404" t="s">
        <v>553</v>
      </c>
      <c r="E134" s="403" t="s">
        <v>54</v>
      </c>
      <c r="F134" s="403" t="s">
        <v>217</v>
      </c>
      <c r="G134" s="155">
        <v>315.52</v>
      </c>
      <c r="H134" s="136"/>
      <c r="I134" s="157"/>
      <c r="J134" s="335"/>
      <c r="K134" s="335"/>
      <c r="L134" s="335"/>
      <c r="M134" s="335"/>
      <c r="N134" s="335"/>
      <c r="O134" s="377"/>
      <c r="P134" s="377"/>
      <c r="Q134" s="377"/>
      <c r="R134" s="377"/>
      <c r="S134" s="377"/>
      <c r="T134" s="377"/>
      <c r="U134" s="377"/>
      <c r="V134" s="377"/>
      <c r="W134" s="377"/>
      <c r="X134" s="377"/>
      <c r="Y134" s="377"/>
      <c r="Z134" s="377"/>
      <c r="AA134" s="377"/>
      <c r="AB134" s="377"/>
      <c r="AC134" s="377"/>
      <c r="AD134" s="377"/>
      <c r="AE134" s="377"/>
      <c r="AF134" s="377"/>
      <c r="AG134" s="377"/>
      <c r="AH134" s="377"/>
      <c r="AI134" s="377"/>
      <c r="AJ134" s="377"/>
      <c r="AK134" s="377"/>
      <c r="AL134" s="377"/>
      <c r="AM134" s="377"/>
      <c r="AN134" s="377"/>
      <c r="AO134" s="377"/>
      <c r="AP134" s="377"/>
      <c r="AQ134" s="377"/>
    </row>
    <row r="135" spans="1:43" s="331" customFormat="1" ht="47.25">
      <c r="A135" s="166" t="s">
        <v>349</v>
      </c>
      <c r="B135" s="403" t="s">
        <v>238</v>
      </c>
      <c r="C135" s="403" t="s">
        <v>207</v>
      </c>
      <c r="D135" s="404" t="s">
        <v>553</v>
      </c>
      <c r="E135" s="403" t="s">
        <v>296</v>
      </c>
      <c r="F135" s="403" t="s">
        <v>218</v>
      </c>
      <c r="G135" s="155">
        <v>131.04</v>
      </c>
      <c r="H135" s="136"/>
      <c r="I135" s="157"/>
      <c r="J135" s="335"/>
      <c r="K135" s="335"/>
      <c r="L135" s="335"/>
      <c r="M135" s="335"/>
      <c r="N135" s="335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7"/>
      <c r="AA135" s="377"/>
      <c r="AB135" s="377"/>
      <c r="AC135" s="377"/>
      <c r="AD135" s="377"/>
      <c r="AE135" s="377"/>
      <c r="AF135" s="377"/>
      <c r="AG135" s="377"/>
      <c r="AH135" s="377"/>
      <c r="AI135" s="377"/>
      <c r="AJ135" s="377"/>
      <c r="AK135" s="377"/>
      <c r="AL135" s="377"/>
      <c r="AM135" s="377"/>
      <c r="AN135" s="377"/>
      <c r="AO135" s="377"/>
      <c r="AP135" s="377"/>
      <c r="AQ135" s="377"/>
    </row>
    <row r="136" spans="1:43" s="213" customFormat="1" ht="15.75" customHeight="1">
      <c r="A136" s="179" t="s">
        <v>380</v>
      </c>
      <c r="B136" s="176" t="s">
        <v>238</v>
      </c>
      <c r="C136" s="226" t="s">
        <v>210</v>
      </c>
      <c r="D136" s="242"/>
      <c r="E136" s="226"/>
      <c r="F136" s="226"/>
      <c r="G136" s="159">
        <f>G137+G146</f>
        <v>13485.56522</v>
      </c>
      <c r="H136" s="159">
        <f t="shared" ref="H136:I136" si="18">H137</f>
        <v>390.5</v>
      </c>
      <c r="I136" s="159">
        <f t="shared" si="18"/>
        <v>360.5</v>
      </c>
    </row>
    <row r="137" spans="1:43" s="213" customFormat="1" ht="15.75" customHeight="1">
      <c r="A137" s="177" t="s">
        <v>65</v>
      </c>
      <c r="B137" s="137" t="s">
        <v>238</v>
      </c>
      <c r="C137" s="139" t="s">
        <v>210</v>
      </c>
      <c r="D137" s="138" t="s">
        <v>353</v>
      </c>
      <c r="E137" s="139"/>
      <c r="F137" s="139"/>
      <c r="G137" s="141">
        <f>SUM(G138:G145)</f>
        <v>13141.05522</v>
      </c>
      <c r="H137" s="141">
        <f t="shared" ref="H137:I137" si="19">SUM(H138:H145)</f>
        <v>390.5</v>
      </c>
      <c r="I137" s="141">
        <f t="shared" si="19"/>
        <v>360.5</v>
      </c>
    </row>
    <row r="138" spans="1:43" s="213" customFormat="1" ht="31.5" customHeight="1">
      <c r="A138" s="240" t="s">
        <v>450</v>
      </c>
      <c r="B138" s="137" t="s">
        <v>238</v>
      </c>
      <c r="C138" s="138" t="s">
        <v>210</v>
      </c>
      <c r="D138" s="138" t="s">
        <v>353</v>
      </c>
      <c r="E138" s="139" t="s">
        <v>354</v>
      </c>
      <c r="F138" s="139" t="s">
        <v>217</v>
      </c>
      <c r="G138" s="136">
        <f>302.8+241.34-263.66</f>
        <v>280.47999999999996</v>
      </c>
      <c r="H138" s="136">
        <v>276.5</v>
      </c>
      <c r="I138" s="136">
        <v>276.5</v>
      </c>
    </row>
    <row r="139" spans="1:43" s="217" customFormat="1" ht="31.5" customHeight="1">
      <c r="A139" s="171" t="s">
        <v>355</v>
      </c>
      <c r="B139" s="227" t="s">
        <v>238</v>
      </c>
      <c r="C139" s="227" t="s">
        <v>210</v>
      </c>
      <c r="D139" s="243" t="s">
        <v>353</v>
      </c>
      <c r="E139" s="227" t="s">
        <v>356</v>
      </c>
      <c r="F139" s="227" t="s">
        <v>219</v>
      </c>
      <c r="G139" s="136">
        <v>30</v>
      </c>
      <c r="H139" s="136">
        <v>30</v>
      </c>
      <c r="I139" s="141"/>
    </row>
    <row r="140" spans="1:43" s="213" customFormat="1" ht="47.25" customHeight="1">
      <c r="A140" s="241" t="s">
        <v>451</v>
      </c>
      <c r="B140" s="137" t="s">
        <v>238</v>
      </c>
      <c r="C140" s="138" t="s">
        <v>210</v>
      </c>
      <c r="D140" s="138" t="s">
        <v>353</v>
      </c>
      <c r="E140" s="139" t="s">
        <v>357</v>
      </c>
      <c r="F140" s="139" t="s">
        <v>218</v>
      </c>
      <c r="G140" s="136">
        <f>92+72.9-80.85</f>
        <v>84.050000000000011</v>
      </c>
      <c r="H140" s="136">
        <v>84</v>
      </c>
      <c r="I140" s="136">
        <v>84</v>
      </c>
    </row>
    <row r="141" spans="1:43" s="213" customFormat="1" ht="15.75" customHeight="1">
      <c r="A141" s="501" t="s">
        <v>309</v>
      </c>
      <c r="B141" s="247" t="s">
        <v>238</v>
      </c>
      <c r="C141" s="227" t="s">
        <v>210</v>
      </c>
      <c r="D141" s="243" t="s">
        <v>353</v>
      </c>
      <c r="E141" s="227" t="s">
        <v>60</v>
      </c>
      <c r="F141" s="227" t="s">
        <v>220</v>
      </c>
      <c r="G141" s="136">
        <v>100</v>
      </c>
      <c r="H141" s="136"/>
      <c r="I141" s="141"/>
    </row>
    <row r="142" spans="1:43" s="213" customFormat="1" ht="15.75" customHeight="1">
      <c r="A142" s="502"/>
      <c r="B142" s="247" t="s">
        <v>238</v>
      </c>
      <c r="C142" s="227" t="s">
        <v>210</v>
      </c>
      <c r="D142" s="243" t="s">
        <v>353</v>
      </c>
      <c r="E142" s="227" t="s">
        <v>60</v>
      </c>
      <c r="F142" s="227" t="s">
        <v>223</v>
      </c>
      <c r="G142" s="136">
        <v>10</v>
      </c>
      <c r="H142" s="136"/>
      <c r="I142" s="141"/>
    </row>
    <row r="143" spans="1:43" s="213" customFormat="1" ht="15.75" customHeight="1">
      <c r="A143" s="502"/>
      <c r="B143" s="247" t="s">
        <v>238</v>
      </c>
      <c r="C143" s="227" t="s">
        <v>210</v>
      </c>
      <c r="D143" s="243" t="s">
        <v>353</v>
      </c>
      <c r="E143" s="227" t="s">
        <v>60</v>
      </c>
      <c r="F143" s="227" t="s">
        <v>224</v>
      </c>
      <c r="G143" s="136">
        <v>100</v>
      </c>
      <c r="H143" s="136"/>
      <c r="I143" s="141"/>
    </row>
    <row r="144" spans="1:43" s="213" customFormat="1" ht="15.75" customHeight="1">
      <c r="A144" s="502"/>
      <c r="B144" s="247" t="s">
        <v>238</v>
      </c>
      <c r="C144" s="227" t="s">
        <v>210</v>
      </c>
      <c r="D144" s="243" t="s">
        <v>353</v>
      </c>
      <c r="E144" s="227" t="s">
        <v>60</v>
      </c>
      <c r="F144" s="227" t="s">
        <v>137</v>
      </c>
      <c r="G144" s="136">
        <v>10</v>
      </c>
      <c r="H144" s="136"/>
      <c r="I144" s="141"/>
    </row>
    <row r="145" spans="1:43" s="213" customFormat="1" ht="15.75" customHeight="1">
      <c r="A145" s="503"/>
      <c r="B145" s="247" t="s">
        <v>238</v>
      </c>
      <c r="C145" s="227" t="s">
        <v>210</v>
      </c>
      <c r="D145" s="243" t="s">
        <v>353</v>
      </c>
      <c r="E145" s="227" t="s">
        <v>60</v>
      </c>
      <c r="F145" s="227" t="s">
        <v>138</v>
      </c>
      <c r="G145" s="136">
        <f>200+14670-2343.47478</f>
        <v>12526.52522</v>
      </c>
      <c r="H145" s="136"/>
      <c r="I145" s="141"/>
    </row>
    <row r="146" spans="1:43" s="331" customFormat="1" ht="15.75" customHeight="1">
      <c r="A146" s="370" t="s">
        <v>552</v>
      </c>
      <c r="B146" s="403" t="s">
        <v>238</v>
      </c>
      <c r="C146" s="403" t="s">
        <v>210</v>
      </c>
      <c r="D146" s="404" t="s">
        <v>553</v>
      </c>
      <c r="E146" s="403"/>
      <c r="F146" s="403"/>
      <c r="G146" s="155">
        <f>SUM(G147:G148)</f>
        <v>344.51</v>
      </c>
      <c r="H146" s="155">
        <f t="shared" ref="H146:I146" si="20">H147</f>
        <v>0</v>
      </c>
      <c r="I146" s="155">
        <f t="shared" si="20"/>
        <v>0</v>
      </c>
      <c r="J146" s="335"/>
      <c r="K146" s="335"/>
      <c r="L146" s="335"/>
      <c r="M146" s="335"/>
      <c r="N146" s="335"/>
      <c r="O146" s="377"/>
      <c r="P146" s="377"/>
      <c r="Q146" s="377"/>
      <c r="R146" s="377"/>
      <c r="S146" s="377"/>
      <c r="T146" s="377"/>
      <c r="U146" s="377"/>
      <c r="V146" s="377"/>
      <c r="W146" s="377"/>
      <c r="X146" s="377"/>
      <c r="Y146" s="377"/>
      <c r="Z146" s="377"/>
      <c r="AA146" s="377"/>
      <c r="AB146" s="377"/>
      <c r="AC146" s="377"/>
      <c r="AD146" s="377"/>
      <c r="AE146" s="377"/>
      <c r="AF146" s="377"/>
      <c r="AG146" s="377"/>
      <c r="AH146" s="377"/>
      <c r="AI146" s="377"/>
      <c r="AJ146" s="377"/>
      <c r="AK146" s="377"/>
      <c r="AL146" s="377"/>
      <c r="AM146" s="377"/>
      <c r="AN146" s="377"/>
      <c r="AO146" s="377"/>
      <c r="AP146" s="377"/>
      <c r="AQ146" s="377"/>
    </row>
    <row r="147" spans="1:43" s="331" customFormat="1">
      <c r="A147" s="240" t="s">
        <v>450</v>
      </c>
      <c r="B147" s="403" t="s">
        <v>238</v>
      </c>
      <c r="C147" s="403" t="s">
        <v>210</v>
      </c>
      <c r="D147" s="404" t="s">
        <v>553</v>
      </c>
      <c r="E147" s="403" t="s">
        <v>354</v>
      </c>
      <c r="F147" s="403" t="s">
        <v>217</v>
      </c>
      <c r="G147" s="155">
        <v>263.66000000000003</v>
      </c>
      <c r="H147" s="136"/>
      <c r="I147" s="157"/>
      <c r="J147" s="335"/>
      <c r="K147" s="335"/>
      <c r="L147" s="335"/>
      <c r="M147" s="335"/>
      <c r="N147" s="335"/>
      <c r="O147" s="377"/>
      <c r="P147" s="377"/>
      <c r="Q147" s="377"/>
      <c r="R147" s="377"/>
      <c r="S147" s="377"/>
      <c r="T147" s="377"/>
      <c r="U147" s="377"/>
      <c r="V147" s="377"/>
      <c r="W147" s="377"/>
      <c r="X147" s="377"/>
      <c r="Y147" s="377"/>
      <c r="Z147" s="377"/>
      <c r="AA147" s="377"/>
      <c r="AB147" s="377"/>
      <c r="AC147" s="377"/>
      <c r="AD147" s="377"/>
      <c r="AE147" s="377"/>
      <c r="AF147" s="377"/>
      <c r="AG147" s="377"/>
      <c r="AH147" s="377"/>
      <c r="AI147" s="377"/>
      <c r="AJ147" s="377"/>
      <c r="AK147" s="377"/>
      <c r="AL147" s="377"/>
      <c r="AM147" s="377"/>
      <c r="AN147" s="377"/>
      <c r="AO147" s="377"/>
      <c r="AP147" s="377"/>
      <c r="AQ147" s="377"/>
    </row>
    <row r="148" spans="1:43" s="331" customFormat="1" ht="31.5">
      <c r="A148" s="171" t="s">
        <v>355</v>
      </c>
      <c r="B148" s="403" t="s">
        <v>238</v>
      </c>
      <c r="C148" s="403" t="s">
        <v>210</v>
      </c>
      <c r="D148" s="404" t="s">
        <v>553</v>
      </c>
      <c r="E148" s="403" t="s">
        <v>357</v>
      </c>
      <c r="F148" s="403" t="s">
        <v>218</v>
      </c>
      <c r="G148" s="155">
        <v>80.849999999999994</v>
      </c>
      <c r="H148" s="136"/>
      <c r="I148" s="157"/>
      <c r="J148" s="335"/>
      <c r="K148" s="335"/>
      <c r="L148" s="335"/>
      <c r="M148" s="335"/>
      <c r="N148" s="335"/>
      <c r="O148" s="377"/>
      <c r="P148" s="377"/>
      <c r="Q148" s="377"/>
      <c r="R148" s="377"/>
      <c r="S148" s="377"/>
      <c r="T148" s="377"/>
      <c r="U148" s="377"/>
      <c r="V148" s="377"/>
      <c r="W148" s="377"/>
      <c r="X148" s="377"/>
      <c r="Y148" s="377"/>
      <c r="Z148" s="377"/>
      <c r="AA148" s="377"/>
      <c r="AB148" s="377"/>
      <c r="AC148" s="377"/>
      <c r="AD148" s="377"/>
      <c r="AE148" s="377"/>
      <c r="AF148" s="377"/>
      <c r="AG148" s="377"/>
      <c r="AH148" s="377"/>
      <c r="AI148" s="377"/>
      <c r="AJ148" s="377"/>
      <c r="AK148" s="377"/>
      <c r="AL148" s="377"/>
      <c r="AM148" s="377"/>
      <c r="AN148" s="377"/>
      <c r="AO148" s="377"/>
      <c r="AP148" s="377"/>
      <c r="AQ148" s="377"/>
    </row>
    <row r="149" spans="1:43" s="216" customFormat="1" ht="15.75" customHeight="1">
      <c r="A149" s="236" t="s">
        <v>4</v>
      </c>
      <c r="B149" s="226" t="s">
        <v>238</v>
      </c>
      <c r="C149" s="226" t="s">
        <v>117</v>
      </c>
      <c r="D149" s="237"/>
      <c r="E149" s="226"/>
      <c r="F149" s="226"/>
      <c r="G149" s="159">
        <f t="shared" ref="G149:H151" si="21">G150</f>
        <v>0</v>
      </c>
      <c r="H149" s="159">
        <f t="shared" si="21"/>
        <v>0</v>
      </c>
      <c r="I149" s="159">
        <f>I150</f>
        <v>0</v>
      </c>
    </row>
    <row r="150" spans="1:43" s="216" customFormat="1" ht="15.75" customHeight="1">
      <c r="A150" s="236" t="s">
        <v>70</v>
      </c>
      <c r="B150" s="226" t="s">
        <v>238</v>
      </c>
      <c r="C150" s="226" t="s">
        <v>71</v>
      </c>
      <c r="D150" s="237"/>
      <c r="E150" s="226"/>
      <c r="F150" s="226"/>
      <c r="G150" s="159">
        <f t="shared" si="21"/>
        <v>0</v>
      </c>
      <c r="H150" s="159">
        <f t="shared" si="21"/>
        <v>0</v>
      </c>
      <c r="I150" s="159">
        <f>I151</f>
        <v>0</v>
      </c>
    </row>
    <row r="151" spans="1:43" s="213" customFormat="1" ht="31.5" customHeight="1">
      <c r="A151" s="238" t="s">
        <v>72</v>
      </c>
      <c r="B151" s="227" t="s">
        <v>238</v>
      </c>
      <c r="C151" s="227" t="s">
        <v>71</v>
      </c>
      <c r="D151" s="239" t="s">
        <v>382</v>
      </c>
      <c r="E151" s="227"/>
      <c r="F151" s="227"/>
      <c r="G151" s="141">
        <f t="shared" si="21"/>
        <v>0</v>
      </c>
      <c r="H151" s="141">
        <f t="shared" si="21"/>
        <v>0</v>
      </c>
      <c r="I151" s="141">
        <f>I152</f>
        <v>0</v>
      </c>
    </row>
    <row r="152" spans="1:43" s="213" customFormat="1" ht="15.75" customHeight="1">
      <c r="A152" s="238" t="s">
        <v>73</v>
      </c>
      <c r="B152" s="227" t="s">
        <v>238</v>
      </c>
      <c r="C152" s="227" t="s">
        <v>71</v>
      </c>
      <c r="D152" s="239" t="s">
        <v>382</v>
      </c>
      <c r="E152" s="227" t="s">
        <v>74</v>
      </c>
      <c r="F152" s="227" t="s">
        <v>227</v>
      </c>
      <c r="G152" s="136"/>
      <c r="H152" s="136"/>
      <c r="I152" s="141"/>
    </row>
    <row r="153" spans="1:43" s="213" customFormat="1" ht="15.75" customHeight="1">
      <c r="A153" s="236" t="s">
        <v>144</v>
      </c>
      <c r="B153" s="226" t="s">
        <v>238</v>
      </c>
      <c r="C153" s="226" t="s">
        <v>120</v>
      </c>
      <c r="D153" s="242"/>
      <c r="E153" s="226"/>
      <c r="F153" s="226"/>
      <c r="G153" s="159">
        <f>G154+G156+G159</f>
        <v>0</v>
      </c>
      <c r="H153" s="159">
        <f t="shared" ref="H153:I153" si="22">H154+H156+H159</f>
        <v>0</v>
      </c>
      <c r="I153" s="159">
        <f t="shared" si="22"/>
        <v>0</v>
      </c>
    </row>
    <row r="154" spans="1:43" s="213" customFormat="1" ht="15.75" customHeight="1">
      <c r="A154" s="236" t="s">
        <v>383</v>
      </c>
      <c r="B154" s="226" t="s">
        <v>238</v>
      </c>
      <c r="C154" s="226" t="s">
        <v>384</v>
      </c>
      <c r="D154" s="239"/>
      <c r="E154" s="226"/>
      <c r="F154" s="226"/>
      <c r="G154" s="159">
        <f>G155</f>
        <v>0</v>
      </c>
      <c r="H154" s="159">
        <f>H155</f>
        <v>0</v>
      </c>
      <c r="I154" s="159">
        <f>I155</f>
        <v>0</v>
      </c>
    </row>
    <row r="155" spans="1:43" s="213" customFormat="1" ht="31.5" customHeight="1">
      <c r="A155" s="166" t="s">
        <v>483</v>
      </c>
      <c r="B155" s="227" t="s">
        <v>238</v>
      </c>
      <c r="C155" s="227" t="s">
        <v>384</v>
      </c>
      <c r="D155" s="239" t="s">
        <v>385</v>
      </c>
      <c r="E155" s="227" t="s">
        <v>386</v>
      </c>
      <c r="F155" s="227" t="s">
        <v>227</v>
      </c>
      <c r="G155" s="141"/>
      <c r="H155" s="141"/>
      <c r="I155" s="141"/>
    </row>
    <row r="156" spans="1:43" s="218" customFormat="1" ht="15.75" customHeight="1">
      <c r="A156" s="183" t="s">
        <v>391</v>
      </c>
      <c r="B156" s="226" t="s">
        <v>238</v>
      </c>
      <c r="C156" s="226" t="s">
        <v>159</v>
      </c>
      <c r="D156" s="242"/>
      <c r="E156" s="226"/>
      <c r="F156" s="226"/>
      <c r="G156" s="159">
        <f>G157</f>
        <v>0</v>
      </c>
      <c r="H156" s="159">
        <f>H157</f>
        <v>0</v>
      </c>
      <c r="I156" s="159">
        <f t="shared" ref="I156:I157" si="23">I157</f>
        <v>0</v>
      </c>
    </row>
    <row r="157" spans="1:43" s="218" customFormat="1" ht="15.75" customHeight="1">
      <c r="A157" s="166" t="s">
        <v>302</v>
      </c>
      <c r="B157" s="227" t="s">
        <v>238</v>
      </c>
      <c r="C157" s="227" t="s">
        <v>159</v>
      </c>
      <c r="D157" s="239" t="s">
        <v>364</v>
      </c>
      <c r="E157" s="227"/>
      <c r="F157" s="227"/>
      <c r="G157" s="141">
        <f>G158</f>
        <v>0</v>
      </c>
      <c r="H157" s="141">
        <f>H158</f>
        <v>0</v>
      </c>
      <c r="I157" s="141">
        <f t="shared" si="23"/>
        <v>0</v>
      </c>
    </row>
    <row r="158" spans="1:43" s="218" customFormat="1" ht="15.75" customHeight="1">
      <c r="A158" s="166" t="s">
        <v>302</v>
      </c>
      <c r="B158" s="227" t="s">
        <v>238</v>
      </c>
      <c r="C158" s="227" t="s">
        <v>159</v>
      </c>
      <c r="D158" s="239" t="s">
        <v>364</v>
      </c>
      <c r="E158" s="227" t="s">
        <v>381</v>
      </c>
      <c r="F158" s="227" t="s">
        <v>227</v>
      </c>
      <c r="G158" s="141"/>
      <c r="H158" s="141"/>
      <c r="I158" s="141"/>
    </row>
    <row r="159" spans="1:43" s="216" customFormat="1" ht="15.75" customHeight="1">
      <c r="A159" s="236" t="s">
        <v>76</v>
      </c>
      <c r="B159" s="226" t="s">
        <v>238</v>
      </c>
      <c r="C159" s="226" t="s">
        <v>122</v>
      </c>
      <c r="D159" s="237"/>
      <c r="E159" s="226"/>
      <c r="F159" s="226"/>
      <c r="G159" s="159">
        <f>G160</f>
        <v>0</v>
      </c>
      <c r="H159" s="159">
        <f>H160</f>
        <v>0</v>
      </c>
      <c r="I159" s="159">
        <f t="shared" ref="I159:I160" si="24">I160</f>
        <v>0</v>
      </c>
    </row>
    <row r="160" spans="1:43" s="213" customFormat="1" ht="31.5" customHeight="1">
      <c r="A160" s="238" t="s">
        <v>486</v>
      </c>
      <c r="B160" s="227" t="s">
        <v>238</v>
      </c>
      <c r="C160" s="227" t="s">
        <v>122</v>
      </c>
      <c r="D160" s="243" t="s">
        <v>487</v>
      </c>
      <c r="E160" s="227"/>
      <c r="F160" s="227"/>
      <c r="G160" s="141">
        <f>G161</f>
        <v>0</v>
      </c>
      <c r="H160" s="141">
        <f>H161</f>
        <v>0</v>
      </c>
      <c r="I160" s="141">
        <f t="shared" si="24"/>
        <v>0</v>
      </c>
    </row>
    <row r="161" spans="1:15" s="213" customFormat="1" ht="47.25" customHeight="1">
      <c r="A161" s="238" t="s">
        <v>303</v>
      </c>
      <c r="B161" s="227" t="s">
        <v>238</v>
      </c>
      <c r="C161" s="227" t="s">
        <v>122</v>
      </c>
      <c r="D161" s="243" t="s">
        <v>487</v>
      </c>
      <c r="E161" s="227" t="s">
        <v>278</v>
      </c>
      <c r="F161" s="227" t="s">
        <v>264</v>
      </c>
      <c r="G161" s="136"/>
      <c r="H161" s="136">
        <f>G161</f>
        <v>0</v>
      </c>
      <c r="I161" s="141"/>
    </row>
    <row r="162" spans="1:15" s="213" customFormat="1" ht="15.75" customHeight="1">
      <c r="A162" s="183" t="s">
        <v>392</v>
      </c>
      <c r="B162" s="226" t="s">
        <v>238</v>
      </c>
      <c r="C162" s="226" t="s">
        <v>123</v>
      </c>
      <c r="D162" s="243"/>
      <c r="E162" s="227"/>
      <c r="F162" s="227"/>
      <c r="G162" s="159">
        <f>G163+G166</f>
        <v>45569.529999999992</v>
      </c>
      <c r="H162" s="159">
        <f>H163</f>
        <v>3546</v>
      </c>
      <c r="I162" s="159">
        <f t="shared" ref="I162:I164" si="25">I163</f>
        <v>3617.3</v>
      </c>
    </row>
    <row r="163" spans="1:15" s="213" customFormat="1" ht="15.75" customHeight="1">
      <c r="A163" s="183" t="s">
        <v>393</v>
      </c>
      <c r="B163" s="226" t="s">
        <v>238</v>
      </c>
      <c r="C163" s="226" t="s">
        <v>394</v>
      </c>
      <c r="D163" s="243"/>
      <c r="E163" s="227"/>
      <c r="F163" s="227"/>
      <c r="G163" s="141">
        <f>G164</f>
        <v>4587.2</v>
      </c>
      <c r="H163" s="141">
        <f>H164</f>
        <v>3546</v>
      </c>
      <c r="I163" s="141">
        <f t="shared" si="25"/>
        <v>3617.3</v>
      </c>
    </row>
    <row r="164" spans="1:15" s="213" customFormat="1" ht="47.25" customHeight="1">
      <c r="A164" s="166" t="s">
        <v>395</v>
      </c>
      <c r="B164" s="227" t="s">
        <v>238</v>
      </c>
      <c r="C164" s="227" t="s">
        <v>394</v>
      </c>
      <c r="D164" s="243" t="s">
        <v>396</v>
      </c>
      <c r="E164" s="227"/>
      <c r="F164" s="227"/>
      <c r="G164" s="157">
        <f>G165</f>
        <v>4587.2</v>
      </c>
      <c r="H164" s="157">
        <f t="shared" ref="H164" si="26">H165</f>
        <v>3546</v>
      </c>
      <c r="I164" s="157">
        <f t="shared" si="25"/>
        <v>3617.3</v>
      </c>
    </row>
    <row r="165" spans="1:15" s="213" customFormat="1" ht="47.25" customHeight="1">
      <c r="A165" s="166" t="s">
        <v>395</v>
      </c>
      <c r="B165" s="227" t="s">
        <v>238</v>
      </c>
      <c r="C165" s="227" t="s">
        <v>394</v>
      </c>
      <c r="D165" s="243" t="s">
        <v>396</v>
      </c>
      <c r="E165" s="227" t="s">
        <v>60</v>
      </c>
      <c r="F165" s="227" t="s">
        <v>224</v>
      </c>
      <c r="G165" s="157">
        <v>4587.2</v>
      </c>
      <c r="H165" s="157">
        <v>3546</v>
      </c>
      <c r="I165" s="141">
        <v>3617.3</v>
      </c>
    </row>
    <row r="166" spans="1:15" s="331" customFormat="1" ht="47.25" customHeight="1">
      <c r="A166" s="421" t="s">
        <v>607</v>
      </c>
      <c r="B166" s="415" t="s">
        <v>238</v>
      </c>
      <c r="C166" s="415" t="s">
        <v>608</v>
      </c>
      <c r="D166" s="414"/>
      <c r="E166" s="411"/>
      <c r="F166" s="411"/>
      <c r="G166" s="420">
        <f>G167+G169</f>
        <v>40982.329999999994</v>
      </c>
      <c r="H166" s="417"/>
      <c r="I166" s="417"/>
      <c r="J166" s="407"/>
      <c r="K166" s="407"/>
      <c r="L166" s="407"/>
      <c r="M166" s="407"/>
      <c r="N166" s="407"/>
      <c r="O166" s="407"/>
    </row>
    <row r="167" spans="1:15" s="331" customFormat="1" ht="47.25" customHeight="1">
      <c r="A167" s="418" t="s">
        <v>609</v>
      </c>
      <c r="B167" s="408" t="s">
        <v>238</v>
      </c>
      <c r="C167" s="408" t="s">
        <v>608</v>
      </c>
      <c r="D167" s="409" t="s">
        <v>610</v>
      </c>
      <c r="E167" s="408"/>
      <c r="F167" s="408"/>
      <c r="G167" s="422">
        <f>G168</f>
        <v>38505.468999999997</v>
      </c>
      <c r="H167" s="417"/>
      <c r="I167" s="417"/>
      <c r="J167" s="406"/>
      <c r="K167" s="406"/>
      <c r="L167" s="406"/>
      <c r="M167" s="406"/>
      <c r="N167" s="406"/>
      <c r="O167" s="406"/>
    </row>
    <row r="168" spans="1:15" s="331" customFormat="1" ht="47.25" customHeight="1">
      <c r="A168" s="410" t="s">
        <v>611</v>
      </c>
      <c r="B168" s="408" t="s">
        <v>238</v>
      </c>
      <c r="C168" s="408" t="s">
        <v>608</v>
      </c>
      <c r="D168" s="409" t="s">
        <v>610</v>
      </c>
      <c r="E168" s="408" t="s">
        <v>381</v>
      </c>
      <c r="F168" s="408" t="s">
        <v>227</v>
      </c>
      <c r="G168" s="423">
        <v>38505.468999999997</v>
      </c>
      <c r="H168" s="417"/>
      <c r="I168" s="417"/>
      <c r="J168" s="406"/>
      <c r="K168" s="406"/>
      <c r="L168" s="406"/>
      <c r="M168" s="406"/>
      <c r="N168" s="406"/>
      <c r="O168" s="406"/>
    </row>
    <row r="169" spans="1:15" s="331" customFormat="1" ht="47.25" customHeight="1">
      <c r="A169" s="418" t="s">
        <v>612</v>
      </c>
      <c r="B169" s="411" t="s">
        <v>238</v>
      </c>
      <c r="C169" s="411" t="s">
        <v>608</v>
      </c>
      <c r="D169" s="416" t="s">
        <v>613</v>
      </c>
      <c r="E169" s="411"/>
      <c r="F169" s="411"/>
      <c r="G169" s="419">
        <f>G170</f>
        <v>2476.8609999999999</v>
      </c>
      <c r="H169" s="417"/>
      <c r="I169" s="412"/>
      <c r="J169" s="407"/>
      <c r="K169" s="407"/>
      <c r="L169" s="407"/>
      <c r="M169" s="407"/>
      <c r="N169" s="407"/>
      <c r="O169" s="407"/>
    </row>
    <row r="170" spans="1:15" s="331" customFormat="1" ht="47.25" customHeight="1">
      <c r="A170" s="413" t="s">
        <v>611</v>
      </c>
      <c r="B170" s="411" t="s">
        <v>238</v>
      </c>
      <c r="C170" s="411" t="s">
        <v>608</v>
      </c>
      <c r="D170" s="416" t="s">
        <v>613</v>
      </c>
      <c r="E170" s="411" t="s">
        <v>381</v>
      </c>
      <c r="F170" s="411" t="s">
        <v>227</v>
      </c>
      <c r="G170" s="424">
        <v>2476.8609999999999</v>
      </c>
      <c r="H170" s="417"/>
      <c r="I170" s="412"/>
      <c r="J170" s="407"/>
      <c r="K170" s="407"/>
      <c r="L170" s="407"/>
      <c r="M170" s="407"/>
      <c r="N170" s="407"/>
      <c r="O170" s="407"/>
    </row>
    <row r="171" spans="1:15" s="213" customFormat="1" ht="15.75" customHeight="1">
      <c r="A171" s="173" t="s">
        <v>464</v>
      </c>
      <c r="B171" s="226" t="s">
        <v>238</v>
      </c>
      <c r="C171" s="226" t="s">
        <v>131</v>
      </c>
      <c r="D171" s="239"/>
      <c r="E171" s="227"/>
      <c r="F171" s="227"/>
      <c r="G171" s="141">
        <f t="shared" ref="G171:H173" si="27">G172</f>
        <v>3224.6</v>
      </c>
      <c r="H171" s="141">
        <f t="shared" si="27"/>
        <v>3353.6</v>
      </c>
      <c r="I171" s="141">
        <f t="shared" ref="I171:I173" si="28">I172</f>
        <v>3487.7</v>
      </c>
    </row>
    <row r="172" spans="1:15" s="218" customFormat="1" ht="15.75" customHeight="1">
      <c r="A172" s="173" t="s">
        <v>465</v>
      </c>
      <c r="B172" s="226" t="s">
        <v>238</v>
      </c>
      <c r="C172" s="226" t="s">
        <v>410</v>
      </c>
      <c r="D172" s="237"/>
      <c r="E172" s="226"/>
      <c r="F172" s="226"/>
      <c r="G172" s="159">
        <f t="shared" si="27"/>
        <v>3224.6</v>
      </c>
      <c r="H172" s="159">
        <f t="shared" si="27"/>
        <v>3353.6</v>
      </c>
      <c r="I172" s="159">
        <f t="shared" si="28"/>
        <v>3487.7</v>
      </c>
    </row>
    <row r="173" spans="1:15" s="214" customFormat="1" ht="47.25" customHeight="1">
      <c r="A173" s="238" t="s">
        <v>225</v>
      </c>
      <c r="B173" s="227" t="s">
        <v>238</v>
      </c>
      <c r="C173" s="227" t="s">
        <v>410</v>
      </c>
      <c r="D173" s="239" t="s">
        <v>389</v>
      </c>
      <c r="E173" s="230"/>
      <c r="F173" s="227"/>
      <c r="G173" s="141">
        <f t="shared" si="27"/>
        <v>3224.6</v>
      </c>
      <c r="H173" s="141">
        <f t="shared" si="27"/>
        <v>3353.6</v>
      </c>
      <c r="I173" s="141">
        <f t="shared" si="28"/>
        <v>3487.7</v>
      </c>
    </row>
    <row r="174" spans="1:15" s="214" customFormat="1" ht="47.25" customHeight="1">
      <c r="A174" s="238" t="s">
        <v>303</v>
      </c>
      <c r="B174" s="227" t="s">
        <v>238</v>
      </c>
      <c r="C174" s="227" t="s">
        <v>410</v>
      </c>
      <c r="D174" s="239" t="s">
        <v>389</v>
      </c>
      <c r="E174" s="227" t="s">
        <v>278</v>
      </c>
      <c r="F174" s="227" t="s">
        <v>264</v>
      </c>
      <c r="G174" s="136">
        <v>3224.6</v>
      </c>
      <c r="H174" s="136">
        <v>3353.6</v>
      </c>
      <c r="I174" s="136">
        <v>3487.7</v>
      </c>
    </row>
    <row r="175" spans="1:15" s="214" customFormat="1" ht="47.25" customHeight="1">
      <c r="A175" s="183" t="s">
        <v>418</v>
      </c>
      <c r="B175" s="226" t="s">
        <v>238</v>
      </c>
      <c r="C175" s="226" t="s">
        <v>134</v>
      </c>
      <c r="D175" s="242"/>
      <c r="E175" s="226"/>
      <c r="F175" s="226"/>
      <c r="G175" s="178">
        <f>G176</f>
        <v>0</v>
      </c>
      <c r="H175" s="136"/>
      <c r="I175" s="136"/>
    </row>
    <row r="176" spans="1:15" s="214" customFormat="1" ht="47.25" customHeight="1">
      <c r="A176" s="183" t="s">
        <v>542</v>
      </c>
      <c r="B176" s="226" t="s">
        <v>238</v>
      </c>
      <c r="C176" s="226" t="s">
        <v>541</v>
      </c>
      <c r="D176" s="242"/>
      <c r="E176" s="226"/>
      <c r="F176" s="226"/>
      <c r="G176" s="178">
        <f>G177+G179</f>
        <v>0</v>
      </c>
      <c r="H176" s="136"/>
      <c r="I176" s="136"/>
    </row>
    <row r="177" spans="1:10" s="214" customFormat="1" ht="47.25" customHeight="1">
      <c r="A177" s="166" t="s">
        <v>543</v>
      </c>
      <c r="B177" s="227" t="s">
        <v>100</v>
      </c>
      <c r="C177" s="227" t="s">
        <v>541</v>
      </c>
      <c r="D177" s="239" t="s">
        <v>503</v>
      </c>
      <c r="E177" s="227"/>
      <c r="F177" s="227"/>
      <c r="G177" s="136">
        <f>G178</f>
        <v>0</v>
      </c>
      <c r="H177" s="136"/>
      <c r="I177" s="136"/>
    </row>
    <row r="178" spans="1:10" s="214" customFormat="1" ht="47.25" customHeight="1">
      <c r="A178" s="166" t="s">
        <v>508</v>
      </c>
      <c r="B178" s="227" t="s">
        <v>238</v>
      </c>
      <c r="C178" s="227" t="s">
        <v>541</v>
      </c>
      <c r="D178" s="239" t="s">
        <v>503</v>
      </c>
      <c r="E178" s="227" t="s">
        <v>386</v>
      </c>
      <c r="F178" s="227" t="s">
        <v>227</v>
      </c>
      <c r="G178" s="136"/>
      <c r="H178" s="136"/>
      <c r="I178" s="136"/>
    </row>
    <row r="179" spans="1:10" s="214" customFormat="1" ht="47.25" customHeight="1">
      <c r="A179" s="166" t="s">
        <v>543</v>
      </c>
      <c r="B179" s="227" t="s">
        <v>238</v>
      </c>
      <c r="C179" s="227" t="s">
        <v>541</v>
      </c>
      <c r="D179" s="239" t="s">
        <v>544</v>
      </c>
      <c r="E179" s="227"/>
      <c r="F179" s="227"/>
      <c r="G179" s="136">
        <f>G180</f>
        <v>0</v>
      </c>
      <c r="H179" s="136"/>
      <c r="I179" s="136"/>
    </row>
    <row r="180" spans="1:10" s="214" customFormat="1" ht="47.25" customHeight="1">
      <c r="A180" s="166" t="s">
        <v>508</v>
      </c>
      <c r="B180" s="227" t="s">
        <v>238</v>
      </c>
      <c r="C180" s="227" t="s">
        <v>541</v>
      </c>
      <c r="D180" s="239" t="s">
        <v>544</v>
      </c>
      <c r="E180" s="227" t="s">
        <v>386</v>
      </c>
      <c r="F180" s="227" t="s">
        <v>227</v>
      </c>
      <c r="G180" s="136"/>
      <c r="H180" s="136"/>
      <c r="I180" s="136"/>
    </row>
    <row r="181" spans="1:10" s="216" customFormat="1" ht="31.5" customHeight="1">
      <c r="A181" s="236" t="s">
        <v>78</v>
      </c>
      <c r="B181" s="226" t="s">
        <v>238</v>
      </c>
      <c r="C181" s="226" t="s">
        <v>79</v>
      </c>
      <c r="D181" s="237"/>
      <c r="E181" s="226"/>
      <c r="F181" s="226"/>
      <c r="G181" s="159">
        <f>G182</f>
        <v>0</v>
      </c>
      <c r="H181" s="159">
        <f>H182</f>
        <v>0</v>
      </c>
      <c r="I181" s="159">
        <f t="shared" ref="I181:I182" si="29">I182</f>
        <v>0</v>
      </c>
    </row>
    <row r="182" spans="1:10" s="217" customFormat="1" ht="31.5" customHeight="1">
      <c r="A182" s="236" t="s">
        <v>78</v>
      </c>
      <c r="B182" s="226" t="s">
        <v>238</v>
      </c>
      <c r="C182" s="226" t="s">
        <v>80</v>
      </c>
      <c r="D182" s="237" t="s">
        <v>299</v>
      </c>
      <c r="E182" s="226"/>
      <c r="F182" s="226"/>
      <c r="G182" s="159">
        <f>G183</f>
        <v>0</v>
      </c>
      <c r="H182" s="159">
        <f>H183</f>
        <v>0</v>
      </c>
      <c r="I182" s="159">
        <f t="shared" si="29"/>
        <v>0</v>
      </c>
    </row>
    <row r="183" spans="1:10" s="213" customFormat="1" ht="15.75" customHeight="1">
      <c r="A183" s="238" t="s">
        <v>81</v>
      </c>
      <c r="B183" s="227" t="s">
        <v>238</v>
      </c>
      <c r="C183" s="227" t="s">
        <v>80</v>
      </c>
      <c r="D183" s="243" t="s">
        <v>299</v>
      </c>
      <c r="E183" s="227" t="s">
        <v>298</v>
      </c>
      <c r="F183" s="227" t="s">
        <v>306</v>
      </c>
      <c r="G183" s="136"/>
      <c r="H183" s="136"/>
      <c r="I183" s="141"/>
    </row>
    <row r="184" spans="1:10" s="216" customFormat="1" ht="31.5" customHeight="1">
      <c r="A184" s="236" t="s">
        <v>82</v>
      </c>
      <c r="B184" s="226" t="s">
        <v>238</v>
      </c>
      <c r="C184" s="226" t="s">
        <v>135</v>
      </c>
      <c r="D184" s="237"/>
      <c r="E184" s="226"/>
      <c r="F184" s="226"/>
      <c r="G184" s="159">
        <f>G185+G190</f>
        <v>101279</v>
      </c>
      <c r="H184" s="159">
        <f t="shared" ref="H184:I184" si="30">H185+H190</f>
        <v>82450</v>
      </c>
      <c r="I184" s="159">
        <f t="shared" si="30"/>
        <v>82450</v>
      </c>
    </row>
    <row r="185" spans="1:10" s="216" customFormat="1" ht="31.5" customHeight="1">
      <c r="A185" s="236" t="s">
        <v>305</v>
      </c>
      <c r="B185" s="226" t="s">
        <v>238</v>
      </c>
      <c r="C185" s="226" t="s">
        <v>136</v>
      </c>
      <c r="D185" s="237"/>
      <c r="E185" s="226"/>
      <c r="F185" s="226"/>
      <c r="G185" s="159">
        <f>G186+G188</f>
        <v>59231</v>
      </c>
      <c r="H185" s="159">
        <f>H186+H188</f>
        <v>59231</v>
      </c>
      <c r="I185" s="159">
        <f>I186+I188</f>
        <v>59231</v>
      </c>
    </row>
    <row r="186" spans="1:10" s="213" customFormat="1" ht="31.5" customHeight="1">
      <c r="A186" s="238" t="s">
        <v>305</v>
      </c>
      <c r="B186" s="227" t="s">
        <v>238</v>
      </c>
      <c r="C186" s="227" t="s">
        <v>136</v>
      </c>
      <c r="D186" s="243" t="s">
        <v>318</v>
      </c>
      <c r="E186" s="227"/>
      <c r="F186" s="227"/>
      <c r="G186" s="141">
        <f>G187</f>
        <v>56821</v>
      </c>
      <c r="H186" s="141">
        <f>H187</f>
        <v>57367.9</v>
      </c>
      <c r="I186" s="141">
        <f>I187</f>
        <v>57331</v>
      </c>
    </row>
    <row r="187" spans="1:10" s="213" customFormat="1" ht="15.75" customHeight="1">
      <c r="A187" s="238" t="s">
        <v>248</v>
      </c>
      <c r="B187" s="227" t="s">
        <v>238</v>
      </c>
      <c r="C187" s="227" t="s">
        <v>136</v>
      </c>
      <c r="D187" s="243" t="s">
        <v>318</v>
      </c>
      <c r="E187" s="227" t="s">
        <v>83</v>
      </c>
      <c r="F187" s="227" t="s">
        <v>227</v>
      </c>
      <c r="G187" s="136">
        <v>56821</v>
      </c>
      <c r="H187" s="136">
        <v>57367.9</v>
      </c>
      <c r="I187" s="141">
        <v>57331</v>
      </c>
      <c r="J187" s="161"/>
    </row>
    <row r="188" spans="1:10" s="213" customFormat="1" ht="31.5" customHeight="1">
      <c r="A188" s="238" t="s">
        <v>304</v>
      </c>
      <c r="B188" s="227" t="s">
        <v>238</v>
      </c>
      <c r="C188" s="227" t="s">
        <v>136</v>
      </c>
      <c r="D188" s="243" t="s">
        <v>397</v>
      </c>
      <c r="E188" s="227"/>
      <c r="F188" s="227"/>
      <c r="G188" s="141">
        <f>G189</f>
        <v>2410</v>
      </c>
      <c r="H188" s="141">
        <f>H189</f>
        <v>1863.1</v>
      </c>
      <c r="I188" s="141">
        <f>I189</f>
        <v>1900</v>
      </c>
    </row>
    <row r="189" spans="1:10" s="213" customFormat="1" ht="15.75" customHeight="1">
      <c r="A189" s="238" t="s">
        <v>248</v>
      </c>
      <c r="B189" s="227" t="s">
        <v>238</v>
      </c>
      <c r="C189" s="227" t="s">
        <v>136</v>
      </c>
      <c r="D189" s="243" t="s">
        <v>397</v>
      </c>
      <c r="E189" s="227" t="s">
        <v>83</v>
      </c>
      <c r="F189" s="227" t="s">
        <v>227</v>
      </c>
      <c r="G189" s="136">
        <v>2410</v>
      </c>
      <c r="H189" s="136">
        <v>1863.1</v>
      </c>
      <c r="I189" s="141">
        <v>1900</v>
      </c>
    </row>
    <row r="190" spans="1:10" s="213" customFormat="1" ht="15.75" customHeight="1">
      <c r="A190" s="183" t="s">
        <v>398</v>
      </c>
      <c r="B190" s="226" t="s">
        <v>238</v>
      </c>
      <c r="C190" s="226" t="s">
        <v>327</v>
      </c>
      <c r="D190" s="237"/>
      <c r="E190" s="226"/>
      <c r="F190" s="226"/>
      <c r="G190" s="159">
        <f>G191+G193+G195</f>
        <v>42048</v>
      </c>
      <c r="H190" s="159">
        <f t="shared" ref="H190:I190" si="31">H191+H193+H195</f>
        <v>23219</v>
      </c>
      <c r="I190" s="159">
        <f t="shared" si="31"/>
        <v>23219</v>
      </c>
    </row>
    <row r="191" spans="1:10" s="213" customFormat="1" ht="31.5" customHeight="1">
      <c r="A191" s="238" t="s">
        <v>84</v>
      </c>
      <c r="B191" s="227" t="s">
        <v>238</v>
      </c>
      <c r="C191" s="227" t="s">
        <v>327</v>
      </c>
      <c r="D191" s="243" t="s">
        <v>308</v>
      </c>
      <c r="E191" s="227"/>
      <c r="F191" s="227"/>
      <c r="G191" s="141">
        <f>G192</f>
        <v>27951.4</v>
      </c>
      <c r="H191" s="141">
        <f>H192</f>
        <v>22166</v>
      </c>
      <c r="I191" s="141">
        <f>I192</f>
        <v>22166</v>
      </c>
    </row>
    <row r="192" spans="1:10" s="213" customFormat="1" ht="15.75" customHeight="1">
      <c r="A192" s="238" t="s">
        <v>307</v>
      </c>
      <c r="B192" s="227" t="s">
        <v>238</v>
      </c>
      <c r="C192" s="227" t="s">
        <v>327</v>
      </c>
      <c r="D192" s="243" t="s">
        <v>308</v>
      </c>
      <c r="E192" s="227" t="s">
        <v>386</v>
      </c>
      <c r="F192" s="227" t="s">
        <v>227</v>
      </c>
      <c r="G192" s="136">
        <v>27951.4</v>
      </c>
      <c r="H192" s="136">
        <v>22166</v>
      </c>
      <c r="I192" s="141">
        <v>22166</v>
      </c>
    </row>
    <row r="193" spans="1:43" s="213" customFormat="1" ht="15.75" customHeight="1">
      <c r="A193" s="238" t="s">
        <v>320</v>
      </c>
      <c r="B193" s="227" t="s">
        <v>238</v>
      </c>
      <c r="C193" s="227" t="s">
        <v>327</v>
      </c>
      <c r="D193" s="243" t="s">
        <v>321</v>
      </c>
      <c r="E193" s="226"/>
      <c r="F193" s="226"/>
      <c r="G193" s="141">
        <f>G194</f>
        <v>1053</v>
      </c>
      <c r="H193" s="141">
        <f>H194</f>
        <v>1053</v>
      </c>
      <c r="I193" s="141">
        <f t="shared" ref="I193" si="32">I194</f>
        <v>1053</v>
      </c>
    </row>
    <row r="194" spans="1:43" s="213" customFormat="1" ht="15.75" customHeight="1">
      <c r="A194" s="229" t="s">
        <v>399</v>
      </c>
      <c r="B194" s="227" t="s">
        <v>238</v>
      </c>
      <c r="C194" s="227" t="s">
        <v>327</v>
      </c>
      <c r="D194" s="243" t="s">
        <v>321</v>
      </c>
      <c r="E194" s="227" t="s">
        <v>386</v>
      </c>
      <c r="F194" s="227" t="s">
        <v>227</v>
      </c>
      <c r="G194" s="136">
        <f>I194</f>
        <v>1053</v>
      </c>
      <c r="H194" s="136">
        <f>G194</f>
        <v>1053</v>
      </c>
      <c r="I194" s="141">
        <v>1053</v>
      </c>
    </row>
    <row r="195" spans="1:43" s="213" customFormat="1" ht="15.75" customHeight="1">
      <c r="A195" s="241" t="s">
        <v>552</v>
      </c>
      <c r="B195" s="227" t="s">
        <v>238</v>
      </c>
      <c r="C195" s="227" t="s">
        <v>327</v>
      </c>
      <c r="D195" s="243" t="s">
        <v>553</v>
      </c>
      <c r="E195" s="227"/>
      <c r="F195" s="227"/>
      <c r="G195" s="155">
        <f>G196</f>
        <v>13043.6</v>
      </c>
      <c r="H195" s="155">
        <f t="shared" ref="H195:I195" si="33">H196</f>
        <v>0</v>
      </c>
      <c r="I195" s="155">
        <f t="shared" si="33"/>
        <v>0</v>
      </c>
      <c r="J195" s="217"/>
      <c r="K195" s="217"/>
      <c r="L195" s="217"/>
      <c r="M195" s="217"/>
      <c r="N195" s="217"/>
      <c r="O195" s="245"/>
      <c r="P195" s="245"/>
      <c r="Q195" s="245"/>
      <c r="R195" s="245"/>
      <c r="S195" s="245"/>
      <c r="T195" s="245"/>
      <c r="U195" s="245"/>
      <c r="V195" s="245"/>
      <c r="W195" s="245"/>
      <c r="X195" s="245"/>
      <c r="Y195" s="245"/>
      <c r="Z195" s="245"/>
      <c r="AA195" s="245"/>
      <c r="AB195" s="245"/>
      <c r="AC195" s="245"/>
      <c r="AD195" s="245"/>
      <c r="AE195" s="245"/>
      <c r="AF195" s="245"/>
      <c r="AG195" s="245"/>
      <c r="AH195" s="245"/>
      <c r="AI195" s="245"/>
      <c r="AJ195" s="245"/>
      <c r="AK195" s="245"/>
      <c r="AL195" s="245"/>
      <c r="AM195" s="245"/>
      <c r="AN195" s="245"/>
      <c r="AO195" s="245"/>
      <c r="AP195" s="245"/>
      <c r="AQ195" s="245"/>
    </row>
    <row r="196" spans="1:43" s="213" customFormat="1" ht="15.75" customHeight="1">
      <c r="A196" s="167" t="s">
        <v>554</v>
      </c>
      <c r="B196" s="227" t="s">
        <v>238</v>
      </c>
      <c r="C196" s="227" t="s">
        <v>327</v>
      </c>
      <c r="D196" s="243" t="s">
        <v>553</v>
      </c>
      <c r="E196" s="227" t="s">
        <v>386</v>
      </c>
      <c r="F196" s="227" t="s">
        <v>227</v>
      </c>
      <c r="G196" s="155">
        <v>13043.6</v>
      </c>
      <c r="H196" s="136"/>
      <c r="I196" s="157"/>
      <c r="J196" s="217"/>
      <c r="K196" s="217"/>
      <c r="L196" s="217"/>
      <c r="M196" s="217"/>
      <c r="N196" s="217"/>
      <c r="O196" s="245"/>
      <c r="P196" s="245"/>
      <c r="Q196" s="245"/>
      <c r="R196" s="245"/>
      <c r="S196" s="245"/>
      <c r="T196" s="245"/>
      <c r="U196" s="245"/>
      <c r="V196" s="245"/>
      <c r="W196" s="245"/>
      <c r="X196" s="245"/>
      <c r="Y196" s="245"/>
      <c r="Z196" s="245"/>
      <c r="AA196" s="245"/>
      <c r="AB196" s="245"/>
      <c r="AC196" s="245"/>
      <c r="AD196" s="245"/>
      <c r="AE196" s="245"/>
      <c r="AF196" s="245"/>
      <c r="AG196" s="245"/>
      <c r="AH196" s="245"/>
      <c r="AI196" s="245"/>
      <c r="AJ196" s="245"/>
      <c r="AK196" s="245"/>
      <c r="AL196" s="245"/>
      <c r="AM196" s="245"/>
      <c r="AN196" s="245"/>
      <c r="AO196" s="245"/>
      <c r="AP196" s="245"/>
      <c r="AQ196" s="245"/>
    </row>
    <row r="197" spans="1:43" s="44" customFormat="1" ht="31.5" customHeight="1">
      <c r="A197" s="62" t="s">
        <v>198</v>
      </c>
      <c r="B197" s="43" t="s">
        <v>238</v>
      </c>
      <c r="C197" s="43"/>
      <c r="D197" s="63"/>
      <c r="E197" s="43"/>
      <c r="F197" s="126" t="s">
        <v>539</v>
      </c>
      <c r="G197" s="85">
        <f>G211+G198+G229</f>
        <v>4691.1928000000007</v>
      </c>
      <c r="H197" s="85">
        <f>H211+H199+H229</f>
        <v>2954.7</v>
      </c>
      <c r="I197" s="70">
        <f>I211+I199+I229</f>
        <v>2970.1</v>
      </c>
    </row>
    <row r="198" spans="1:43" s="216" customFormat="1" ht="15.75" customHeight="1">
      <c r="A198" s="236" t="s">
        <v>51</v>
      </c>
      <c r="B198" s="226" t="s">
        <v>238</v>
      </c>
      <c r="C198" s="226" t="s">
        <v>116</v>
      </c>
      <c r="D198" s="237"/>
      <c r="E198" s="226"/>
      <c r="F198" s="226"/>
      <c r="G198" s="159">
        <f>G199+G208</f>
        <v>730.48</v>
      </c>
      <c r="H198" s="159">
        <f t="shared" ref="H198:I198" si="34">H199+H208</f>
        <v>445</v>
      </c>
      <c r="I198" s="159">
        <f t="shared" si="34"/>
        <v>445</v>
      </c>
    </row>
    <row r="199" spans="1:43" s="140" customFormat="1" ht="18.75" customHeight="1">
      <c r="A199" s="238" t="s">
        <v>65</v>
      </c>
      <c r="B199" s="227" t="s">
        <v>238</v>
      </c>
      <c r="C199" s="227" t="s">
        <v>210</v>
      </c>
      <c r="D199" s="243" t="s">
        <v>353</v>
      </c>
      <c r="E199" s="227"/>
      <c r="F199" s="227"/>
      <c r="G199" s="141">
        <f>SUM(G200:G207)</f>
        <v>652.74</v>
      </c>
      <c r="H199" s="141">
        <f t="shared" ref="H199:I199" si="35">SUM(H200:H207)</f>
        <v>445</v>
      </c>
      <c r="I199" s="141">
        <f t="shared" si="35"/>
        <v>445</v>
      </c>
    </row>
    <row r="200" spans="1:43" s="140" customFormat="1" ht="31.5" customHeight="1">
      <c r="A200" s="240" t="s">
        <v>450</v>
      </c>
      <c r="B200" s="227" t="s">
        <v>238</v>
      </c>
      <c r="C200" s="227" t="s">
        <v>210</v>
      </c>
      <c r="D200" s="243" t="s">
        <v>353</v>
      </c>
      <c r="E200" s="227" t="s">
        <v>354</v>
      </c>
      <c r="F200" s="227" t="s">
        <v>217</v>
      </c>
      <c r="G200" s="136">
        <f>271.71+39.23</f>
        <v>310.94</v>
      </c>
      <c r="H200" s="136">
        <v>344</v>
      </c>
      <c r="I200" s="136">
        <v>344</v>
      </c>
    </row>
    <row r="201" spans="1:43" s="217" customFormat="1" ht="31.5" customHeight="1">
      <c r="A201" s="171" t="s">
        <v>355</v>
      </c>
      <c r="B201" s="227" t="s">
        <v>238</v>
      </c>
      <c r="C201" s="227" t="s">
        <v>210</v>
      </c>
      <c r="D201" s="243" t="s">
        <v>353</v>
      </c>
      <c r="E201" s="227" t="s">
        <v>356</v>
      </c>
      <c r="F201" s="227" t="s">
        <v>219</v>
      </c>
      <c r="G201" s="136">
        <v>10</v>
      </c>
      <c r="H201" s="136">
        <v>10</v>
      </c>
      <c r="I201" s="136">
        <v>10</v>
      </c>
    </row>
    <row r="202" spans="1:43" s="140" customFormat="1" ht="47.25" customHeight="1">
      <c r="A202" s="241" t="s">
        <v>451</v>
      </c>
      <c r="B202" s="227" t="s">
        <v>238</v>
      </c>
      <c r="C202" s="227" t="s">
        <v>210</v>
      </c>
      <c r="D202" s="243" t="s">
        <v>353</v>
      </c>
      <c r="E202" s="227" t="s">
        <v>357</v>
      </c>
      <c r="F202" s="227" t="s">
        <v>218</v>
      </c>
      <c r="G202" s="136">
        <f>79.95+11.85</f>
        <v>91.8</v>
      </c>
      <c r="H202" s="136">
        <v>91</v>
      </c>
      <c r="I202" s="136">
        <v>91</v>
      </c>
    </row>
    <row r="203" spans="1:43" s="213" customFormat="1" ht="15.75" customHeight="1">
      <c r="A203" s="501" t="s">
        <v>309</v>
      </c>
      <c r="B203" s="227" t="s">
        <v>100</v>
      </c>
      <c r="C203" s="227" t="s">
        <v>210</v>
      </c>
      <c r="D203" s="243" t="s">
        <v>353</v>
      </c>
      <c r="E203" s="227" t="s">
        <v>60</v>
      </c>
      <c r="F203" s="227" t="s">
        <v>220</v>
      </c>
      <c r="G203" s="136">
        <v>50</v>
      </c>
      <c r="H203" s="136"/>
      <c r="I203" s="141"/>
    </row>
    <row r="204" spans="1:43" s="213" customFormat="1" ht="15.75" customHeight="1">
      <c r="A204" s="502"/>
      <c r="B204" s="227" t="s">
        <v>100</v>
      </c>
      <c r="C204" s="227" t="s">
        <v>210</v>
      </c>
      <c r="D204" s="243" t="s">
        <v>353</v>
      </c>
      <c r="E204" s="227" t="s">
        <v>60</v>
      </c>
      <c r="F204" s="227" t="s">
        <v>223</v>
      </c>
      <c r="G204" s="136">
        <v>10</v>
      </c>
      <c r="H204" s="136"/>
      <c r="I204" s="141"/>
    </row>
    <row r="205" spans="1:43" s="213" customFormat="1" ht="15.75" customHeight="1">
      <c r="A205" s="502"/>
      <c r="B205" s="227" t="s">
        <v>100</v>
      </c>
      <c r="C205" s="227" t="s">
        <v>210</v>
      </c>
      <c r="D205" s="243" t="s">
        <v>353</v>
      </c>
      <c r="E205" s="227" t="s">
        <v>60</v>
      </c>
      <c r="F205" s="227" t="s">
        <v>224</v>
      </c>
      <c r="G205" s="136">
        <v>50</v>
      </c>
      <c r="H205" s="136"/>
      <c r="I205" s="141"/>
    </row>
    <row r="206" spans="1:43" s="213" customFormat="1" ht="15.75" customHeight="1">
      <c r="A206" s="502"/>
      <c r="B206" s="227" t="s">
        <v>100</v>
      </c>
      <c r="C206" s="227" t="s">
        <v>210</v>
      </c>
      <c r="D206" s="243" t="s">
        <v>353</v>
      </c>
      <c r="E206" s="227" t="s">
        <v>60</v>
      </c>
      <c r="F206" s="227" t="s">
        <v>137</v>
      </c>
      <c r="G206" s="136">
        <v>30</v>
      </c>
      <c r="H206" s="136"/>
      <c r="I206" s="141"/>
    </row>
    <row r="207" spans="1:43" s="213" customFormat="1" ht="15.75" customHeight="1">
      <c r="A207" s="503"/>
      <c r="B207" s="227" t="s">
        <v>100</v>
      </c>
      <c r="C207" s="227" t="s">
        <v>210</v>
      </c>
      <c r="D207" s="243" t="s">
        <v>353</v>
      </c>
      <c r="E207" s="227" t="s">
        <v>60</v>
      </c>
      <c r="F207" s="227" t="s">
        <v>138</v>
      </c>
      <c r="G207" s="136">
        <v>100</v>
      </c>
      <c r="H207" s="136"/>
      <c r="I207" s="141"/>
    </row>
    <row r="208" spans="1:43" s="331" customFormat="1" ht="15.75" customHeight="1">
      <c r="A208" s="370" t="s">
        <v>552</v>
      </c>
      <c r="B208" s="398" t="s">
        <v>238</v>
      </c>
      <c r="C208" s="398" t="s">
        <v>210</v>
      </c>
      <c r="D208" s="399" t="s">
        <v>553</v>
      </c>
      <c r="E208" s="398"/>
      <c r="F208" s="398"/>
      <c r="G208" s="155">
        <f>SUM(G209:G210)</f>
        <v>77.740000000000009</v>
      </c>
      <c r="H208" s="155">
        <f t="shared" ref="H208:I208" si="36">H209</f>
        <v>0</v>
      </c>
      <c r="I208" s="155">
        <f t="shared" si="36"/>
        <v>0</v>
      </c>
      <c r="J208" s="335"/>
      <c r="K208" s="335"/>
      <c r="L208" s="335"/>
      <c r="M208" s="335"/>
      <c r="N208" s="335"/>
      <c r="O208" s="377"/>
      <c r="P208" s="377"/>
      <c r="Q208" s="377"/>
      <c r="R208" s="377"/>
      <c r="S208" s="377"/>
      <c r="T208" s="377"/>
      <c r="U208" s="377"/>
      <c r="V208" s="377"/>
      <c r="W208" s="377"/>
      <c r="X208" s="377"/>
      <c r="Y208" s="377"/>
      <c r="Z208" s="377"/>
      <c r="AA208" s="377"/>
      <c r="AB208" s="377"/>
      <c r="AC208" s="377"/>
      <c r="AD208" s="377"/>
      <c r="AE208" s="377"/>
      <c r="AF208" s="377"/>
      <c r="AG208" s="377"/>
      <c r="AH208" s="377"/>
      <c r="AI208" s="377"/>
      <c r="AJ208" s="377"/>
      <c r="AK208" s="377"/>
      <c r="AL208" s="377"/>
      <c r="AM208" s="377"/>
      <c r="AN208" s="377"/>
      <c r="AO208" s="377"/>
      <c r="AP208" s="377"/>
      <c r="AQ208" s="377"/>
    </row>
    <row r="209" spans="1:43" s="331" customFormat="1">
      <c r="A209" s="240" t="s">
        <v>450</v>
      </c>
      <c r="B209" s="398" t="s">
        <v>238</v>
      </c>
      <c r="C209" s="398" t="s">
        <v>210</v>
      </c>
      <c r="D209" s="399" t="s">
        <v>553</v>
      </c>
      <c r="E209" s="398" t="s">
        <v>354</v>
      </c>
      <c r="F209" s="398" t="s">
        <v>217</v>
      </c>
      <c r="G209" s="155">
        <v>57.99</v>
      </c>
      <c r="H209" s="136"/>
      <c r="I209" s="157"/>
      <c r="J209" s="335"/>
      <c r="K209" s="335"/>
      <c r="L209" s="335"/>
      <c r="M209" s="335"/>
      <c r="N209" s="335"/>
      <c r="O209" s="377"/>
      <c r="P209" s="377"/>
      <c r="Q209" s="377"/>
      <c r="R209" s="377"/>
      <c r="S209" s="377"/>
      <c r="T209" s="377"/>
      <c r="U209" s="377"/>
      <c r="V209" s="377"/>
      <c r="W209" s="377"/>
      <c r="X209" s="377"/>
      <c r="Y209" s="377"/>
      <c r="Z209" s="377"/>
      <c r="AA209" s="377"/>
      <c r="AB209" s="377"/>
      <c r="AC209" s="377"/>
      <c r="AD209" s="377"/>
      <c r="AE209" s="377"/>
      <c r="AF209" s="377"/>
      <c r="AG209" s="377"/>
      <c r="AH209" s="377"/>
      <c r="AI209" s="377"/>
      <c r="AJ209" s="377"/>
      <c r="AK209" s="377"/>
      <c r="AL209" s="377"/>
      <c r="AM209" s="377"/>
      <c r="AN209" s="377"/>
      <c r="AO209" s="377"/>
      <c r="AP209" s="377"/>
      <c r="AQ209" s="377"/>
    </row>
    <row r="210" spans="1:43" s="331" customFormat="1" ht="31.5">
      <c r="A210" s="171" t="s">
        <v>355</v>
      </c>
      <c r="B210" s="398" t="s">
        <v>238</v>
      </c>
      <c r="C210" s="398" t="s">
        <v>210</v>
      </c>
      <c r="D210" s="399" t="s">
        <v>553</v>
      </c>
      <c r="E210" s="398" t="s">
        <v>357</v>
      </c>
      <c r="F210" s="398" t="s">
        <v>218</v>
      </c>
      <c r="G210" s="155">
        <v>19.75</v>
      </c>
      <c r="H210" s="136"/>
      <c r="I210" s="157"/>
      <c r="J210" s="335"/>
      <c r="K210" s="335"/>
      <c r="L210" s="335"/>
      <c r="M210" s="335"/>
      <c r="N210" s="335"/>
      <c r="O210" s="377"/>
      <c r="P210" s="377"/>
      <c r="Q210" s="377"/>
      <c r="R210" s="377"/>
      <c r="S210" s="377"/>
      <c r="T210" s="377"/>
      <c r="U210" s="377"/>
      <c r="V210" s="377"/>
      <c r="W210" s="377"/>
      <c r="X210" s="377"/>
      <c r="Y210" s="377"/>
      <c r="Z210" s="377"/>
      <c r="AA210" s="377"/>
      <c r="AB210" s="377"/>
      <c r="AC210" s="377"/>
      <c r="AD210" s="377"/>
      <c r="AE210" s="377"/>
      <c r="AF210" s="377"/>
      <c r="AG210" s="377"/>
      <c r="AH210" s="377"/>
      <c r="AI210" s="377"/>
      <c r="AJ210" s="377"/>
      <c r="AK210" s="377"/>
      <c r="AL210" s="377"/>
      <c r="AM210" s="377"/>
      <c r="AN210" s="377"/>
      <c r="AO210" s="377"/>
      <c r="AP210" s="377"/>
      <c r="AQ210" s="377"/>
    </row>
    <row r="211" spans="1:43" s="213" customFormat="1" ht="15.75" customHeight="1">
      <c r="A211" s="172" t="s">
        <v>405</v>
      </c>
      <c r="B211" s="226" t="s">
        <v>238</v>
      </c>
      <c r="C211" s="226" t="s">
        <v>120</v>
      </c>
      <c r="D211" s="237"/>
      <c r="E211" s="226"/>
      <c r="F211" s="226"/>
      <c r="G211" s="159">
        <f>G212</f>
        <v>3018.51</v>
      </c>
      <c r="H211" s="159">
        <f>H212</f>
        <v>2509.6999999999998</v>
      </c>
      <c r="I211" s="159">
        <f>I212</f>
        <v>2525.1</v>
      </c>
    </row>
    <row r="212" spans="1:43" s="213" customFormat="1" ht="15.75" customHeight="1">
      <c r="A212" s="172" t="s">
        <v>406</v>
      </c>
      <c r="B212" s="226" t="s">
        <v>238</v>
      </c>
      <c r="C212" s="226" t="s">
        <v>121</v>
      </c>
      <c r="D212" s="237"/>
      <c r="E212" s="226"/>
      <c r="F212" s="226"/>
      <c r="G212" s="159">
        <f>G213+G223+G217+G221+G226+G219</f>
        <v>3018.51</v>
      </c>
      <c r="H212" s="159">
        <f t="shared" ref="H212:I212" si="37">H213+H223+H217+H221+H226+H219</f>
        <v>2509.6999999999998</v>
      </c>
      <c r="I212" s="159">
        <f t="shared" si="37"/>
        <v>2525.1</v>
      </c>
    </row>
    <row r="213" spans="1:43" s="213" customFormat="1" ht="15.75" customHeight="1">
      <c r="A213" s="238" t="s">
        <v>56</v>
      </c>
      <c r="B213" s="227" t="s">
        <v>238</v>
      </c>
      <c r="C213" s="227" t="s">
        <v>121</v>
      </c>
      <c r="D213" s="239" t="s">
        <v>286</v>
      </c>
      <c r="E213" s="227"/>
      <c r="F213" s="227"/>
      <c r="G213" s="141">
        <f>SUM(G214:G216)</f>
        <v>1598.53</v>
      </c>
      <c r="H213" s="141">
        <f>SUM(H214:H216)</f>
        <v>1637.9</v>
      </c>
      <c r="I213" s="141">
        <f>SUM(I214:I216)</f>
        <v>1637.9</v>
      </c>
    </row>
    <row r="214" spans="1:43" s="213" customFormat="1" ht="31.5" customHeight="1">
      <c r="A214" s="240" t="s">
        <v>287</v>
      </c>
      <c r="B214" s="227" t="s">
        <v>238</v>
      </c>
      <c r="C214" s="227" t="s">
        <v>121</v>
      </c>
      <c r="D214" s="239" t="s">
        <v>286</v>
      </c>
      <c r="E214" s="227" t="s">
        <v>54</v>
      </c>
      <c r="F214" s="227" t="s">
        <v>217</v>
      </c>
      <c r="G214" s="136">
        <v>1210.3399999999999</v>
      </c>
      <c r="H214" s="136">
        <v>1242.5</v>
      </c>
      <c r="I214" s="136">
        <v>1242.5</v>
      </c>
    </row>
    <row r="215" spans="1:43" s="213" customFormat="1" ht="47.25" customHeight="1">
      <c r="A215" s="238" t="s">
        <v>297</v>
      </c>
      <c r="B215" s="227" t="s">
        <v>238</v>
      </c>
      <c r="C215" s="227" t="s">
        <v>121</v>
      </c>
      <c r="D215" s="239" t="s">
        <v>286</v>
      </c>
      <c r="E215" s="227" t="s">
        <v>57</v>
      </c>
      <c r="F215" s="227" t="s">
        <v>219</v>
      </c>
      <c r="G215" s="136">
        <v>20</v>
      </c>
      <c r="H215" s="136">
        <v>20</v>
      </c>
      <c r="I215" s="136">
        <f t="shared" ref="H215:I225" si="38">H215</f>
        <v>20</v>
      </c>
    </row>
    <row r="216" spans="1:43" s="213" customFormat="1" ht="47.25" customHeight="1">
      <c r="A216" s="240" t="s">
        <v>288</v>
      </c>
      <c r="B216" s="227" t="s">
        <v>238</v>
      </c>
      <c r="C216" s="227" t="s">
        <v>121</v>
      </c>
      <c r="D216" s="239" t="s">
        <v>286</v>
      </c>
      <c r="E216" s="227" t="s">
        <v>296</v>
      </c>
      <c r="F216" s="227" t="s">
        <v>218</v>
      </c>
      <c r="G216" s="136">
        <v>368.19</v>
      </c>
      <c r="H216" s="136">
        <v>375.4</v>
      </c>
      <c r="I216" s="136">
        <v>375.4</v>
      </c>
    </row>
    <row r="217" spans="1:43" s="213" customFormat="1" ht="31.5" customHeight="1">
      <c r="A217" s="166" t="s">
        <v>387</v>
      </c>
      <c r="B217" s="227" t="s">
        <v>238</v>
      </c>
      <c r="C217" s="227" t="s">
        <v>121</v>
      </c>
      <c r="D217" s="282" t="s">
        <v>546</v>
      </c>
      <c r="E217" s="227"/>
      <c r="F217" s="227"/>
      <c r="G217" s="141">
        <f>G218</f>
        <v>929.9</v>
      </c>
      <c r="H217" s="141">
        <f>H218</f>
        <v>718.8</v>
      </c>
      <c r="I217" s="141">
        <f>I218</f>
        <v>732.8</v>
      </c>
    </row>
    <row r="218" spans="1:43" s="213" customFormat="1" ht="31.5" customHeight="1">
      <c r="A218" s="166" t="s">
        <v>309</v>
      </c>
      <c r="B218" s="227" t="s">
        <v>238</v>
      </c>
      <c r="C218" s="227" t="s">
        <v>121</v>
      </c>
      <c r="D218" s="239" t="s">
        <v>546</v>
      </c>
      <c r="E218" s="227" t="s">
        <v>60</v>
      </c>
      <c r="F218" s="227" t="s">
        <v>224</v>
      </c>
      <c r="G218" s="136">
        <v>929.9</v>
      </c>
      <c r="H218" s="136">
        <v>718.8</v>
      </c>
      <c r="I218" s="136">
        <v>732.8</v>
      </c>
    </row>
    <row r="219" spans="1:43" s="331" customFormat="1" ht="31.5" customHeight="1">
      <c r="A219" s="166" t="s">
        <v>600</v>
      </c>
      <c r="B219" s="401" t="s">
        <v>238</v>
      </c>
      <c r="C219" s="401" t="s">
        <v>121</v>
      </c>
      <c r="D219" s="400" t="s">
        <v>599</v>
      </c>
      <c r="E219" s="401"/>
      <c r="F219" s="401"/>
      <c r="G219" s="141">
        <f>G220</f>
        <v>78.8</v>
      </c>
      <c r="H219" s="141">
        <f>H220</f>
        <v>78.8</v>
      </c>
      <c r="I219" s="141">
        <f>I220</f>
        <v>78.8</v>
      </c>
    </row>
    <row r="220" spans="1:43" s="331" customFormat="1" ht="31.5" customHeight="1">
      <c r="A220" s="166" t="s">
        <v>309</v>
      </c>
      <c r="B220" s="401" t="s">
        <v>238</v>
      </c>
      <c r="C220" s="401" t="s">
        <v>121</v>
      </c>
      <c r="D220" s="400" t="s">
        <v>599</v>
      </c>
      <c r="E220" s="401" t="s">
        <v>60</v>
      </c>
      <c r="F220" s="401" t="s">
        <v>224</v>
      </c>
      <c r="G220" s="136">
        <v>78.8</v>
      </c>
      <c r="H220" s="136">
        <v>78.8</v>
      </c>
      <c r="I220" s="136">
        <v>78.8</v>
      </c>
    </row>
    <row r="221" spans="1:43" s="213" customFormat="1" ht="47.25" customHeight="1">
      <c r="A221" s="166" t="s">
        <v>388</v>
      </c>
      <c r="B221" s="227" t="s">
        <v>238</v>
      </c>
      <c r="C221" s="227" t="s">
        <v>121</v>
      </c>
      <c r="D221" s="282" t="s">
        <v>547</v>
      </c>
      <c r="E221" s="227"/>
      <c r="F221" s="227"/>
      <c r="G221" s="141">
        <f>G222</f>
        <v>95.9</v>
      </c>
      <c r="H221" s="141">
        <f>H222</f>
        <v>74.2</v>
      </c>
      <c r="I221" s="141">
        <f>I222</f>
        <v>75.599999999999994</v>
      </c>
    </row>
    <row r="222" spans="1:43" s="213" customFormat="1" ht="47.25" customHeight="1">
      <c r="A222" s="166" t="s">
        <v>309</v>
      </c>
      <c r="B222" s="227" t="s">
        <v>238</v>
      </c>
      <c r="C222" s="227" t="s">
        <v>121</v>
      </c>
      <c r="D222" s="239" t="s">
        <v>547</v>
      </c>
      <c r="E222" s="227" t="s">
        <v>60</v>
      </c>
      <c r="F222" s="227" t="s">
        <v>224</v>
      </c>
      <c r="G222" s="136">
        <v>95.9</v>
      </c>
      <c r="H222" s="136">
        <v>74.2</v>
      </c>
      <c r="I222" s="136">
        <v>75.599999999999994</v>
      </c>
    </row>
    <row r="223" spans="1:43" s="215" customFormat="1" ht="31.5" customHeight="1">
      <c r="A223" s="171" t="s">
        <v>407</v>
      </c>
      <c r="B223" s="227" t="s">
        <v>238</v>
      </c>
      <c r="C223" s="227" t="s">
        <v>121</v>
      </c>
      <c r="D223" s="239" t="s">
        <v>408</v>
      </c>
      <c r="E223" s="227"/>
      <c r="F223" s="227"/>
      <c r="G223" s="136">
        <f>G224</f>
        <v>100</v>
      </c>
      <c r="H223" s="136"/>
      <c r="I223" s="141"/>
    </row>
    <row r="224" spans="1:43" s="215" customFormat="1" ht="15.75" customHeight="1">
      <c r="A224" s="499" t="s">
        <v>309</v>
      </c>
      <c r="B224" s="500" t="s">
        <v>238</v>
      </c>
      <c r="C224" s="398" t="s">
        <v>121</v>
      </c>
      <c r="D224" s="505" t="s">
        <v>408</v>
      </c>
      <c r="E224" s="500" t="s">
        <v>60</v>
      </c>
      <c r="F224" s="227" t="s">
        <v>138</v>
      </c>
      <c r="G224" s="136">
        <v>100</v>
      </c>
      <c r="H224" s="136"/>
      <c r="I224" s="141"/>
    </row>
    <row r="225" spans="1:43" s="215" customFormat="1" ht="15.75" customHeight="1">
      <c r="A225" s="499"/>
      <c r="B225" s="500"/>
      <c r="C225" s="398" t="s">
        <v>121</v>
      </c>
      <c r="D225" s="505"/>
      <c r="E225" s="500"/>
      <c r="F225" s="227" t="s">
        <v>138</v>
      </c>
      <c r="G225" s="136">
        <f>I225</f>
        <v>0</v>
      </c>
      <c r="H225" s="136">
        <f t="shared" si="38"/>
        <v>0</v>
      </c>
      <c r="I225" s="141"/>
    </row>
    <row r="226" spans="1:43" s="331" customFormat="1" ht="15.75" customHeight="1">
      <c r="A226" s="370" t="s">
        <v>552</v>
      </c>
      <c r="B226" s="398" t="s">
        <v>238</v>
      </c>
      <c r="C226" s="398" t="s">
        <v>121</v>
      </c>
      <c r="D226" s="399" t="s">
        <v>553</v>
      </c>
      <c r="E226" s="398"/>
      <c r="F226" s="398"/>
      <c r="G226" s="155">
        <f>SUM(G227:G228)</f>
        <v>215.38</v>
      </c>
      <c r="H226" s="155">
        <f t="shared" ref="H226:I226" si="39">H227</f>
        <v>0</v>
      </c>
      <c r="I226" s="155">
        <f t="shared" si="39"/>
        <v>0</v>
      </c>
      <c r="J226" s="335"/>
      <c r="K226" s="335"/>
      <c r="L226" s="335"/>
      <c r="M226" s="335"/>
      <c r="N226" s="335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377"/>
      <c r="Z226" s="377"/>
      <c r="AA226" s="377"/>
      <c r="AB226" s="377"/>
      <c r="AC226" s="377"/>
      <c r="AD226" s="377"/>
      <c r="AE226" s="377"/>
      <c r="AF226" s="377"/>
      <c r="AG226" s="377"/>
      <c r="AH226" s="377"/>
      <c r="AI226" s="377"/>
      <c r="AJ226" s="377"/>
      <c r="AK226" s="377"/>
      <c r="AL226" s="377"/>
      <c r="AM226" s="377"/>
      <c r="AN226" s="377"/>
      <c r="AO226" s="377"/>
      <c r="AP226" s="377"/>
      <c r="AQ226" s="377"/>
    </row>
    <row r="227" spans="1:43" s="331" customFormat="1" ht="31.5">
      <c r="A227" s="240" t="s">
        <v>287</v>
      </c>
      <c r="B227" s="398" t="s">
        <v>238</v>
      </c>
      <c r="C227" s="398" t="s">
        <v>121</v>
      </c>
      <c r="D227" s="399" t="s">
        <v>553</v>
      </c>
      <c r="E227" s="398" t="s">
        <v>54</v>
      </c>
      <c r="F227" s="398" t="s">
        <v>217</v>
      </c>
      <c r="G227" s="155">
        <v>167.67</v>
      </c>
      <c r="H227" s="136"/>
      <c r="I227" s="157"/>
      <c r="J227" s="335"/>
      <c r="K227" s="335"/>
      <c r="L227" s="335"/>
      <c r="M227" s="335"/>
      <c r="N227" s="335"/>
      <c r="O227" s="377"/>
      <c r="P227" s="377"/>
      <c r="Q227" s="377"/>
      <c r="R227" s="377"/>
      <c r="S227" s="377"/>
      <c r="T227" s="377"/>
      <c r="U227" s="377"/>
      <c r="V227" s="377"/>
      <c r="W227" s="377"/>
      <c r="X227" s="377"/>
      <c r="Y227" s="377"/>
      <c r="Z227" s="377"/>
      <c r="AA227" s="377"/>
      <c r="AB227" s="377"/>
      <c r="AC227" s="377"/>
      <c r="AD227" s="377"/>
      <c r="AE227" s="377"/>
      <c r="AF227" s="377"/>
      <c r="AG227" s="377"/>
      <c r="AH227" s="377"/>
      <c r="AI227" s="377"/>
      <c r="AJ227" s="377"/>
      <c r="AK227" s="377"/>
      <c r="AL227" s="377"/>
      <c r="AM227" s="377"/>
      <c r="AN227" s="377"/>
      <c r="AO227" s="377"/>
      <c r="AP227" s="377"/>
      <c r="AQ227" s="377"/>
    </row>
    <row r="228" spans="1:43" s="331" customFormat="1" ht="47.25">
      <c r="A228" s="166" t="s">
        <v>349</v>
      </c>
      <c r="B228" s="398" t="s">
        <v>238</v>
      </c>
      <c r="C228" s="401" t="s">
        <v>121</v>
      </c>
      <c r="D228" s="399" t="s">
        <v>553</v>
      </c>
      <c r="E228" s="398" t="s">
        <v>296</v>
      </c>
      <c r="F228" s="398" t="s">
        <v>218</v>
      </c>
      <c r="G228" s="155">
        <v>47.71</v>
      </c>
      <c r="H228" s="136"/>
      <c r="I228" s="157"/>
      <c r="J228" s="335"/>
      <c r="K228" s="335"/>
      <c r="L228" s="335"/>
      <c r="M228" s="335"/>
      <c r="N228" s="335"/>
      <c r="O228" s="377"/>
      <c r="P228" s="377"/>
      <c r="Q228" s="377"/>
      <c r="R228" s="377"/>
      <c r="S228" s="377"/>
      <c r="T228" s="377"/>
      <c r="U228" s="377"/>
      <c r="V228" s="377"/>
      <c r="W228" s="377"/>
      <c r="X228" s="377"/>
      <c r="Y228" s="377"/>
      <c r="Z228" s="377"/>
      <c r="AA228" s="377"/>
      <c r="AB228" s="377"/>
      <c r="AC228" s="377"/>
      <c r="AD228" s="377"/>
      <c r="AE228" s="377"/>
      <c r="AF228" s="377"/>
      <c r="AG228" s="377"/>
      <c r="AH228" s="377"/>
      <c r="AI228" s="377"/>
      <c r="AJ228" s="377"/>
      <c r="AK228" s="377"/>
      <c r="AL228" s="377"/>
      <c r="AM228" s="377"/>
      <c r="AN228" s="377"/>
      <c r="AO228" s="377"/>
      <c r="AP228" s="377"/>
      <c r="AQ228" s="377"/>
    </row>
    <row r="229" spans="1:43" s="215" customFormat="1" ht="15.75" customHeight="1">
      <c r="A229" s="183" t="s">
        <v>402</v>
      </c>
      <c r="B229" s="226" t="s">
        <v>238</v>
      </c>
      <c r="C229" s="226" t="s">
        <v>131</v>
      </c>
      <c r="D229" s="242"/>
      <c r="E229" s="226"/>
      <c r="F229" s="226"/>
      <c r="G229" s="159">
        <f>G230</f>
        <v>942.20280000000002</v>
      </c>
      <c r="H229" s="159">
        <f>H230</f>
        <v>0</v>
      </c>
      <c r="I229" s="159">
        <f>I230</f>
        <v>0</v>
      </c>
    </row>
    <row r="230" spans="1:43" s="215" customFormat="1" ht="15.75" customHeight="1">
      <c r="A230" s="183" t="s">
        <v>409</v>
      </c>
      <c r="B230" s="226" t="s">
        <v>238</v>
      </c>
      <c r="C230" s="226" t="s">
        <v>410</v>
      </c>
      <c r="D230" s="242"/>
      <c r="E230" s="226"/>
      <c r="F230" s="226"/>
      <c r="G230" s="159">
        <f>G231</f>
        <v>942.20280000000002</v>
      </c>
      <c r="H230" s="159">
        <f t="shared" ref="H230:I230" si="40">H231</f>
        <v>0</v>
      </c>
      <c r="I230" s="159">
        <f t="shared" si="40"/>
        <v>0</v>
      </c>
    </row>
    <row r="231" spans="1:43" s="3" customFormat="1" ht="47.25">
      <c r="A231" s="369" t="s">
        <v>602</v>
      </c>
      <c r="B231" s="32" t="s">
        <v>238</v>
      </c>
      <c r="C231" s="32" t="s">
        <v>410</v>
      </c>
      <c r="D231" s="400" t="s">
        <v>601</v>
      </c>
      <c r="E231" s="32"/>
      <c r="F231" s="32"/>
      <c r="G231" s="141">
        <f>G232</f>
        <v>942.20280000000002</v>
      </c>
      <c r="H231" s="141">
        <f>H232</f>
        <v>0</v>
      </c>
      <c r="I231" s="141">
        <f>I232</f>
        <v>0</v>
      </c>
    </row>
    <row r="232" spans="1:43" s="3" customFormat="1" ht="15.75" customHeight="1">
      <c r="A232" s="60" t="s">
        <v>411</v>
      </c>
      <c r="B232" s="32" t="s">
        <v>238</v>
      </c>
      <c r="C232" s="32" t="s">
        <v>410</v>
      </c>
      <c r="D232" s="400" t="s">
        <v>601</v>
      </c>
      <c r="E232" s="32" t="s">
        <v>412</v>
      </c>
      <c r="F232" s="32" t="s">
        <v>142</v>
      </c>
      <c r="G232" s="79">
        <v>942.20280000000002</v>
      </c>
      <c r="H232" s="79"/>
      <c r="I232" s="78"/>
    </row>
    <row r="233" spans="1:43" s="42" customFormat="1" ht="47.25" customHeight="1">
      <c r="A233" s="62" t="s">
        <v>87</v>
      </c>
      <c r="B233" s="41" t="s">
        <v>238</v>
      </c>
      <c r="C233" s="41"/>
      <c r="D233" s="55"/>
      <c r="E233" s="41"/>
      <c r="F233" s="125" t="s">
        <v>539</v>
      </c>
      <c r="G233" s="68">
        <f>G234+G254+G263+G278+G246+G284</f>
        <v>122722.99999999999</v>
      </c>
      <c r="H233" s="87">
        <f t="shared" ref="H233:I233" si="41">H234+H254+H263+H278+H246+H284</f>
        <v>96696.619999999981</v>
      </c>
      <c r="I233" s="87">
        <f t="shared" si="41"/>
        <v>98242.82</v>
      </c>
      <c r="J233" s="92"/>
    </row>
    <row r="234" spans="1:43" s="4" customFormat="1" ht="15.75" customHeight="1">
      <c r="A234" s="57" t="s">
        <v>51</v>
      </c>
      <c r="B234" s="31" t="s">
        <v>238</v>
      </c>
      <c r="C234" s="31" t="s">
        <v>116</v>
      </c>
      <c r="D234" s="58"/>
      <c r="E234" s="31"/>
      <c r="F234" s="31"/>
      <c r="G234" s="77">
        <f>G235</f>
        <v>3558.2999999999997</v>
      </c>
      <c r="H234" s="77">
        <f>H235</f>
        <v>2422.6999999999998</v>
      </c>
      <c r="I234" s="77">
        <f>I235</f>
        <v>2422.6999999999998</v>
      </c>
    </row>
    <row r="235" spans="1:43" s="216" customFormat="1" ht="15.75" customHeight="1">
      <c r="A235" s="236" t="s">
        <v>209</v>
      </c>
      <c r="B235" s="226" t="s">
        <v>238</v>
      </c>
      <c r="C235" s="226" t="s">
        <v>210</v>
      </c>
      <c r="D235" s="237"/>
      <c r="E235" s="226"/>
      <c r="F235" s="226"/>
      <c r="G235" s="159">
        <f>G236+G243</f>
        <v>3558.2999999999997</v>
      </c>
      <c r="H235" s="159">
        <f>H236</f>
        <v>2422.6999999999998</v>
      </c>
      <c r="I235" s="159">
        <f t="shared" ref="I235" si="42">I236</f>
        <v>2422.6999999999998</v>
      </c>
    </row>
    <row r="236" spans="1:43" s="213" customFormat="1" ht="15.75" customHeight="1">
      <c r="A236" s="238" t="s">
        <v>65</v>
      </c>
      <c r="B236" s="227" t="s">
        <v>238</v>
      </c>
      <c r="C236" s="227" t="s">
        <v>210</v>
      </c>
      <c r="D236" s="243" t="s">
        <v>353</v>
      </c>
      <c r="E236" s="227"/>
      <c r="F236" s="227"/>
      <c r="G236" s="141">
        <f>SUM(G237:G242)</f>
        <v>3471.7799999999997</v>
      </c>
      <c r="H236" s="141">
        <f t="shared" ref="H236:I236" si="43">SUM(H237:H242)</f>
        <v>2422.6999999999998</v>
      </c>
      <c r="I236" s="141">
        <f t="shared" si="43"/>
        <v>2422.6999999999998</v>
      </c>
    </row>
    <row r="237" spans="1:43" s="213" customFormat="1" ht="31.5" customHeight="1">
      <c r="A237" s="240" t="s">
        <v>450</v>
      </c>
      <c r="B237" s="227" t="s">
        <v>238</v>
      </c>
      <c r="C237" s="227" t="s">
        <v>210</v>
      </c>
      <c r="D237" s="243" t="s">
        <v>353</v>
      </c>
      <c r="E237" s="227" t="s">
        <v>354</v>
      </c>
      <c r="F237" s="227" t="s">
        <v>217</v>
      </c>
      <c r="G237" s="136">
        <f>270.1+42.3</f>
        <v>312.40000000000003</v>
      </c>
      <c r="H237" s="136">
        <v>306.3</v>
      </c>
      <c r="I237" s="136">
        <v>306.3</v>
      </c>
    </row>
    <row r="238" spans="1:43" s="213" customFormat="1" ht="47.25" customHeight="1">
      <c r="A238" s="241" t="s">
        <v>451</v>
      </c>
      <c r="B238" s="227" t="s">
        <v>238</v>
      </c>
      <c r="C238" s="227" t="s">
        <v>210</v>
      </c>
      <c r="D238" s="243" t="s">
        <v>353</v>
      </c>
      <c r="E238" s="227" t="s">
        <v>357</v>
      </c>
      <c r="F238" s="227" t="s">
        <v>218</v>
      </c>
      <c r="G238" s="136">
        <f>80.38+12.8</f>
        <v>93.179999999999993</v>
      </c>
      <c r="H238" s="136">
        <v>92.8</v>
      </c>
      <c r="I238" s="136">
        <v>92.8</v>
      </c>
    </row>
    <row r="239" spans="1:43" s="213" customFormat="1" ht="15.75" customHeight="1">
      <c r="A239" s="499" t="s">
        <v>59</v>
      </c>
      <c r="B239" s="500" t="s">
        <v>238</v>
      </c>
      <c r="C239" s="500" t="s">
        <v>210</v>
      </c>
      <c r="D239" s="500" t="s">
        <v>353</v>
      </c>
      <c r="E239" s="500" t="s">
        <v>60</v>
      </c>
      <c r="F239" s="227" t="s">
        <v>222</v>
      </c>
      <c r="G239" s="136">
        <v>2616.1999999999998</v>
      </c>
      <c r="H239" s="136">
        <v>2023.6</v>
      </c>
      <c r="I239" s="136">
        <v>2023.6</v>
      </c>
    </row>
    <row r="240" spans="1:43" s="213" customFormat="1" ht="15.75" customHeight="1">
      <c r="A240" s="499"/>
      <c r="B240" s="500"/>
      <c r="C240" s="500"/>
      <c r="D240" s="500"/>
      <c r="E240" s="500"/>
      <c r="F240" s="227" t="s">
        <v>223</v>
      </c>
      <c r="G240" s="136">
        <v>20</v>
      </c>
      <c r="H240" s="136"/>
      <c r="I240" s="141"/>
    </row>
    <row r="241" spans="1:43" s="213" customFormat="1" ht="15.75" customHeight="1">
      <c r="A241" s="499"/>
      <c r="B241" s="500"/>
      <c r="C241" s="500"/>
      <c r="D241" s="500"/>
      <c r="E241" s="500"/>
      <c r="F241" s="227" t="s">
        <v>224</v>
      </c>
      <c r="G241" s="136">
        <v>200</v>
      </c>
      <c r="H241" s="136"/>
      <c r="I241" s="141"/>
    </row>
    <row r="242" spans="1:43" s="213" customFormat="1" ht="15.75" customHeight="1">
      <c r="A242" s="499"/>
      <c r="B242" s="500"/>
      <c r="C242" s="500"/>
      <c r="D242" s="500"/>
      <c r="E242" s="500"/>
      <c r="F242" s="227" t="s">
        <v>138</v>
      </c>
      <c r="G242" s="136">
        <v>230</v>
      </c>
      <c r="H242" s="136"/>
      <c r="I242" s="141"/>
    </row>
    <row r="243" spans="1:43" s="331" customFormat="1" ht="15.75" customHeight="1">
      <c r="A243" s="370" t="s">
        <v>552</v>
      </c>
      <c r="B243" s="401" t="s">
        <v>238</v>
      </c>
      <c r="C243" s="401" t="s">
        <v>210</v>
      </c>
      <c r="D243" s="402" t="s">
        <v>553</v>
      </c>
      <c r="E243" s="401"/>
      <c r="F243" s="401"/>
      <c r="G243" s="155">
        <f>SUM(G244:G245)</f>
        <v>86.52</v>
      </c>
      <c r="H243" s="155">
        <f t="shared" ref="H243:I243" si="44">H244</f>
        <v>0</v>
      </c>
      <c r="I243" s="155">
        <f t="shared" si="44"/>
        <v>0</v>
      </c>
      <c r="J243" s="335"/>
      <c r="K243" s="335"/>
      <c r="L243" s="335"/>
      <c r="M243" s="335"/>
      <c r="N243" s="335"/>
      <c r="O243" s="377"/>
      <c r="P243" s="377"/>
      <c r="Q243" s="377"/>
      <c r="R243" s="377"/>
      <c r="S243" s="377"/>
      <c r="T243" s="377"/>
      <c r="U243" s="377"/>
      <c r="V243" s="377"/>
      <c r="W243" s="377"/>
      <c r="X243" s="377"/>
      <c r="Y243" s="377"/>
      <c r="Z243" s="377"/>
      <c r="AA243" s="377"/>
      <c r="AB243" s="377"/>
      <c r="AC243" s="377"/>
      <c r="AD243" s="377"/>
      <c r="AE243" s="377"/>
      <c r="AF243" s="377"/>
      <c r="AG243" s="377"/>
      <c r="AH243" s="377"/>
      <c r="AI243" s="377"/>
      <c r="AJ243" s="377"/>
      <c r="AK243" s="377"/>
      <c r="AL243" s="377"/>
      <c r="AM243" s="377"/>
      <c r="AN243" s="377"/>
      <c r="AO243" s="377"/>
      <c r="AP243" s="377"/>
      <c r="AQ243" s="377"/>
    </row>
    <row r="244" spans="1:43" s="331" customFormat="1">
      <c r="A244" s="240" t="s">
        <v>450</v>
      </c>
      <c r="B244" s="401" t="s">
        <v>238</v>
      </c>
      <c r="C244" s="401" t="s">
        <v>210</v>
      </c>
      <c r="D244" s="402" t="s">
        <v>553</v>
      </c>
      <c r="E244" s="401" t="s">
        <v>354</v>
      </c>
      <c r="F244" s="401" t="s">
        <v>217</v>
      </c>
      <c r="G244" s="155">
        <v>65.3</v>
      </c>
      <c r="H244" s="136"/>
      <c r="I244" s="157"/>
      <c r="J244" s="335"/>
      <c r="K244" s="335"/>
      <c r="L244" s="335"/>
      <c r="M244" s="335"/>
      <c r="N244" s="335"/>
      <c r="O244" s="377"/>
      <c r="P244" s="377"/>
      <c r="Q244" s="377"/>
      <c r="R244" s="377"/>
      <c r="S244" s="377"/>
      <c r="T244" s="377"/>
      <c r="U244" s="377"/>
      <c r="V244" s="377"/>
      <c r="W244" s="377"/>
      <c r="X244" s="377"/>
      <c r="Y244" s="377"/>
      <c r="Z244" s="377"/>
      <c r="AA244" s="377"/>
      <c r="AB244" s="377"/>
      <c r="AC244" s="377"/>
      <c r="AD244" s="377"/>
      <c r="AE244" s="377"/>
      <c r="AF244" s="377"/>
      <c r="AG244" s="377"/>
      <c r="AH244" s="377"/>
      <c r="AI244" s="377"/>
      <c r="AJ244" s="377"/>
      <c r="AK244" s="377"/>
      <c r="AL244" s="377"/>
      <c r="AM244" s="377"/>
      <c r="AN244" s="377"/>
      <c r="AO244" s="377"/>
      <c r="AP244" s="377"/>
      <c r="AQ244" s="377"/>
    </row>
    <row r="245" spans="1:43" s="331" customFormat="1" ht="31.5">
      <c r="A245" s="171" t="s">
        <v>355</v>
      </c>
      <c r="B245" s="401" t="s">
        <v>238</v>
      </c>
      <c r="C245" s="401" t="s">
        <v>210</v>
      </c>
      <c r="D245" s="402" t="s">
        <v>553</v>
      </c>
      <c r="E245" s="401" t="s">
        <v>357</v>
      </c>
      <c r="F245" s="401" t="s">
        <v>218</v>
      </c>
      <c r="G245" s="155">
        <v>21.22</v>
      </c>
      <c r="H245" s="136"/>
      <c r="I245" s="157"/>
      <c r="J245" s="335"/>
      <c r="K245" s="335"/>
      <c r="L245" s="335"/>
      <c r="M245" s="335"/>
      <c r="N245" s="335"/>
      <c r="O245" s="377"/>
      <c r="P245" s="377"/>
      <c r="Q245" s="377"/>
      <c r="R245" s="377"/>
      <c r="S245" s="377"/>
      <c r="T245" s="377"/>
      <c r="U245" s="377"/>
      <c r="V245" s="377"/>
      <c r="W245" s="377"/>
      <c r="X245" s="377"/>
      <c r="Y245" s="377"/>
      <c r="Z245" s="377"/>
      <c r="AA245" s="377"/>
      <c r="AB245" s="377"/>
      <c r="AC245" s="377"/>
      <c r="AD245" s="377"/>
      <c r="AE245" s="377"/>
      <c r="AF245" s="377"/>
      <c r="AG245" s="377"/>
      <c r="AH245" s="377"/>
      <c r="AI245" s="377"/>
      <c r="AJ245" s="377"/>
      <c r="AK245" s="377"/>
      <c r="AL245" s="377"/>
      <c r="AM245" s="377"/>
      <c r="AN245" s="377"/>
      <c r="AO245" s="377"/>
      <c r="AP245" s="377"/>
      <c r="AQ245" s="377"/>
    </row>
    <row r="246" spans="1:43" s="213" customFormat="1" ht="15.75" customHeight="1">
      <c r="A246" s="183" t="s">
        <v>405</v>
      </c>
      <c r="B246" s="226" t="s">
        <v>238</v>
      </c>
      <c r="C246" s="226" t="s">
        <v>120</v>
      </c>
      <c r="D246" s="237"/>
      <c r="E246" s="226"/>
      <c r="F246" s="226"/>
      <c r="G246" s="159">
        <f>G249</f>
        <v>6.9</v>
      </c>
      <c r="H246" s="159">
        <f>H249</f>
        <v>6</v>
      </c>
      <c r="I246" s="159">
        <f>I249</f>
        <v>6.3000000000000007</v>
      </c>
    </row>
    <row r="247" spans="1:43" s="213" customFormat="1" ht="15.75" customHeight="1">
      <c r="A247" s="166" t="s">
        <v>302</v>
      </c>
      <c r="B247" s="227" t="s">
        <v>238</v>
      </c>
      <c r="C247" s="227" t="s">
        <v>159</v>
      </c>
      <c r="D247" s="243" t="s">
        <v>364</v>
      </c>
      <c r="E247" s="227"/>
      <c r="F247" s="227"/>
      <c r="G247" s="141">
        <f>G248</f>
        <v>0</v>
      </c>
      <c r="H247" s="141">
        <f>H248</f>
        <v>0</v>
      </c>
      <c r="I247" s="141">
        <f>I248</f>
        <v>0</v>
      </c>
    </row>
    <row r="248" spans="1:43" s="213" customFormat="1" ht="31.5" customHeight="1">
      <c r="A248" s="166" t="s">
        <v>413</v>
      </c>
      <c r="B248" s="227" t="s">
        <v>238</v>
      </c>
      <c r="C248" s="227" t="s">
        <v>159</v>
      </c>
      <c r="D248" s="243" t="s">
        <v>364</v>
      </c>
      <c r="E248" s="227" t="s">
        <v>60</v>
      </c>
      <c r="F248" s="227" t="s">
        <v>223</v>
      </c>
      <c r="G248" s="157"/>
      <c r="H248" s="157"/>
      <c r="I248" s="141"/>
    </row>
    <row r="249" spans="1:43" s="213" customFormat="1" ht="31.5" customHeight="1">
      <c r="A249" s="236" t="s">
        <v>76</v>
      </c>
      <c r="B249" s="226" t="s">
        <v>238</v>
      </c>
      <c r="C249" s="226" t="s">
        <v>122</v>
      </c>
      <c r="D249" s="243"/>
      <c r="E249" s="227"/>
      <c r="F249" s="227"/>
      <c r="G249" s="141">
        <f>G250+G252</f>
        <v>6.9</v>
      </c>
      <c r="H249" s="141">
        <f>H250+H252</f>
        <v>6</v>
      </c>
      <c r="I249" s="141">
        <f>I250+I252</f>
        <v>6.3000000000000007</v>
      </c>
    </row>
    <row r="250" spans="1:43" s="218" customFormat="1" ht="63" customHeight="1">
      <c r="A250" s="238" t="s">
        <v>443</v>
      </c>
      <c r="B250" s="227" t="s">
        <v>238</v>
      </c>
      <c r="C250" s="227" t="s">
        <v>122</v>
      </c>
      <c r="D250" s="239" t="s">
        <v>442</v>
      </c>
      <c r="E250" s="227"/>
      <c r="F250" s="227"/>
      <c r="G250" s="141">
        <f>G251</f>
        <v>4.4000000000000004</v>
      </c>
      <c r="H250" s="141">
        <f>H251</f>
        <v>3.4</v>
      </c>
      <c r="I250" s="141">
        <f>I251</f>
        <v>3.6</v>
      </c>
    </row>
    <row r="251" spans="1:43" s="218" customFormat="1" ht="31.5" customHeight="1">
      <c r="A251" s="238" t="s">
        <v>59</v>
      </c>
      <c r="B251" s="227" t="s">
        <v>238</v>
      </c>
      <c r="C251" s="227" t="s">
        <v>122</v>
      </c>
      <c r="D251" s="239" t="s">
        <v>442</v>
      </c>
      <c r="E251" s="227" t="s">
        <v>60</v>
      </c>
      <c r="F251" s="227" t="s">
        <v>138</v>
      </c>
      <c r="G251" s="136">
        <v>4.4000000000000004</v>
      </c>
      <c r="H251" s="136">
        <v>3.4</v>
      </c>
      <c r="I251" s="141">
        <v>3.6</v>
      </c>
    </row>
    <row r="252" spans="1:43" s="218" customFormat="1" ht="63" customHeight="1">
      <c r="A252" s="238" t="s">
        <v>226</v>
      </c>
      <c r="B252" s="227" t="s">
        <v>238</v>
      </c>
      <c r="C252" s="227" t="s">
        <v>122</v>
      </c>
      <c r="D252" s="239" t="s">
        <v>390</v>
      </c>
      <c r="E252" s="227"/>
      <c r="F252" s="227"/>
      <c r="G252" s="141">
        <f>G253</f>
        <v>2.5</v>
      </c>
      <c r="H252" s="141">
        <f>H253</f>
        <v>2.6</v>
      </c>
      <c r="I252" s="141">
        <f>I253</f>
        <v>2.7</v>
      </c>
    </row>
    <row r="253" spans="1:43" s="218" customFormat="1" ht="31.5" customHeight="1">
      <c r="A253" s="238" t="s">
        <v>59</v>
      </c>
      <c r="B253" s="227" t="s">
        <v>238</v>
      </c>
      <c r="C253" s="227" t="s">
        <v>122</v>
      </c>
      <c r="D253" s="239" t="s">
        <v>390</v>
      </c>
      <c r="E253" s="227" t="s">
        <v>60</v>
      </c>
      <c r="F253" s="227" t="s">
        <v>138</v>
      </c>
      <c r="G253" s="136">
        <v>2.5</v>
      </c>
      <c r="H253" s="136">
        <v>2.6</v>
      </c>
      <c r="I253" s="141">
        <v>2.7</v>
      </c>
    </row>
    <row r="254" spans="1:43" s="216" customFormat="1" ht="15.75" customHeight="1">
      <c r="A254" s="236" t="s">
        <v>77</v>
      </c>
      <c r="B254" s="226" t="s">
        <v>238</v>
      </c>
      <c r="C254" s="226" t="s">
        <v>123</v>
      </c>
      <c r="D254" s="237"/>
      <c r="E254" s="226"/>
      <c r="F254" s="226"/>
      <c r="G254" s="159">
        <f>G255</f>
        <v>1190.0999999999999</v>
      </c>
      <c r="H254" s="159">
        <f>H255</f>
        <v>1055.3</v>
      </c>
      <c r="I254" s="159">
        <f>I255</f>
        <v>1055.3</v>
      </c>
    </row>
    <row r="255" spans="1:43" s="216" customFormat="1" ht="15.75" customHeight="1">
      <c r="A255" s="236" t="s">
        <v>88</v>
      </c>
      <c r="B255" s="226" t="s">
        <v>238</v>
      </c>
      <c r="C255" s="226" t="s">
        <v>124</v>
      </c>
      <c r="D255" s="237"/>
      <c r="E255" s="226"/>
      <c r="F255" s="226"/>
      <c r="G255" s="159">
        <f>G256+G260</f>
        <v>1190.0999999999999</v>
      </c>
      <c r="H255" s="159">
        <f>H256</f>
        <v>1055.3</v>
      </c>
      <c r="I255" s="159">
        <f t="shared" ref="I255" si="45">I256</f>
        <v>1055.3</v>
      </c>
    </row>
    <row r="256" spans="1:43" s="213" customFormat="1" ht="39" customHeight="1">
      <c r="A256" s="238" t="s">
        <v>56</v>
      </c>
      <c r="B256" s="227" t="s">
        <v>238</v>
      </c>
      <c r="C256" s="227" t="s">
        <v>124</v>
      </c>
      <c r="D256" s="239" t="s">
        <v>286</v>
      </c>
      <c r="E256" s="227"/>
      <c r="F256" s="227"/>
      <c r="G256" s="141">
        <f>SUM(G257:G259)</f>
        <v>1113.76</v>
      </c>
      <c r="H256" s="141">
        <f>SUM(H257:H259)</f>
        <v>1055.3</v>
      </c>
      <c r="I256" s="141">
        <f>SUM(I257:I259)</f>
        <v>1055.3</v>
      </c>
    </row>
    <row r="257" spans="1:43" s="213" customFormat="1" ht="31.5" customHeight="1">
      <c r="A257" s="240" t="s">
        <v>287</v>
      </c>
      <c r="B257" s="227" t="s">
        <v>238</v>
      </c>
      <c r="C257" s="227" t="s">
        <v>124</v>
      </c>
      <c r="D257" s="239" t="s">
        <v>286</v>
      </c>
      <c r="E257" s="227" t="s">
        <v>54</v>
      </c>
      <c r="F257" s="227" t="s">
        <v>217</v>
      </c>
      <c r="G257" s="136">
        <v>844.26</v>
      </c>
      <c r="H257" s="136">
        <v>810.3</v>
      </c>
      <c r="I257" s="136">
        <v>810.3</v>
      </c>
    </row>
    <row r="258" spans="1:43" s="213" customFormat="1" ht="31.5" customHeight="1">
      <c r="A258" s="238" t="s">
        <v>297</v>
      </c>
      <c r="B258" s="227" t="s">
        <v>238</v>
      </c>
      <c r="C258" s="227" t="s">
        <v>124</v>
      </c>
      <c r="D258" s="239" t="s">
        <v>286</v>
      </c>
      <c r="E258" s="227" t="s">
        <v>57</v>
      </c>
      <c r="F258" s="227" t="s">
        <v>219</v>
      </c>
      <c r="G258" s="136">
        <v>20</v>
      </c>
      <c r="H258" s="136"/>
      <c r="I258" s="136"/>
    </row>
    <row r="259" spans="1:43" s="213" customFormat="1" ht="47.25" customHeight="1">
      <c r="A259" s="241" t="s">
        <v>288</v>
      </c>
      <c r="B259" s="227" t="s">
        <v>238</v>
      </c>
      <c r="C259" s="227" t="s">
        <v>124</v>
      </c>
      <c r="D259" s="239" t="s">
        <v>286</v>
      </c>
      <c r="E259" s="227" t="s">
        <v>296</v>
      </c>
      <c r="F259" s="227" t="s">
        <v>218</v>
      </c>
      <c r="G259" s="136">
        <v>249.5</v>
      </c>
      <c r="H259" s="136">
        <v>245</v>
      </c>
      <c r="I259" s="136">
        <v>245</v>
      </c>
    </row>
    <row r="260" spans="1:43" s="331" customFormat="1" ht="15.75" customHeight="1">
      <c r="A260" s="370" t="s">
        <v>552</v>
      </c>
      <c r="B260" s="401" t="s">
        <v>238</v>
      </c>
      <c r="C260" s="401" t="s">
        <v>124</v>
      </c>
      <c r="D260" s="402" t="s">
        <v>553</v>
      </c>
      <c r="E260" s="401"/>
      <c r="F260" s="401"/>
      <c r="G260" s="155">
        <f>SUM(G261:G262)</f>
        <v>76.34</v>
      </c>
      <c r="H260" s="155">
        <f t="shared" ref="H260:I260" si="46">H261</f>
        <v>0</v>
      </c>
      <c r="I260" s="155">
        <f t="shared" si="46"/>
        <v>0</v>
      </c>
      <c r="J260" s="335"/>
      <c r="K260" s="335"/>
      <c r="L260" s="335"/>
      <c r="M260" s="335"/>
      <c r="N260" s="335"/>
      <c r="O260" s="377"/>
      <c r="P260" s="377"/>
      <c r="Q260" s="377"/>
      <c r="R260" s="377"/>
      <c r="S260" s="377"/>
      <c r="T260" s="377"/>
      <c r="U260" s="377"/>
      <c r="V260" s="377"/>
      <c r="W260" s="377"/>
      <c r="X260" s="377"/>
      <c r="Y260" s="377"/>
      <c r="Z260" s="377"/>
      <c r="AA260" s="377"/>
      <c r="AB260" s="377"/>
      <c r="AC260" s="377"/>
      <c r="AD260" s="377"/>
      <c r="AE260" s="377"/>
      <c r="AF260" s="377"/>
      <c r="AG260" s="377"/>
      <c r="AH260" s="377"/>
      <c r="AI260" s="377"/>
      <c r="AJ260" s="377"/>
      <c r="AK260" s="377"/>
      <c r="AL260" s="377"/>
      <c r="AM260" s="377"/>
      <c r="AN260" s="377"/>
      <c r="AO260" s="377"/>
      <c r="AP260" s="377"/>
      <c r="AQ260" s="377"/>
    </row>
    <row r="261" spans="1:43" s="331" customFormat="1" ht="31.5">
      <c r="A261" s="240" t="s">
        <v>287</v>
      </c>
      <c r="B261" s="401" t="s">
        <v>238</v>
      </c>
      <c r="C261" s="401" t="s">
        <v>124</v>
      </c>
      <c r="D261" s="402" t="s">
        <v>553</v>
      </c>
      <c r="E261" s="401" t="s">
        <v>54</v>
      </c>
      <c r="F261" s="401" t="s">
        <v>217</v>
      </c>
      <c r="G261" s="155">
        <v>54.64</v>
      </c>
      <c r="H261" s="136"/>
      <c r="I261" s="157"/>
      <c r="J261" s="335"/>
      <c r="K261" s="335"/>
      <c r="L261" s="335"/>
      <c r="M261" s="335"/>
      <c r="N261" s="335"/>
      <c r="O261" s="377"/>
      <c r="P261" s="377"/>
      <c r="Q261" s="377"/>
      <c r="R261" s="377"/>
      <c r="S261" s="377"/>
      <c r="T261" s="377"/>
      <c r="U261" s="377"/>
      <c r="V261" s="377"/>
      <c r="W261" s="377"/>
      <c r="X261" s="377"/>
      <c r="Y261" s="377"/>
      <c r="Z261" s="377"/>
      <c r="AA261" s="377"/>
      <c r="AB261" s="377"/>
      <c r="AC261" s="377"/>
      <c r="AD261" s="377"/>
      <c r="AE261" s="377"/>
      <c r="AF261" s="377"/>
      <c r="AG261" s="377"/>
      <c r="AH261" s="377"/>
      <c r="AI261" s="377"/>
      <c r="AJ261" s="377"/>
      <c r="AK261" s="377"/>
      <c r="AL261" s="377"/>
      <c r="AM261" s="377"/>
      <c r="AN261" s="377"/>
      <c r="AO261" s="377"/>
      <c r="AP261" s="377"/>
      <c r="AQ261" s="377"/>
    </row>
    <row r="262" spans="1:43" s="331" customFormat="1" ht="47.25">
      <c r="A262" s="166" t="s">
        <v>349</v>
      </c>
      <c r="B262" s="401" t="s">
        <v>238</v>
      </c>
      <c r="C262" s="401" t="s">
        <v>124</v>
      </c>
      <c r="D262" s="402" t="s">
        <v>553</v>
      </c>
      <c r="E262" s="401" t="s">
        <v>296</v>
      </c>
      <c r="F262" s="401" t="s">
        <v>218</v>
      </c>
      <c r="G262" s="155">
        <v>21.7</v>
      </c>
      <c r="H262" s="136"/>
      <c r="I262" s="157"/>
      <c r="J262" s="335"/>
      <c r="K262" s="335"/>
      <c r="L262" s="335"/>
      <c r="M262" s="335"/>
      <c r="N262" s="335"/>
      <c r="O262" s="377"/>
      <c r="P262" s="377"/>
      <c r="Q262" s="377"/>
      <c r="R262" s="377"/>
      <c r="S262" s="377"/>
      <c r="T262" s="377"/>
      <c r="U262" s="377"/>
      <c r="V262" s="377"/>
      <c r="W262" s="377"/>
      <c r="X262" s="377"/>
      <c r="Y262" s="377"/>
      <c r="Z262" s="377"/>
      <c r="AA262" s="377"/>
      <c r="AB262" s="377"/>
      <c r="AC262" s="377"/>
      <c r="AD262" s="377"/>
      <c r="AE262" s="377"/>
      <c r="AF262" s="377"/>
      <c r="AG262" s="377"/>
      <c r="AH262" s="377"/>
      <c r="AI262" s="377"/>
      <c r="AJ262" s="377"/>
      <c r="AK262" s="377"/>
      <c r="AL262" s="377"/>
      <c r="AM262" s="377"/>
      <c r="AN262" s="377"/>
      <c r="AO262" s="377"/>
      <c r="AP262" s="377"/>
      <c r="AQ262" s="377"/>
    </row>
    <row r="263" spans="1:43" s="216" customFormat="1" ht="15.75" customHeight="1">
      <c r="A263" s="236" t="s">
        <v>145</v>
      </c>
      <c r="B263" s="226" t="s">
        <v>238</v>
      </c>
      <c r="C263" s="226" t="s">
        <v>125</v>
      </c>
      <c r="D263" s="237"/>
      <c r="E263" s="226"/>
      <c r="F263" s="226"/>
      <c r="G263" s="159">
        <f>G264+G267+G275+G270</f>
        <v>97310.5</v>
      </c>
      <c r="H263" s="159">
        <f>H264+H267+H275+H270</f>
        <v>72711.859999999986</v>
      </c>
      <c r="I263" s="159">
        <f>I264+I267+I275+I270</f>
        <v>85012.160000000003</v>
      </c>
    </row>
    <row r="264" spans="1:43" s="216" customFormat="1" ht="15.75" customHeight="1">
      <c r="A264" s="236" t="s">
        <v>92</v>
      </c>
      <c r="B264" s="226" t="s">
        <v>238</v>
      </c>
      <c r="C264" s="226" t="s">
        <v>126</v>
      </c>
      <c r="D264" s="235"/>
      <c r="E264" s="226"/>
      <c r="F264" s="226"/>
      <c r="G264" s="159">
        <f>G265</f>
        <v>19875.2</v>
      </c>
      <c r="H264" s="159">
        <f>H265</f>
        <v>16578</v>
      </c>
      <c r="I264" s="159">
        <f t="shared" ref="I264:I265" si="47">I265</f>
        <v>19875.2</v>
      </c>
    </row>
    <row r="265" spans="1:43" s="213" customFormat="1" ht="15.75" customHeight="1">
      <c r="A265" s="238" t="s">
        <v>93</v>
      </c>
      <c r="B265" s="227" t="s">
        <v>238</v>
      </c>
      <c r="C265" s="227" t="s">
        <v>126</v>
      </c>
      <c r="D265" s="243" t="s">
        <v>311</v>
      </c>
      <c r="E265" s="227"/>
      <c r="F265" s="227"/>
      <c r="G265" s="141">
        <f>G266</f>
        <v>19875.2</v>
      </c>
      <c r="H265" s="141">
        <f>H266</f>
        <v>16578</v>
      </c>
      <c r="I265" s="141">
        <f t="shared" si="47"/>
        <v>19875.2</v>
      </c>
    </row>
    <row r="266" spans="1:43" s="213" customFormat="1" ht="31.5" customHeight="1">
      <c r="A266" s="238" t="s">
        <v>556</v>
      </c>
      <c r="B266" s="227" t="s">
        <v>238</v>
      </c>
      <c r="C266" s="227" t="s">
        <v>126</v>
      </c>
      <c r="D266" s="243" t="s">
        <v>311</v>
      </c>
      <c r="E266" s="227" t="s">
        <v>555</v>
      </c>
      <c r="F266" s="227" t="s">
        <v>222</v>
      </c>
      <c r="G266" s="141">
        <v>19875.2</v>
      </c>
      <c r="H266" s="141">
        <v>16578</v>
      </c>
      <c r="I266" s="141">
        <v>19875.2</v>
      </c>
    </row>
    <row r="267" spans="1:43" s="216" customFormat="1" ht="15.75" customHeight="1">
      <c r="A267" s="236" t="s">
        <v>146</v>
      </c>
      <c r="B267" s="226" t="s">
        <v>238</v>
      </c>
      <c r="C267" s="226" t="s">
        <v>127</v>
      </c>
      <c r="D267" s="237"/>
      <c r="E267" s="226"/>
      <c r="F267" s="226"/>
      <c r="G267" s="159">
        <f>G268</f>
        <v>58851.7</v>
      </c>
      <c r="H267" s="159">
        <f>H268</f>
        <v>42262.399999999994</v>
      </c>
      <c r="I267" s="159">
        <f t="shared" ref="I267:I268" si="48">I268</f>
        <v>46553.36</v>
      </c>
    </row>
    <row r="268" spans="1:43" s="213" customFormat="1" ht="24.75" customHeight="1">
      <c r="A268" s="238" t="s">
        <v>94</v>
      </c>
      <c r="B268" s="227" t="s">
        <v>238</v>
      </c>
      <c r="C268" s="227" t="s">
        <v>127</v>
      </c>
      <c r="D268" s="243" t="s">
        <v>312</v>
      </c>
      <c r="E268" s="227"/>
      <c r="F268" s="227"/>
      <c r="G268" s="141">
        <f>G269</f>
        <v>58851.7</v>
      </c>
      <c r="H268" s="141">
        <f>H269</f>
        <v>42262.399999999994</v>
      </c>
      <c r="I268" s="141">
        <f t="shared" si="48"/>
        <v>46553.36</v>
      </c>
    </row>
    <row r="269" spans="1:43" s="213" customFormat="1" ht="31.5" customHeight="1">
      <c r="A269" s="238" t="s">
        <v>556</v>
      </c>
      <c r="B269" s="227" t="s">
        <v>238</v>
      </c>
      <c r="C269" s="227" t="s">
        <v>127</v>
      </c>
      <c r="D269" s="243" t="s">
        <v>312</v>
      </c>
      <c r="E269" s="227" t="s">
        <v>555</v>
      </c>
      <c r="F269" s="227" t="s">
        <v>222</v>
      </c>
      <c r="G269" s="141">
        <v>58851.7</v>
      </c>
      <c r="H269" s="141">
        <f>43588.7+2219.7-3546</f>
        <v>42262.399999999994</v>
      </c>
      <c r="I269" s="141">
        <f>49038.3+1132.36-3617.3</f>
        <v>46553.36</v>
      </c>
    </row>
    <row r="270" spans="1:43" s="216" customFormat="1" ht="15.75" customHeight="1">
      <c r="A270" s="236" t="s">
        <v>467</v>
      </c>
      <c r="B270" s="226" t="s">
        <v>238</v>
      </c>
      <c r="C270" s="226" t="s">
        <v>444</v>
      </c>
      <c r="D270" s="237"/>
      <c r="E270" s="226"/>
      <c r="F270" s="226"/>
      <c r="G270" s="159">
        <f>G271+G273</f>
        <v>18376.900000000001</v>
      </c>
      <c r="H270" s="159">
        <f>H271+H273</f>
        <v>13701.46</v>
      </c>
      <c r="I270" s="159">
        <f>I271+I273</f>
        <v>18376.900000000001</v>
      </c>
    </row>
    <row r="271" spans="1:43" s="213" customFormat="1" ht="15.75" customHeight="1">
      <c r="A271" s="238" t="s">
        <v>95</v>
      </c>
      <c r="B271" s="227" t="s">
        <v>238</v>
      </c>
      <c r="C271" s="227" t="s">
        <v>444</v>
      </c>
      <c r="D271" s="243" t="s">
        <v>316</v>
      </c>
      <c r="E271" s="227"/>
      <c r="F271" s="227"/>
      <c r="G271" s="141">
        <f>G272</f>
        <v>3883</v>
      </c>
      <c r="H271" s="141">
        <f>H272</f>
        <v>2810.96</v>
      </c>
      <c r="I271" s="141">
        <f>I272</f>
        <v>3883</v>
      </c>
    </row>
    <row r="272" spans="1:43" s="213" customFormat="1" ht="31.5" customHeight="1">
      <c r="A272" s="238" t="s">
        <v>556</v>
      </c>
      <c r="B272" s="227" t="s">
        <v>238</v>
      </c>
      <c r="C272" s="227" t="s">
        <v>444</v>
      </c>
      <c r="D272" s="243" t="s">
        <v>316</v>
      </c>
      <c r="E272" s="227" t="s">
        <v>555</v>
      </c>
      <c r="F272" s="227" t="s">
        <v>222</v>
      </c>
      <c r="G272" s="141">
        <v>3883</v>
      </c>
      <c r="H272" s="141">
        <f t="shared" ref="H272" si="49">2811-0.04</f>
        <v>2810.96</v>
      </c>
      <c r="I272" s="141">
        <v>3883</v>
      </c>
    </row>
    <row r="273" spans="1:15" s="213" customFormat="1" ht="15.75" customHeight="1">
      <c r="A273" s="238" t="s">
        <v>96</v>
      </c>
      <c r="B273" s="227" t="s">
        <v>238</v>
      </c>
      <c r="C273" s="227" t="s">
        <v>444</v>
      </c>
      <c r="D273" s="243" t="s">
        <v>315</v>
      </c>
      <c r="E273" s="227"/>
      <c r="F273" s="227"/>
      <c r="G273" s="141">
        <f>G274</f>
        <v>14493.9</v>
      </c>
      <c r="H273" s="141">
        <f>H274</f>
        <v>10890.5</v>
      </c>
      <c r="I273" s="141">
        <f>I274</f>
        <v>14493.9</v>
      </c>
    </row>
    <row r="274" spans="1:15" s="213" customFormat="1" ht="31.5" customHeight="1">
      <c r="A274" s="238" t="s">
        <v>556</v>
      </c>
      <c r="B274" s="227" t="s">
        <v>238</v>
      </c>
      <c r="C274" s="227" t="s">
        <v>444</v>
      </c>
      <c r="D274" s="243" t="s">
        <v>315</v>
      </c>
      <c r="E274" s="227" t="s">
        <v>555</v>
      </c>
      <c r="F274" s="227" t="s">
        <v>222</v>
      </c>
      <c r="G274" s="141">
        <v>14493.9</v>
      </c>
      <c r="H274" s="141">
        <f t="shared" ref="H274" si="50">12890.5-2000</f>
        <v>10890.5</v>
      </c>
      <c r="I274" s="141">
        <v>14493.9</v>
      </c>
    </row>
    <row r="275" spans="1:15" s="216" customFormat="1" ht="15.75" customHeight="1">
      <c r="A275" s="236" t="s">
        <v>147</v>
      </c>
      <c r="B275" s="226" t="s">
        <v>238</v>
      </c>
      <c r="C275" s="226" t="s">
        <v>128</v>
      </c>
      <c r="D275" s="237"/>
      <c r="E275" s="226"/>
      <c r="F275" s="226"/>
      <c r="G275" s="159">
        <f>G276</f>
        <v>206.7</v>
      </c>
      <c r="H275" s="159">
        <f>H276</f>
        <v>170</v>
      </c>
      <c r="I275" s="159">
        <f t="shared" ref="I275:I276" si="51">I276</f>
        <v>206.7</v>
      </c>
    </row>
    <row r="276" spans="1:15" s="213" customFormat="1" ht="34.5" customHeight="1">
      <c r="A276" s="238" t="s">
        <v>97</v>
      </c>
      <c r="B276" s="227" t="s">
        <v>238</v>
      </c>
      <c r="C276" s="227" t="s">
        <v>128</v>
      </c>
      <c r="D276" s="243" t="s">
        <v>310</v>
      </c>
      <c r="E276" s="227"/>
      <c r="F276" s="227"/>
      <c r="G276" s="141">
        <f>G277</f>
        <v>206.7</v>
      </c>
      <c r="H276" s="141">
        <f>H277</f>
        <v>170</v>
      </c>
      <c r="I276" s="141">
        <f t="shared" si="51"/>
        <v>206.7</v>
      </c>
    </row>
    <row r="277" spans="1:15" s="213" customFormat="1" ht="31.5" customHeight="1">
      <c r="A277" s="238" t="s">
        <v>556</v>
      </c>
      <c r="B277" s="227" t="s">
        <v>238</v>
      </c>
      <c r="C277" s="227" t="s">
        <v>128</v>
      </c>
      <c r="D277" s="243" t="s">
        <v>310</v>
      </c>
      <c r="E277" s="227" t="s">
        <v>555</v>
      </c>
      <c r="F277" s="227" t="s">
        <v>222</v>
      </c>
      <c r="G277" s="141">
        <v>206.7</v>
      </c>
      <c r="H277" s="141">
        <v>170</v>
      </c>
      <c r="I277" s="141">
        <v>206.7</v>
      </c>
    </row>
    <row r="278" spans="1:15" s="216" customFormat="1" ht="31.5" customHeight="1">
      <c r="A278" s="236" t="s">
        <v>148</v>
      </c>
      <c r="B278" s="226" t="s">
        <v>238</v>
      </c>
      <c r="C278" s="226" t="s">
        <v>129</v>
      </c>
      <c r="D278" s="237"/>
      <c r="E278" s="226"/>
      <c r="F278" s="226"/>
      <c r="G278" s="159">
        <f>G279+G282</f>
        <v>1589.2</v>
      </c>
      <c r="H278" s="159">
        <f>H279+H282</f>
        <v>1432.76</v>
      </c>
      <c r="I278" s="159">
        <f>I279+I282</f>
        <v>1642.76</v>
      </c>
    </row>
    <row r="279" spans="1:15" s="213" customFormat="1" ht="15.75" customHeight="1">
      <c r="A279" s="238" t="s">
        <v>149</v>
      </c>
      <c r="B279" s="227" t="s">
        <v>238</v>
      </c>
      <c r="C279" s="227" t="s">
        <v>130</v>
      </c>
      <c r="D279" s="243"/>
      <c r="E279" s="227"/>
      <c r="F279" s="227"/>
      <c r="G279" s="141">
        <f>G280</f>
        <v>1184</v>
      </c>
      <c r="H279" s="141">
        <f>H280</f>
        <v>974</v>
      </c>
      <c r="I279" s="141">
        <f t="shared" ref="I279:I280" si="52">I280</f>
        <v>1184</v>
      </c>
    </row>
    <row r="280" spans="1:15" s="217" customFormat="1" ht="47.25" customHeight="1">
      <c r="A280" s="238" t="s">
        <v>150</v>
      </c>
      <c r="B280" s="227" t="s">
        <v>238</v>
      </c>
      <c r="C280" s="227" t="s">
        <v>130</v>
      </c>
      <c r="D280" s="243" t="s">
        <v>313</v>
      </c>
      <c r="E280" s="227"/>
      <c r="F280" s="227"/>
      <c r="G280" s="141">
        <f>G281</f>
        <v>1184</v>
      </c>
      <c r="H280" s="141">
        <f>H281</f>
        <v>974</v>
      </c>
      <c r="I280" s="141">
        <f t="shared" si="52"/>
        <v>1184</v>
      </c>
    </row>
    <row r="281" spans="1:15" s="215" customFormat="1" ht="31.5" customHeight="1">
      <c r="A281" s="238" t="s">
        <v>556</v>
      </c>
      <c r="B281" s="227" t="s">
        <v>238</v>
      </c>
      <c r="C281" s="227" t="s">
        <v>130</v>
      </c>
      <c r="D281" s="243" t="s">
        <v>313</v>
      </c>
      <c r="E281" s="227" t="s">
        <v>555</v>
      </c>
      <c r="F281" s="227" t="s">
        <v>222</v>
      </c>
      <c r="G281" s="141">
        <v>1184</v>
      </c>
      <c r="H281" s="141">
        <v>974</v>
      </c>
      <c r="I281" s="141">
        <v>1184</v>
      </c>
    </row>
    <row r="282" spans="1:15" s="213" customFormat="1" ht="15.75" customHeight="1">
      <c r="A282" s="238" t="s">
        <v>98</v>
      </c>
      <c r="B282" s="227" t="s">
        <v>238</v>
      </c>
      <c r="C282" s="227" t="s">
        <v>130</v>
      </c>
      <c r="D282" s="243" t="s">
        <v>314</v>
      </c>
      <c r="E282" s="227"/>
      <c r="F282" s="227"/>
      <c r="G282" s="141">
        <f>G283</f>
        <v>405.2</v>
      </c>
      <c r="H282" s="141">
        <f>H283</f>
        <v>458.76</v>
      </c>
      <c r="I282" s="141">
        <f>I283</f>
        <v>458.76</v>
      </c>
    </row>
    <row r="283" spans="1:15" s="213" customFormat="1" ht="31.5" customHeight="1">
      <c r="A283" s="238" t="s">
        <v>556</v>
      </c>
      <c r="B283" s="227" t="s">
        <v>238</v>
      </c>
      <c r="C283" s="227" t="s">
        <v>130</v>
      </c>
      <c r="D283" s="243" t="s">
        <v>314</v>
      </c>
      <c r="E283" s="227" t="s">
        <v>555</v>
      </c>
      <c r="F283" s="227" t="s">
        <v>222</v>
      </c>
      <c r="G283" s="141">
        <v>405.2</v>
      </c>
      <c r="H283" s="141">
        <v>458.76</v>
      </c>
      <c r="I283" s="141">
        <v>458.76</v>
      </c>
    </row>
    <row r="284" spans="1:15" s="213" customFormat="1" ht="31.5" customHeight="1">
      <c r="A284" s="236" t="s">
        <v>151</v>
      </c>
      <c r="B284" s="226" t="s">
        <v>238</v>
      </c>
      <c r="C284" s="226" t="s">
        <v>131</v>
      </c>
      <c r="D284" s="237"/>
      <c r="E284" s="226"/>
      <c r="F284" s="226"/>
      <c r="G284" s="159">
        <f t="shared" ref="G284:I286" si="53">G285</f>
        <v>19068</v>
      </c>
      <c r="H284" s="159">
        <f t="shared" si="53"/>
        <v>19068</v>
      </c>
      <c r="I284" s="159">
        <f t="shared" si="53"/>
        <v>8103.6</v>
      </c>
      <c r="J284" s="216"/>
      <c r="K284" s="216"/>
      <c r="L284" s="216"/>
      <c r="M284" s="216"/>
      <c r="N284" s="216"/>
      <c r="O284" s="216"/>
    </row>
    <row r="285" spans="1:15" s="213" customFormat="1" ht="31.5" customHeight="1">
      <c r="A285" s="238" t="s">
        <v>155</v>
      </c>
      <c r="B285" s="227" t="s">
        <v>238</v>
      </c>
      <c r="C285" s="227" t="s">
        <v>133</v>
      </c>
      <c r="D285" s="237"/>
      <c r="E285" s="226"/>
      <c r="F285" s="226"/>
      <c r="G285" s="159">
        <f t="shared" si="53"/>
        <v>19068</v>
      </c>
      <c r="H285" s="159">
        <f t="shared" si="53"/>
        <v>19068</v>
      </c>
      <c r="I285" s="159">
        <f t="shared" si="53"/>
        <v>8103.6</v>
      </c>
      <c r="J285" s="216"/>
      <c r="K285" s="216"/>
      <c r="L285" s="216"/>
      <c r="M285" s="216"/>
      <c r="N285" s="216"/>
      <c r="O285" s="216"/>
    </row>
    <row r="286" spans="1:15" s="213" customFormat="1" ht="31.5" customHeight="1">
      <c r="A286" s="166" t="s">
        <v>504</v>
      </c>
      <c r="B286" s="227" t="s">
        <v>238</v>
      </c>
      <c r="C286" s="227" t="s">
        <v>133</v>
      </c>
      <c r="D286" s="239" t="s">
        <v>505</v>
      </c>
      <c r="E286" s="227"/>
      <c r="F286" s="227"/>
      <c r="G286" s="141">
        <f t="shared" si="53"/>
        <v>19068</v>
      </c>
      <c r="H286" s="141">
        <f t="shared" si="53"/>
        <v>19068</v>
      </c>
      <c r="I286" s="141">
        <f t="shared" si="53"/>
        <v>8103.6</v>
      </c>
    </row>
    <row r="287" spans="1:15" s="213" customFormat="1" ht="31.5" customHeight="1">
      <c r="A287" s="166" t="s">
        <v>476</v>
      </c>
      <c r="B287" s="227" t="s">
        <v>238</v>
      </c>
      <c r="C287" s="227" t="s">
        <v>133</v>
      </c>
      <c r="D287" s="239" t="s">
        <v>505</v>
      </c>
      <c r="E287" s="227" t="s">
        <v>412</v>
      </c>
      <c r="F287" s="227" t="s">
        <v>142</v>
      </c>
      <c r="G287" s="141">
        <v>19068</v>
      </c>
      <c r="H287" s="136">
        <v>19068</v>
      </c>
      <c r="I287" s="136">
        <v>8103.6</v>
      </c>
    </row>
    <row r="288" spans="1:15" ht="47.25" customHeight="1">
      <c r="A288" s="69" t="s">
        <v>447</v>
      </c>
      <c r="B288" s="66" t="s">
        <v>238</v>
      </c>
      <c r="C288" s="66"/>
      <c r="D288" s="67"/>
      <c r="E288" s="66"/>
      <c r="F288" s="125" t="s">
        <v>539</v>
      </c>
      <c r="G288" s="68">
        <f>G308+G289</f>
        <v>27833.850000000002</v>
      </c>
      <c r="H288" s="87">
        <f t="shared" ref="H288:I288" si="54">H289</f>
        <v>24318.699999999997</v>
      </c>
      <c r="I288" s="87">
        <f t="shared" si="54"/>
        <v>24318.699999999997</v>
      </c>
    </row>
    <row r="289" spans="1:50" s="213" customFormat="1" ht="14.45" customHeight="1">
      <c r="A289" s="236" t="s">
        <v>51</v>
      </c>
      <c r="B289" s="226" t="s">
        <v>238</v>
      </c>
      <c r="C289" s="226" t="s">
        <v>116</v>
      </c>
      <c r="D289" s="237"/>
      <c r="E289" s="226"/>
      <c r="F289" s="226"/>
      <c r="G289" s="159">
        <f>G290</f>
        <v>24976.600000000002</v>
      </c>
      <c r="H289" s="159">
        <f t="shared" ref="H289:I289" si="55">H290</f>
        <v>24318.699999999997</v>
      </c>
      <c r="I289" s="159">
        <f t="shared" si="55"/>
        <v>24318.699999999997</v>
      </c>
      <c r="J289" s="161"/>
    </row>
    <row r="290" spans="1:50" s="213" customFormat="1" ht="15.75" customHeight="1">
      <c r="A290" s="236" t="s">
        <v>209</v>
      </c>
      <c r="B290" s="226" t="s">
        <v>238</v>
      </c>
      <c r="C290" s="226" t="s">
        <v>210</v>
      </c>
      <c r="D290" s="237"/>
      <c r="E290" s="226"/>
      <c r="F290" s="226"/>
      <c r="G290" s="159">
        <f>G291+G305</f>
        <v>24976.600000000002</v>
      </c>
      <c r="H290" s="159">
        <f t="shared" ref="H290:I290" si="56">H291</f>
        <v>24318.699999999997</v>
      </c>
      <c r="I290" s="159">
        <f t="shared" si="56"/>
        <v>24318.699999999997</v>
      </c>
    </row>
    <row r="291" spans="1:50" s="213" customFormat="1" ht="31.5" customHeight="1">
      <c r="A291" s="210" t="s">
        <v>448</v>
      </c>
      <c r="B291" s="227" t="s">
        <v>238</v>
      </c>
      <c r="C291" s="227" t="s">
        <v>210</v>
      </c>
      <c r="D291" s="243" t="s">
        <v>449</v>
      </c>
      <c r="E291" s="226"/>
      <c r="F291" s="226"/>
      <c r="G291" s="159">
        <f>SUM(G292:G304)</f>
        <v>22839.81</v>
      </c>
      <c r="H291" s="159">
        <f t="shared" ref="H291:I291" si="57">SUM(H292:H304)</f>
        <v>24318.699999999997</v>
      </c>
      <c r="I291" s="159">
        <f t="shared" si="57"/>
        <v>24318.699999999997</v>
      </c>
    </row>
    <row r="292" spans="1:50" s="213" customFormat="1" ht="15.75" customHeight="1">
      <c r="A292" s="240" t="s">
        <v>450</v>
      </c>
      <c r="B292" s="227" t="s">
        <v>238</v>
      </c>
      <c r="C292" s="227" t="s">
        <v>210</v>
      </c>
      <c r="D292" s="243" t="s">
        <v>449</v>
      </c>
      <c r="E292" s="227" t="s">
        <v>354</v>
      </c>
      <c r="F292" s="227" t="s">
        <v>217</v>
      </c>
      <c r="G292" s="141">
        <v>14930.77</v>
      </c>
      <c r="H292" s="141">
        <v>17355.599999999999</v>
      </c>
      <c r="I292" s="141">
        <v>17355.599999999999</v>
      </c>
    </row>
    <row r="293" spans="1:50" s="213" customFormat="1" ht="31.5" customHeight="1">
      <c r="A293" s="241" t="s">
        <v>451</v>
      </c>
      <c r="B293" s="227" t="s">
        <v>238</v>
      </c>
      <c r="C293" s="227" t="s">
        <v>210</v>
      </c>
      <c r="D293" s="243" t="s">
        <v>449</v>
      </c>
      <c r="E293" s="227" t="s">
        <v>357</v>
      </c>
      <c r="F293" s="227" t="s">
        <v>218</v>
      </c>
      <c r="G293" s="141">
        <v>4544.29</v>
      </c>
      <c r="H293" s="141">
        <v>5241.3</v>
      </c>
      <c r="I293" s="141">
        <v>5241.3</v>
      </c>
    </row>
    <row r="294" spans="1:50" s="213" customFormat="1" ht="15.75" customHeight="1">
      <c r="A294" s="209" t="s">
        <v>452</v>
      </c>
      <c r="B294" s="227" t="s">
        <v>238</v>
      </c>
      <c r="C294" s="227" t="s">
        <v>210</v>
      </c>
      <c r="D294" s="243" t="s">
        <v>449</v>
      </c>
      <c r="E294" s="317" t="s">
        <v>356</v>
      </c>
      <c r="F294" s="227" t="s">
        <v>219</v>
      </c>
      <c r="G294" s="141">
        <v>30</v>
      </c>
      <c r="H294" s="157"/>
      <c r="I294" s="136"/>
    </row>
    <row r="295" spans="1:50" s="213" customFormat="1" ht="15.75" customHeight="1">
      <c r="A295" s="501" t="s">
        <v>309</v>
      </c>
      <c r="B295" s="227" t="s">
        <v>238</v>
      </c>
      <c r="C295" s="227" t="s">
        <v>210</v>
      </c>
      <c r="D295" s="243" t="s">
        <v>449</v>
      </c>
      <c r="E295" s="317" t="s">
        <v>60</v>
      </c>
      <c r="F295" s="227" t="s">
        <v>220</v>
      </c>
      <c r="G295" s="141">
        <v>500</v>
      </c>
      <c r="H295" s="141">
        <v>60</v>
      </c>
      <c r="I295" s="141">
        <v>60</v>
      </c>
    </row>
    <row r="296" spans="1:50" s="213" customFormat="1" ht="15.75" customHeight="1">
      <c r="A296" s="502"/>
      <c r="B296" s="227" t="s">
        <v>238</v>
      </c>
      <c r="C296" s="227" t="s">
        <v>210</v>
      </c>
      <c r="D296" s="243" t="s">
        <v>449</v>
      </c>
      <c r="E296" s="317" t="s">
        <v>60</v>
      </c>
      <c r="F296" s="227" t="s">
        <v>222</v>
      </c>
      <c r="G296" s="136">
        <v>66</v>
      </c>
      <c r="H296" s="136">
        <v>511.8</v>
      </c>
      <c r="I296" s="136">
        <v>511.8</v>
      </c>
    </row>
    <row r="297" spans="1:50" s="213" customFormat="1" ht="15.75" customHeight="1">
      <c r="A297" s="502"/>
      <c r="B297" s="227" t="s">
        <v>238</v>
      </c>
      <c r="C297" s="227" t="s">
        <v>210</v>
      </c>
      <c r="D297" s="243" t="s">
        <v>449</v>
      </c>
      <c r="E297" s="317" t="s">
        <v>60</v>
      </c>
      <c r="F297" s="227" t="s">
        <v>223</v>
      </c>
      <c r="G297" s="136">
        <v>600</v>
      </c>
      <c r="H297" s="136">
        <v>50</v>
      </c>
      <c r="I297" s="136">
        <v>50</v>
      </c>
    </row>
    <row r="298" spans="1:50" s="213" customFormat="1" ht="15.75" customHeight="1">
      <c r="A298" s="502"/>
      <c r="B298" s="227" t="s">
        <v>238</v>
      </c>
      <c r="C298" s="227" t="s">
        <v>210</v>
      </c>
      <c r="D298" s="243" t="s">
        <v>449</v>
      </c>
      <c r="E298" s="317" t="s">
        <v>60</v>
      </c>
      <c r="F298" s="227" t="s">
        <v>224</v>
      </c>
      <c r="G298" s="136">
        <v>200</v>
      </c>
      <c r="H298" s="136">
        <v>200</v>
      </c>
      <c r="I298" s="136">
        <v>200</v>
      </c>
    </row>
    <row r="299" spans="1:50" s="213" customFormat="1" ht="15.75" customHeight="1">
      <c r="A299" s="502"/>
      <c r="B299" s="227" t="s">
        <v>238</v>
      </c>
      <c r="C299" s="227" t="s">
        <v>210</v>
      </c>
      <c r="D299" s="243" t="s">
        <v>449</v>
      </c>
      <c r="E299" s="317" t="s">
        <v>60</v>
      </c>
      <c r="F299" s="227" t="s">
        <v>137</v>
      </c>
      <c r="G299" s="136">
        <v>30</v>
      </c>
      <c r="H299" s="157"/>
      <c r="I299" s="136"/>
    </row>
    <row r="300" spans="1:50" s="213" customFormat="1" ht="15.75" customHeight="1">
      <c r="A300" s="502"/>
      <c r="B300" s="227" t="s">
        <v>238</v>
      </c>
      <c r="C300" s="227" t="s">
        <v>210</v>
      </c>
      <c r="D300" s="243" t="s">
        <v>449</v>
      </c>
      <c r="E300" s="317" t="s">
        <v>60</v>
      </c>
      <c r="F300" s="227" t="s">
        <v>358</v>
      </c>
      <c r="G300" s="136"/>
      <c r="H300" s="136"/>
      <c r="I300" s="136"/>
    </row>
    <row r="301" spans="1:50" s="213" customFormat="1" ht="15.75" customHeight="1">
      <c r="A301" s="503"/>
      <c r="B301" s="227" t="s">
        <v>238</v>
      </c>
      <c r="C301" s="227" t="s">
        <v>210</v>
      </c>
      <c r="D301" s="243" t="s">
        <v>449</v>
      </c>
      <c r="E301" s="304" t="s">
        <v>60</v>
      </c>
      <c r="F301" s="227" t="s">
        <v>138</v>
      </c>
      <c r="G301" s="136">
        <v>1378.45</v>
      </c>
      <c r="H301" s="136">
        <v>900</v>
      </c>
      <c r="I301" s="136">
        <v>900</v>
      </c>
    </row>
    <row r="302" spans="1:50" s="213" customFormat="1" ht="15.75" customHeight="1">
      <c r="A302" s="238" t="s">
        <v>556</v>
      </c>
      <c r="B302" s="283" t="s">
        <v>238</v>
      </c>
      <c r="C302" s="283" t="s">
        <v>210</v>
      </c>
      <c r="D302" s="284" t="s">
        <v>449</v>
      </c>
      <c r="E302" s="317" t="s">
        <v>555</v>
      </c>
      <c r="F302" s="283" t="s">
        <v>222</v>
      </c>
      <c r="G302" s="285">
        <v>540.29999999999995</v>
      </c>
      <c r="H302" s="285"/>
      <c r="I302" s="285"/>
    </row>
    <row r="303" spans="1:50" s="213" customFormat="1" ht="31.5" customHeight="1">
      <c r="A303" s="238" t="s">
        <v>524</v>
      </c>
      <c r="B303" s="227" t="s">
        <v>238</v>
      </c>
      <c r="C303" s="227" t="s">
        <v>210</v>
      </c>
      <c r="D303" s="243" t="s">
        <v>449</v>
      </c>
      <c r="E303" s="304" t="s">
        <v>61</v>
      </c>
      <c r="F303" s="227" t="s">
        <v>137</v>
      </c>
      <c r="G303" s="136">
        <v>20</v>
      </c>
      <c r="H303" s="157"/>
      <c r="I303" s="157"/>
      <c r="J303" s="245"/>
      <c r="K303" s="245"/>
      <c r="L303" s="245"/>
      <c r="M303" s="245"/>
      <c r="N303" s="245"/>
      <c r="O303" s="245"/>
      <c r="P303" s="245"/>
      <c r="Q303" s="245"/>
      <c r="R303" s="245"/>
      <c r="S303" s="245"/>
      <c r="T303" s="245"/>
      <c r="U303" s="245"/>
      <c r="V303" s="245"/>
      <c r="W303" s="245"/>
      <c r="X303" s="245"/>
      <c r="Y303" s="245"/>
      <c r="Z303" s="245"/>
      <c r="AA303" s="245"/>
      <c r="AB303" s="245"/>
      <c r="AC303" s="245"/>
      <c r="AD303" s="245"/>
      <c r="AE303" s="245"/>
      <c r="AF303" s="245"/>
      <c r="AG303" s="245"/>
      <c r="AH303" s="245"/>
      <c r="AI303" s="245"/>
      <c r="AJ303" s="245"/>
      <c r="AK303" s="245"/>
      <c r="AL303" s="245"/>
      <c r="AM303" s="245"/>
      <c r="AN303" s="245"/>
      <c r="AO303" s="245"/>
      <c r="AP303" s="245"/>
      <c r="AQ303" s="245"/>
      <c r="AR303" s="245"/>
      <c r="AS303" s="245"/>
      <c r="AT303" s="245"/>
      <c r="AU303" s="245"/>
      <c r="AV303" s="245"/>
      <c r="AW303" s="245"/>
      <c r="AX303" s="245"/>
    </row>
    <row r="304" spans="1:50" s="118" customFormat="1" ht="31.5" customHeight="1">
      <c r="A304" s="115" t="s">
        <v>525</v>
      </c>
      <c r="B304" s="119" t="s">
        <v>238</v>
      </c>
      <c r="C304" s="119" t="s">
        <v>210</v>
      </c>
      <c r="D304" s="120" t="s">
        <v>449</v>
      </c>
      <c r="E304" s="119" t="s">
        <v>350</v>
      </c>
      <c r="F304" s="119" t="s">
        <v>137</v>
      </c>
      <c r="G304" s="136"/>
      <c r="H304" s="157"/>
      <c r="I304" s="157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  <c r="AU304" s="96"/>
      <c r="AV304" s="96"/>
      <c r="AW304" s="96"/>
      <c r="AX304" s="96"/>
    </row>
    <row r="305" spans="1:50" s="331" customFormat="1" ht="15.75" customHeight="1">
      <c r="A305" s="370" t="s">
        <v>552</v>
      </c>
      <c r="B305" s="401" t="s">
        <v>238</v>
      </c>
      <c r="C305" s="401" t="s">
        <v>210</v>
      </c>
      <c r="D305" s="402" t="s">
        <v>553</v>
      </c>
      <c r="E305" s="401"/>
      <c r="F305" s="401"/>
      <c r="G305" s="155">
        <f>SUM(G306:G307)</f>
        <v>2136.79</v>
      </c>
      <c r="H305" s="155">
        <f t="shared" ref="H305:I305" si="58">H306</f>
        <v>0</v>
      </c>
      <c r="I305" s="155">
        <f t="shared" si="58"/>
        <v>0</v>
      </c>
      <c r="J305" s="335"/>
      <c r="K305" s="335"/>
      <c r="L305" s="335"/>
      <c r="M305" s="335"/>
      <c r="N305" s="335"/>
      <c r="O305" s="377"/>
      <c r="P305" s="377"/>
      <c r="Q305" s="377"/>
      <c r="R305" s="377"/>
      <c r="S305" s="377"/>
      <c r="T305" s="377"/>
      <c r="U305" s="377"/>
      <c r="V305" s="377"/>
      <c r="W305" s="377"/>
      <c r="X305" s="377"/>
      <c r="Y305" s="377"/>
      <c r="Z305" s="377"/>
      <c r="AA305" s="377"/>
      <c r="AB305" s="377"/>
      <c r="AC305" s="377"/>
      <c r="AD305" s="377"/>
      <c r="AE305" s="377"/>
      <c r="AF305" s="377"/>
      <c r="AG305" s="377"/>
      <c r="AH305" s="377"/>
      <c r="AI305" s="377"/>
      <c r="AJ305" s="377"/>
      <c r="AK305" s="377"/>
      <c r="AL305" s="377"/>
      <c r="AM305" s="377"/>
      <c r="AN305" s="377"/>
      <c r="AO305" s="377"/>
      <c r="AP305" s="377"/>
      <c r="AQ305" s="377"/>
    </row>
    <row r="306" spans="1:50" s="331" customFormat="1">
      <c r="A306" s="240" t="s">
        <v>450</v>
      </c>
      <c r="B306" s="401" t="s">
        <v>238</v>
      </c>
      <c r="C306" s="401" t="s">
        <v>210</v>
      </c>
      <c r="D306" s="402" t="s">
        <v>553</v>
      </c>
      <c r="E306" s="401" t="s">
        <v>354</v>
      </c>
      <c r="F306" s="401" t="s">
        <v>217</v>
      </c>
      <c r="G306" s="155">
        <v>1632.13</v>
      </c>
      <c r="H306" s="136"/>
      <c r="I306" s="157"/>
      <c r="J306" s="335"/>
      <c r="K306" s="335"/>
      <c r="L306" s="335"/>
      <c r="M306" s="335"/>
      <c r="N306" s="335"/>
      <c r="O306" s="377"/>
      <c r="P306" s="377"/>
      <c r="Q306" s="377"/>
      <c r="R306" s="377"/>
      <c r="S306" s="377"/>
      <c r="T306" s="377"/>
      <c r="U306" s="377"/>
      <c r="V306" s="377"/>
      <c r="W306" s="377"/>
      <c r="X306" s="377"/>
      <c r="Y306" s="377"/>
      <c r="Z306" s="377"/>
      <c r="AA306" s="377"/>
      <c r="AB306" s="377"/>
      <c r="AC306" s="377"/>
      <c r="AD306" s="377"/>
      <c r="AE306" s="377"/>
      <c r="AF306" s="377"/>
      <c r="AG306" s="377"/>
      <c r="AH306" s="377"/>
      <c r="AI306" s="377"/>
      <c r="AJ306" s="377"/>
      <c r="AK306" s="377"/>
      <c r="AL306" s="377"/>
      <c r="AM306" s="377"/>
      <c r="AN306" s="377"/>
      <c r="AO306" s="377"/>
      <c r="AP306" s="377"/>
      <c r="AQ306" s="377"/>
    </row>
    <row r="307" spans="1:50" s="331" customFormat="1" ht="31.5">
      <c r="A307" s="171" t="s">
        <v>355</v>
      </c>
      <c r="B307" s="401" t="s">
        <v>238</v>
      </c>
      <c r="C307" s="401" t="s">
        <v>210</v>
      </c>
      <c r="D307" s="402" t="s">
        <v>553</v>
      </c>
      <c r="E307" s="401" t="s">
        <v>357</v>
      </c>
      <c r="F307" s="401" t="s">
        <v>218</v>
      </c>
      <c r="G307" s="155">
        <v>504.66</v>
      </c>
      <c r="H307" s="136"/>
      <c r="I307" s="157"/>
      <c r="J307" s="335"/>
      <c r="K307" s="335"/>
      <c r="L307" s="335"/>
      <c r="M307" s="335"/>
      <c r="N307" s="335"/>
      <c r="O307" s="377"/>
      <c r="P307" s="377"/>
      <c r="Q307" s="377"/>
      <c r="R307" s="377"/>
      <c r="S307" s="377"/>
      <c r="T307" s="377"/>
      <c r="U307" s="377"/>
      <c r="V307" s="377"/>
      <c r="W307" s="377"/>
      <c r="X307" s="377"/>
      <c r="Y307" s="377"/>
      <c r="Z307" s="377"/>
      <c r="AA307" s="377"/>
      <c r="AB307" s="377"/>
      <c r="AC307" s="377"/>
      <c r="AD307" s="377"/>
      <c r="AE307" s="377"/>
      <c r="AF307" s="377"/>
      <c r="AG307" s="377"/>
      <c r="AH307" s="377"/>
      <c r="AI307" s="377"/>
      <c r="AJ307" s="377"/>
      <c r="AK307" s="377"/>
      <c r="AL307" s="377"/>
      <c r="AM307" s="377"/>
      <c r="AN307" s="377"/>
      <c r="AO307" s="377"/>
      <c r="AP307" s="377"/>
      <c r="AQ307" s="377"/>
    </row>
    <row r="308" spans="1:50" s="330" customFormat="1" ht="31.5" customHeight="1">
      <c r="A308" s="387" t="s">
        <v>593</v>
      </c>
      <c r="B308" s="392" t="s">
        <v>238</v>
      </c>
      <c r="C308" s="392" t="s">
        <v>119</v>
      </c>
      <c r="D308" s="386"/>
      <c r="E308" s="392"/>
      <c r="F308" s="392"/>
      <c r="G308" s="321">
        <f>G309</f>
        <v>2857.25</v>
      </c>
      <c r="H308" s="321">
        <v>0</v>
      </c>
      <c r="I308" s="321">
        <v>0</v>
      </c>
      <c r="J308" s="393"/>
      <c r="K308" s="389"/>
      <c r="L308" s="389"/>
      <c r="M308" s="389"/>
      <c r="N308" s="389"/>
      <c r="O308" s="389"/>
      <c r="P308" s="389"/>
      <c r="Q308" s="389"/>
      <c r="R308" s="389"/>
      <c r="S308" s="389"/>
      <c r="T308" s="389"/>
      <c r="U308" s="389"/>
      <c r="V308" s="389"/>
      <c r="W308" s="389"/>
      <c r="X308" s="389"/>
      <c r="Y308" s="389"/>
      <c r="Z308" s="389"/>
      <c r="AA308" s="389"/>
      <c r="AB308" s="389"/>
      <c r="AC308" s="389"/>
      <c r="AD308" s="389"/>
      <c r="AE308" s="389"/>
      <c r="AF308" s="389"/>
      <c r="AG308" s="389"/>
      <c r="AH308" s="389"/>
      <c r="AI308" s="389"/>
      <c r="AJ308" s="389"/>
      <c r="AK308" s="389"/>
      <c r="AL308" s="389"/>
      <c r="AM308" s="389"/>
      <c r="AN308" s="389"/>
      <c r="AO308" s="389"/>
      <c r="AP308" s="389"/>
      <c r="AQ308" s="389"/>
      <c r="AR308" s="389"/>
      <c r="AS308" s="389"/>
      <c r="AT308" s="389"/>
      <c r="AU308" s="389"/>
      <c r="AV308" s="389"/>
      <c r="AW308" s="389"/>
      <c r="AX308" s="389"/>
    </row>
    <row r="309" spans="1:50" s="330" customFormat="1" ht="31.5" customHeight="1">
      <c r="A309" s="387" t="s">
        <v>594</v>
      </c>
      <c r="B309" s="392" t="s">
        <v>238</v>
      </c>
      <c r="C309" s="392" t="s">
        <v>595</v>
      </c>
      <c r="D309" s="386"/>
      <c r="E309" s="392"/>
      <c r="F309" s="392"/>
      <c r="G309" s="321">
        <f>G310+G313</f>
        <v>2857.25</v>
      </c>
      <c r="H309" s="321">
        <v>0</v>
      </c>
      <c r="I309" s="321">
        <v>0</v>
      </c>
      <c r="J309" s="389"/>
      <c r="K309" s="389"/>
      <c r="L309" s="389"/>
      <c r="M309" s="389"/>
      <c r="N309" s="389"/>
      <c r="O309" s="389"/>
      <c r="P309" s="389"/>
      <c r="Q309" s="389"/>
      <c r="R309" s="389"/>
      <c r="S309" s="389"/>
      <c r="T309" s="389"/>
      <c r="U309" s="389"/>
      <c r="V309" s="389"/>
      <c r="W309" s="389"/>
      <c r="X309" s="389"/>
      <c r="Y309" s="389"/>
      <c r="Z309" s="389"/>
      <c r="AA309" s="389"/>
      <c r="AB309" s="389"/>
      <c r="AC309" s="389"/>
      <c r="AD309" s="389"/>
      <c r="AE309" s="389"/>
      <c r="AF309" s="389"/>
      <c r="AG309" s="389"/>
      <c r="AH309" s="389"/>
      <c r="AI309" s="389"/>
      <c r="AJ309" s="389"/>
      <c r="AK309" s="389"/>
      <c r="AL309" s="389"/>
      <c r="AM309" s="389"/>
      <c r="AN309" s="389"/>
      <c r="AO309" s="389"/>
      <c r="AP309" s="389"/>
      <c r="AQ309" s="389"/>
      <c r="AR309" s="389"/>
      <c r="AS309" s="389"/>
      <c r="AT309" s="389"/>
      <c r="AU309" s="389"/>
      <c r="AV309" s="389"/>
      <c r="AW309" s="389"/>
      <c r="AX309" s="389"/>
    </row>
    <row r="310" spans="1:50" s="330" customFormat="1" ht="31.5" customHeight="1">
      <c r="A310" s="396" t="s">
        <v>596</v>
      </c>
      <c r="B310" s="378" t="s">
        <v>238</v>
      </c>
      <c r="C310" s="378" t="s">
        <v>595</v>
      </c>
      <c r="D310" s="391" t="s">
        <v>597</v>
      </c>
      <c r="E310" s="392"/>
      <c r="F310" s="392"/>
      <c r="G310" s="321">
        <f>G311+G312</f>
        <v>2594.9499999999998</v>
      </c>
      <c r="H310" s="321"/>
      <c r="I310" s="321"/>
      <c r="J310" s="389"/>
      <c r="K310" s="389"/>
      <c r="L310" s="389"/>
      <c r="M310" s="389"/>
      <c r="N310" s="389"/>
      <c r="O310" s="389"/>
      <c r="P310" s="389"/>
      <c r="Q310" s="389"/>
      <c r="R310" s="389"/>
      <c r="S310" s="389"/>
      <c r="T310" s="389"/>
      <c r="U310" s="389"/>
      <c r="V310" s="389"/>
      <c r="W310" s="389"/>
      <c r="X310" s="389"/>
      <c r="Y310" s="389"/>
      <c r="Z310" s="389"/>
      <c r="AA310" s="389"/>
      <c r="AB310" s="389"/>
      <c r="AC310" s="389"/>
      <c r="AD310" s="389"/>
      <c r="AE310" s="389"/>
      <c r="AF310" s="389"/>
      <c r="AG310" s="389"/>
      <c r="AH310" s="389"/>
      <c r="AI310" s="389"/>
      <c r="AJ310" s="389"/>
      <c r="AK310" s="389"/>
      <c r="AL310" s="389"/>
      <c r="AM310" s="389"/>
      <c r="AN310" s="389"/>
      <c r="AO310" s="389"/>
      <c r="AP310" s="389"/>
      <c r="AQ310" s="389"/>
      <c r="AR310" s="389"/>
      <c r="AS310" s="389"/>
      <c r="AT310" s="389"/>
      <c r="AU310" s="389"/>
      <c r="AV310" s="389"/>
      <c r="AW310" s="389"/>
      <c r="AX310" s="389"/>
    </row>
    <row r="311" spans="1:50" s="330" customFormat="1" ht="31.5" customHeight="1">
      <c r="A311" s="385" t="s">
        <v>450</v>
      </c>
      <c r="B311" s="378" t="s">
        <v>238</v>
      </c>
      <c r="C311" s="378" t="s">
        <v>595</v>
      </c>
      <c r="D311" s="391" t="s">
        <v>597</v>
      </c>
      <c r="E311" s="378" t="s">
        <v>354</v>
      </c>
      <c r="F311" s="378" t="s">
        <v>217</v>
      </c>
      <c r="G311" s="318">
        <v>2037.36</v>
      </c>
      <c r="H311" s="318"/>
      <c r="I311" s="318"/>
      <c r="J311" s="389"/>
      <c r="K311" s="389"/>
      <c r="L311" s="389"/>
      <c r="M311" s="389"/>
      <c r="N311" s="389"/>
      <c r="O311" s="389"/>
      <c r="P311" s="389"/>
      <c r="Q311" s="389"/>
      <c r="R311" s="389"/>
      <c r="S311" s="389"/>
      <c r="T311" s="389"/>
      <c r="U311" s="389"/>
      <c r="V311" s="389"/>
      <c r="W311" s="389"/>
      <c r="X311" s="389"/>
      <c r="Y311" s="389"/>
      <c r="Z311" s="389"/>
      <c r="AA311" s="389"/>
      <c r="AB311" s="389"/>
      <c r="AC311" s="389"/>
      <c r="AD311" s="389"/>
      <c r="AE311" s="389"/>
      <c r="AF311" s="389"/>
      <c r="AG311" s="389"/>
      <c r="AH311" s="389"/>
      <c r="AI311" s="389"/>
      <c r="AJ311" s="389"/>
      <c r="AK311" s="389"/>
      <c r="AL311" s="389"/>
      <c r="AM311" s="389"/>
      <c r="AN311" s="389"/>
      <c r="AO311" s="389"/>
      <c r="AP311" s="389"/>
      <c r="AQ311" s="389"/>
      <c r="AR311" s="389"/>
      <c r="AS311" s="389"/>
      <c r="AT311" s="389"/>
      <c r="AU311" s="389"/>
      <c r="AV311" s="389"/>
      <c r="AW311" s="389"/>
      <c r="AX311" s="389"/>
    </row>
    <row r="312" spans="1:50" s="330" customFormat="1" ht="31.5" customHeight="1">
      <c r="A312" s="383" t="s">
        <v>451</v>
      </c>
      <c r="B312" s="378" t="s">
        <v>238</v>
      </c>
      <c r="C312" s="378" t="s">
        <v>595</v>
      </c>
      <c r="D312" s="391" t="s">
        <v>597</v>
      </c>
      <c r="E312" s="378" t="s">
        <v>357</v>
      </c>
      <c r="F312" s="378" t="s">
        <v>218</v>
      </c>
      <c r="G312" s="318">
        <v>557.59</v>
      </c>
      <c r="H312" s="318"/>
      <c r="I312" s="318"/>
      <c r="J312" s="389"/>
      <c r="K312" s="389"/>
      <c r="L312" s="389"/>
      <c r="M312" s="389"/>
      <c r="N312" s="389"/>
      <c r="O312" s="389"/>
      <c r="P312" s="389"/>
      <c r="Q312" s="389"/>
      <c r="R312" s="389"/>
      <c r="S312" s="389"/>
      <c r="T312" s="389"/>
      <c r="U312" s="389"/>
      <c r="V312" s="389"/>
      <c r="W312" s="389"/>
      <c r="X312" s="389"/>
      <c r="Y312" s="389"/>
      <c r="Z312" s="389"/>
      <c r="AA312" s="389"/>
      <c r="AB312" s="389"/>
      <c r="AC312" s="389"/>
      <c r="AD312" s="389"/>
      <c r="AE312" s="389"/>
      <c r="AF312" s="389"/>
      <c r="AG312" s="389"/>
      <c r="AH312" s="389"/>
      <c r="AI312" s="389"/>
      <c r="AJ312" s="389"/>
      <c r="AK312" s="389"/>
      <c r="AL312" s="389"/>
      <c r="AM312" s="389"/>
      <c r="AN312" s="389"/>
      <c r="AO312" s="389"/>
      <c r="AP312" s="389"/>
      <c r="AQ312" s="389"/>
      <c r="AR312" s="389"/>
      <c r="AS312" s="389"/>
      <c r="AT312" s="389"/>
      <c r="AU312" s="389"/>
      <c r="AV312" s="389"/>
      <c r="AW312" s="389"/>
      <c r="AX312" s="389"/>
    </row>
    <row r="313" spans="1:50" s="331" customFormat="1" ht="15.75" customHeight="1">
      <c r="A313" s="370" t="s">
        <v>552</v>
      </c>
      <c r="B313" s="401" t="s">
        <v>238</v>
      </c>
      <c r="C313" s="378" t="s">
        <v>595</v>
      </c>
      <c r="D313" s="402" t="s">
        <v>553</v>
      </c>
      <c r="E313" s="401"/>
      <c r="F313" s="401"/>
      <c r="G313" s="155">
        <f>SUM(G314:G315)</f>
        <v>262.29999999999995</v>
      </c>
      <c r="H313" s="155">
        <f t="shared" ref="H313:I313" si="59">H314</f>
        <v>0</v>
      </c>
      <c r="I313" s="155">
        <f t="shared" si="59"/>
        <v>0</v>
      </c>
      <c r="J313" s="335"/>
      <c r="K313" s="335"/>
      <c r="L313" s="335"/>
      <c r="M313" s="335"/>
      <c r="N313" s="335"/>
      <c r="O313" s="377"/>
      <c r="P313" s="377"/>
      <c r="Q313" s="377"/>
      <c r="R313" s="377"/>
      <c r="S313" s="377"/>
      <c r="T313" s="377"/>
      <c r="U313" s="377"/>
      <c r="V313" s="377"/>
      <c r="W313" s="377"/>
      <c r="X313" s="377"/>
      <c r="Y313" s="377"/>
      <c r="Z313" s="377"/>
      <c r="AA313" s="377"/>
      <c r="AB313" s="377"/>
      <c r="AC313" s="377"/>
      <c r="AD313" s="377"/>
      <c r="AE313" s="377"/>
      <c r="AF313" s="377"/>
      <c r="AG313" s="377"/>
      <c r="AH313" s="377"/>
      <c r="AI313" s="377"/>
      <c r="AJ313" s="377"/>
      <c r="AK313" s="377"/>
      <c r="AL313" s="377"/>
      <c r="AM313" s="377"/>
      <c r="AN313" s="377"/>
      <c r="AO313" s="377"/>
      <c r="AP313" s="377"/>
      <c r="AQ313" s="377"/>
    </row>
    <row r="314" spans="1:50" s="331" customFormat="1">
      <c r="A314" s="240" t="s">
        <v>450</v>
      </c>
      <c r="B314" s="401" t="s">
        <v>238</v>
      </c>
      <c r="C314" s="378" t="s">
        <v>595</v>
      </c>
      <c r="D314" s="402" t="s">
        <v>553</v>
      </c>
      <c r="E314" s="401" t="s">
        <v>354</v>
      </c>
      <c r="F314" s="401" t="s">
        <v>217</v>
      </c>
      <c r="G314" s="155">
        <v>192.64</v>
      </c>
      <c r="H314" s="136"/>
      <c r="I314" s="157"/>
      <c r="J314" s="335"/>
      <c r="K314" s="335"/>
      <c r="L314" s="335"/>
      <c r="M314" s="335"/>
      <c r="N314" s="335"/>
      <c r="O314" s="377"/>
      <c r="P314" s="377"/>
      <c r="Q314" s="377"/>
      <c r="R314" s="377"/>
      <c r="S314" s="377"/>
      <c r="T314" s="377"/>
      <c r="U314" s="377"/>
      <c r="V314" s="377"/>
      <c r="W314" s="377"/>
      <c r="X314" s="377"/>
      <c r="Y314" s="377"/>
      <c r="Z314" s="377"/>
      <c r="AA314" s="377"/>
      <c r="AB314" s="377"/>
      <c r="AC314" s="377"/>
      <c r="AD314" s="377"/>
      <c r="AE314" s="377"/>
      <c r="AF314" s="377"/>
      <c r="AG314" s="377"/>
      <c r="AH314" s="377"/>
      <c r="AI314" s="377"/>
      <c r="AJ314" s="377"/>
      <c r="AK314" s="377"/>
      <c r="AL314" s="377"/>
      <c r="AM314" s="377"/>
      <c r="AN314" s="377"/>
      <c r="AO314" s="377"/>
      <c r="AP314" s="377"/>
      <c r="AQ314" s="377"/>
    </row>
    <row r="315" spans="1:50" s="331" customFormat="1" ht="31.5">
      <c r="A315" s="171" t="s">
        <v>355</v>
      </c>
      <c r="B315" s="401" t="s">
        <v>238</v>
      </c>
      <c r="C315" s="378" t="s">
        <v>595</v>
      </c>
      <c r="D315" s="402" t="s">
        <v>553</v>
      </c>
      <c r="E315" s="401" t="s">
        <v>357</v>
      </c>
      <c r="F315" s="401" t="s">
        <v>218</v>
      </c>
      <c r="G315" s="155">
        <v>69.66</v>
      </c>
      <c r="H315" s="136"/>
      <c r="I315" s="157"/>
      <c r="J315" s="335"/>
      <c r="K315" s="335"/>
      <c r="L315" s="335"/>
      <c r="M315" s="335"/>
      <c r="N315" s="335"/>
      <c r="O315" s="377"/>
      <c r="P315" s="377"/>
      <c r="Q315" s="377"/>
      <c r="R315" s="377"/>
      <c r="S315" s="377"/>
      <c r="T315" s="377"/>
      <c r="U315" s="377"/>
      <c r="V315" s="377"/>
      <c r="W315" s="377"/>
      <c r="X315" s="377"/>
      <c r="Y315" s="377"/>
      <c r="Z315" s="377"/>
      <c r="AA315" s="377"/>
      <c r="AB315" s="377"/>
      <c r="AC315" s="377"/>
      <c r="AD315" s="377"/>
      <c r="AE315" s="377"/>
      <c r="AF315" s="377"/>
      <c r="AG315" s="377"/>
      <c r="AH315" s="377"/>
      <c r="AI315" s="377"/>
      <c r="AJ315" s="377"/>
      <c r="AK315" s="377"/>
      <c r="AL315" s="377"/>
      <c r="AM315" s="377"/>
      <c r="AN315" s="377"/>
      <c r="AO315" s="377"/>
      <c r="AP315" s="377"/>
      <c r="AQ315" s="377"/>
    </row>
    <row r="316" spans="1:50" s="213" customFormat="1" ht="47.25" customHeight="1">
      <c r="A316" s="107" t="s">
        <v>581</v>
      </c>
      <c r="B316" s="125" t="s">
        <v>238</v>
      </c>
      <c r="C316" s="125"/>
      <c r="D316" s="106"/>
      <c r="E316" s="125"/>
      <c r="F316" s="125" t="s">
        <v>539</v>
      </c>
      <c r="G316" s="87">
        <f>G317</f>
        <v>1638</v>
      </c>
      <c r="H316" s="87">
        <f t="shared" ref="H316:I318" si="60">H317</f>
        <v>0</v>
      </c>
      <c r="I316" s="87">
        <f t="shared" si="60"/>
        <v>0</v>
      </c>
      <c r="J316" s="161"/>
    </row>
    <row r="317" spans="1:50" s="213" customFormat="1" ht="14.45" customHeight="1">
      <c r="A317" s="236" t="s">
        <v>51</v>
      </c>
      <c r="B317" s="226" t="s">
        <v>238</v>
      </c>
      <c r="C317" s="226" t="s">
        <v>116</v>
      </c>
      <c r="D317" s="237"/>
      <c r="E317" s="226"/>
      <c r="F317" s="226"/>
      <c r="G317" s="159">
        <f>G318</f>
        <v>1638</v>
      </c>
      <c r="H317" s="159">
        <f t="shared" si="60"/>
        <v>0</v>
      </c>
      <c r="I317" s="159">
        <f t="shared" si="60"/>
        <v>0</v>
      </c>
      <c r="J317" s="161"/>
    </row>
    <row r="318" spans="1:50" s="213" customFormat="1" ht="15.75" customHeight="1">
      <c r="A318" s="236" t="s">
        <v>209</v>
      </c>
      <c r="B318" s="226" t="s">
        <v>238</v>
      </c>
      <c r="C318" s="226" t="s">
        <v>210</v>
      </c>
      <c r="D318" s="237"/>
      <c r="E318" s="226"/>
      <c r="F318" s="226"/>
      <c r="G318" s="159">
        <f>G319+G330</f>
        <v>1638</v>
      </c>
      <c r="H318" s="159">
        <f t="shared" si="60"/>
        <v>0</v>
      </c>
      <c r="I318" s="159">
        <f t="shared" si="60"/>
        <v>0</v>
      </c>
    </row>
    <row r="319" spans="1:50" s="213" customFormat="1" ht="31.5" customHeight="1">
      <c r="A319" s="210" t="s">
        <v>448</v>
      </c>
      <c r="B319" s="287" t="s">
        <v>238</v>
      </c>
      <c r="C319" s="287" t="s">
        <v>210</v>
      </c>
      <c r="D319" s="305" t="s">
        <v>589</v>
      </c>
      <c r="E319" s="226"/>
      <c r="F319" s="226"/>
      <c r="G319" s="159">
        <f>SUM(G320:G329)</f>
        <v>1544.23</v>
      </c>
      <c r="H319" s="159">
        <f>SUM(H320:H329)</f>
        <v>0</v>
      </c>
      <c r="I319" s="159">
        <f>SUM(I320:I329)</f>
        <v>0</v>
      </c>
    </row>
    <row r="320" spans="1:50" s="213" customFormat="1" ht="15.75" customHeight="1">
      <c r="A320" s="240" t="s">
        <v>450</v>
      </c>
      <c r="B320" s="287" t="s">
        <v>238</v>
      </c>
      <c r="C320" s="287" t="s">
        <v>210</v>
      </c>
      <c r="D320" s="305" t="s">
        <v>589</v>
      </c>
      <c r="E320" s="304" t="s">
        <v>354</v>
      </c>
      <c r="F320" s="287" t="s">
        <v>217</v>
      </c>
      <c r="G320" s="141">
        <f>874-70.85</f>
        <v>803.15</v>
      </c>
      <c r="H320" s="141"/>
      <c r="I320" s="141"/>
    </row>
    <row r="321" spans="1:43" s="213" customFormat="1" ht="31.5" customHeight="1">
      <c r="A321" s="241" t="s">
        <v>451</v>
      </c>
      <c r="B321" s="287" t="s">
        <v>238</v>
      </c>
      <c r="C321" s="287" t="s">
        <v>210</v>
      </c>
      <c r="D321" s="305" t="s">
        <v>589</v>
      </c>
      <c r="E321" s="304" t="s">
        <v>357</v>
      </c>
      <c r="F321" s="287" t="s">
        <v>218</v>
      </c>
      <c r="G321" s="141">
        <f>264-22.92</f>
        <v>241.07999999999998</v>
      </c>
      <c r="H321" s="141"/>
      <c r="I321" s="141"/>
    </row>
    <row r="322" spans="1:43" s="213" customFormat="1" ht="15.75" customHeight="1">
      <c r="A322" s="209" t="s">
        <v>452</v>
      </c>
      <c r="B322" s="287" t="s">
        <v>238</v>
      </c>
      <c r="C322" s="287" t="s">
        <v>210</v>
      </c>
      <c r="D322" s="305" t="s">
        <v>589</v>
      </c>
      <c r="E322" s="317" t="s">
        <v>356</v>
      </c>
      <c r="F322" s="287" t="s">
        <v>219</v>
      </c>
      <c r="G322" s="141"/>
      <c r="H322" s="157"/>
      <c r="I322" s="136"/>
    </row>
    <row r="323" spans="1:43" s="213" customFormat="1" ht="15.75" customHeight="1">
      <c r="A323" s="501" t="s">
        <v>309</v>
      </c>
      <c r="B323" s="287" t="s">
        <v>238</v>
      </c>
      <c r="C323" s="287" t="s">
        <v>210</v>
      </c>
      <c r="D323" s="305" t="s">
        <v>589</v>
      </c>
      <c r="E323" s="317" t="s">
        <v>60</v>
      </c>
      <c r="F323" s="287" t="s">
        <v>220</v>
      </c>
      <c r="G323" s="141"/>
      <c r="H323" s="141"/>
      <c r="I323" s="141"/>
    </row>
    <row r="324" spans="1:43" s="213" customFormat="1" ht="15.75" customHeight="1">
      <c r="A324" s="502"/>
      <c r="B324" s="287" t="s">
        <v>238</v>
      </c>
      <c r="C324" s="287" t="s">
        <v>210</v>
      </c>
      <c r="D324" s="305" t="s">
        <v>589</v>
      </c>
      <c r="E324" s="317" t="s">
        <v>60</v>
      </c>
      <c r="F324" s="287" t="s">
        <v>222</v>
      </c>
      <c r="G324" s="136"/>
      <c r="H324" s="136"/>
      <c r="I324" s="136"/>
    </row>
    <row r="325" spans="1:43" s="213" customFormat="1" ht="15.75" customHeight="1">
      <c r="A325" s="502"/>
      <c r="B325" s="287" t="s">
        <v>238</v>
      </c>
      <c r="C325" s="287" t="s">
        <v>210</v>
      </c>
      <c r="D325" s="305" t="s">
        <v>589</v>
      </c>
      <c r="E325" s="317" t="s">
        <v>60</v>
      </c>
      <c r="F325" s="287" t="s">
        <v>223</v>
      </c>
      <c r="G325" s="136"/>
      <c r="H325" s="136"/>
      <c r="I325" s="136"/>
    </row>
    <row r="326" spans="1:43" s="213" customFormat="1" ht="15.75" customHeight="1">
      <c r="A326" s="502"/>
      <c r="B326" s="287" t="s">
        <v>238</v>
      </c>
      <c r="C326" s="287" t="s">
        <v>210</v>
      </c>
      <c r="D326" s="305" t="s">
        <v>589</v>
      </c>
      <c r="E326" s="317" t="s">
        <v>60</v>
      </c>
      <c r="F326" s="287" t="s">
        <v>224</v>
      </c>
      <c r="G326" s="136"/>
      <c r="H326" s="136"/>
      <c r="I326" s="136"/>
    </row>
    <row r="327" spans="1:43" s="213" customFormat="1" ht="15.75" customHeight="1">
      <c r="A327" s="502"/>
      <c r="B327" s="287" t="s">
        <v>238</v>
      </c>
      <c r="C327" s="287" t="s">
        <v>210</v>
      </c>
      <c r="D327" s="305" t="s">
        <v>589</v>
      </c>
      <c r="E327" s="317" t="s">
        <v>60</v>
      </c>
      <c r="F327" s="287" t="s">
        <v>137</v>
      </c>
      <c r="G327" s="136"/>
      <c r="H327" s="157"/>
      <c r="I327" s="136"/>
    </row>
    <row r="328" spans="1:43" s="213" customFormat="1" ht="15.75" customHeight="1">
      <c r="A328" s="502"/>
      <c r="B328" s="287" t="s">
        <v>238</v>
      </c>
      <c r="C328" s="287" t="s">
        <v>210</v>
      </c>
      <c r="D328" s="305" t="s">
        <v>589</v>
      </c>
      <c r="E328" s="317" t="s">
        <v>60</v>
      </c>
      <c r="F328" s="287" t="s">
        <v>358</v>
      </c>
      <c r="G328" s="136"/>
      <c r="H328" s="136"/>
      <c r="I328" s="136"/>
    </row>
    <row r="329" spans="1:43" s="213" customFormat="1" ht="15.75" customHeight="1">
      <c r="A329" s="503"/>
      <c r="B329" s="287" t="s">
        <v>238</v>
      </c>
      <c r="C329" s="287" t="s">
        <v>210</v>
      </c>
      <c r="D329" s="305" t="s">
        <v>589</v>
      </c>
      <c r="E329" s="304" t="s">
        <v>60</v>
      </c>
      <c r="F329" s="287" t="s">
        <v>138</v>
      </c>
      <c r="G329" s="136">
        <v>500</v>
      </c>
      <c r="H329" s="136"/>
      <c r="I329" s="136"/>
    </row>
    <row r="330" spans="1:43" s="430" customFormat="1" ht="15.75" customHeight="1">
      <c r="A330" s="370" t="s">
        <v>552</v>
      </c>
      <c r="B330" s="459" t="s">
        <v>238</v>
      </c>
      <c r="C330" s="459" t="s">
        <v>210</v>
      </c>
      <c r="D330" s="460" t="s">
        <v>553</v>
      </c>
      <c r="E330" s="459"/>
      <c r="F330" s="459"/>
      <c r="G330" s="155">
        <f>SUM(G331:G332)</f>
        <v>93.77</v>
      </c>
      <c r="H330" s="155">
        <f t="shared" ref="H330:I330" si="61">H331</f>
        <v>0</v>
      </c>
      <c r="I330" s="155">
        <f t="shared" si="61"/>
        <v>0</v>
      </c>
      <c r="J330" s="431"/>
      <c r="K330" s="431"/>
      <c r="L330" s="431"/>
      <c r="M330" s="431"/>
      <c r="N330" s="431"/>
      <c r="O330" s="436"/>
      <c r="P330" s="436"/>
      <c r="Q330" s="436"/>
      <c r="R330" s="436"/>
      <c r="S330" s="436"/>
      <c r="T330" s="436"/>
      <c r="U330" s="436"/>
      <c r="V330" s="436"/>
      <c r="W330" s="436"/>
      <c r="X330" s="436"/>
      <c r="Y330" s="436"/>
      <c r="Z330" s="436"/>
      <c r="AA330" s="436"/>
      <c r="AB330" s="436"/>
      <c r="AC330" s="436"/>
      <c r="AD330" s="436"/>
      <c r="AE330" s="436"/>
      <c r="AF330" s="436"/>
      <c r="AG330" s="436"/>
      <c r="AH330" s="436"/>
      <c r="AI330" s="436"/>
      <c r="AJ330" s="436"/>
      <c r="AK330" s="436"/>
      <c r="AL330" s="436"/>
      <c r="AM330" s="436"/>
      <c r="AN330" s="436"/>
      <c r="AO330" s="436"/>
      <c r="AP330" s="436"/>
      <c r="AQ330" s="436"/>
    </row>
    <row r="331" spans="1:43" s="430" customFormat="1">
      <c r="A331" s="434" t="s">
        <v>450</v>
      </c>
      <c r="B331" s="459" t="s">
        <v>238</v>
      </c>
      <c r="C331" s="459" t="s">
        <v>210</v>
      </c>
      <c r="D331" s="460" t="s">
        <v>553</v>
      </c>
      <c r="E331" s="459" t="s">
        <v>354</v>
      </c>
      <c r="F331" s="459" t="s">
        <v>217</v>
      </c>
      <c r="G331" s="155">
        <v>70.849999999999994</v>
      </c>
      <c r="H331" s="136"/>
      <c r="I331" s="157"/>
      <c r="J331" s="431"/>
      <c r="K331" s="431"/>
      <c r="L331" s="431"/>
      <c r="M331" s="431"/>
      <c r="N331" s="431"/>
      <c r="O331" s="436"/>
      <c r="P331" s="436"/>
      <c r="Q331" s="436"/>
      <c r="R331" s="436"/>
      <c r="S331" s="436"/>
      <c r="T331" s="436"/>
      <c r="U331" s="436"/>
      <c r="V331" s="436"/>
      <c r="W331" s="436"/>
      <c r="X331" s="436"/>
      <c r="Y331" s="436"/>
      <c r="Z331" s="436"/>
      <c r="AA331" s="436"/>
      <c r="AB331" s="436"/>
      <c r="AC331" s="436"/>
      <c r="AD331" s="436"/>
      <c r="AE331" s="436"/>
      <c r="AF331" s="436"/>
      <c r="AG331" s="436"/>
      <c r="AH331" s="436"/>
      <c r="AI331" s="436"/>
      <c r="AJ331" s="436"/>
      <c r="AK331" s="436"/>
      <c r="AL331" s="436"/>
      <c r="AM331" s="436"/>
      <c r="AN331" s="436"/>
      <c r="AO331" s="436"/>
      <c r="AP331" s="436"/>
      <c r="AQ331" s="436"/>
    </row>
    <row r="332" spans="1:43" s="430" customFormat="1" ht="31.5">
      <c r="A332" s="171" t="s">
        <v>355</v>
      </c>
      <c r="B332" s="459" t="s">
        <v>238</v>
      </c>
      <c r="C332" s="459" t="s">
        <v>210</v>
      </c>
      <c r="D332" s="460" t="s">
        <v>553</v>
      </c>
      <c r="E332" s="459" t="s">
        <v>357</v>
      </c>
      <c r="F332" s="459" t="s">
        <v>218</v>
      </c>
      <c r="G332" s="155">
        <v>22.92</v>
      </c>
      <c r="H332" s="136"/>
      <c r="I332" s="157"/>
      <c r="J332" s="431"/>
      <c r="K332" s="431"/>
      <c r="L332" s="431"/>
      <c r="M332" s="431"/>
      <c r="N332" s="431"/>
      <c r="O332" s="436"/>
      <c r="P332" s="436"/>
      <c r="Q332" s="436"/>
      <c r="R332" s="436"/>
      <c r="S332" s="436"/>
      <c r="T332" s="436"/>
      <c r="U332" s="436"/>
      <c r="V332" s="436"/>
      <c r="W332" s="436"/>
      <c r="X332" s="436"/>
      <c r="Y332" s="436"/>
      <c r="Z332" s="436"/>
      <c r="AA332" s="436"/>
      <c r="AB332" s="436"/>
      <c r="AC332" s="436"/>
      <c r="AD332" s="436"/>
      <c r="AE332" s="436"/>
      <c r="AF332" s="436"/>
      <c r="AG332" s="436"/>
      <c r="AH332" s="436"/>
      <c r="AI332" s="436"/>
      <c r="AJ332" s="436"/>
      <c r="AK332" s="436"/>
      <c r="AL332" s="436"/>
      <c r="AM332" s="436"/>
      <c r="AN332" s="436"/>
      <c r="AO332" s="436"/>
      <c r="AP332" s="436"/>
      <c r="AQ332" s="436"/>
    </row>
    <row r="333" spans="1:43" s="42" customFormat="1" ht="31.5" customHeight="1">
      <c r="A333" s="62" t="s">
        <v>99</v>
      </c>
      <c r="B333" s="41" t="s">
        <v>100</v>
      </c>
      <c r="C333" s="41"/>
      <c r="D333" s="55"/>
      <c r="E333" s="41"/>
      <c r="F333" s="125" t="s">
        <v>539</v>
      </c>
      <c r="G333" s="56">
        <f>G334+G348+G359+G383</f>
        <v>96624.956689999992</v>
      </c>
      <c r="H333" s="87">
        <f>H334+H348+H359+H383</f>
        <v>62525.9</v>
      </c>
      <c r="I333" s="87">
        <f>I334+I348+I359+I383</f>
        <v>51133.100000000006</v>
      </c>
      <c r="J333" s="92"/>
    </row>
    <row r="334" spans="1:43" s="216" customFormat="1" ht="15.75" customHeight="1">
      <c r="A334" s="236" t="s">
        <v>51</v>
      </c>
      <c r="B334" s="226" t="s">
        <v>100</v>
      </c>
      <c r="C334" s="226" t="s">
        <v>116</v>
      </c>
      <c r="D334" s="237"/>
      <c r="E334" s="226"/>
      <c r="F334" s="226"/>
      <c r="G334" s="159">
        <f>G335</f>
        <v>1207</v>
      </c>
      <c r="H334" s="159">
        <f t="shared" ref="H334:I334" si="62">H335</f>
        <v>942.5</v>
      </c>
      <c r="I334" s="159">
        <f t="shared" si="62"/>
        <v>942.5</v>
      </c>
    </row>
    <row r="335" spans="1:43" s="216" customFormat="1" ht="15.75" customHeight="1">
      <c r="A335" s="236" t="s">
        <v>294</v>
      </c>
      <c r="B335" s="226" t="s">
        <v>100</v>
      </c>
      <c r="C335" s="226" t="s">
        <v>210</v>
      </c>
      <c r="D335" s="237"/>
      <c r="E335" s="226"/>
      <c r="F335" s="226"/>
      <c r="G335" s="159">
        <f>G336+G345</f>
        <v>1207</v>
      </c>
      <c r="H335" s="159">
        <f t="shared" ref="H335:I335" si="63">SUM(H337:H343)</f>
        <v>942.5</v>
      </c>
      <c r="I335" s="159">
        <f t="shared" si="63"/>
        <v>942.5</v>
      </c>
    </row>
    <row r="336" spans="1:43" s="331" customFormat="1" ht="31.5" customHeight="1">
      <c r="A336" s="210" t="s">
        <v>448</v>
      </c>
      <c r="B336" s="401" t="s">
        <v>238</v>
      </c>
      <c r="C336" s="401" t="s">
        <v>210</v>
      </c>
      <c r="D336" s="402" t="s">
        <v>353</v>
      </c>
      <c r="E336" s="345"/>
      <c r="F336" s="345"/>
      <c r="G336" s="159">
        <f>SUM(G337:G344)</f>
        <v>1071.57</v>
      </c>
      <c r="H336" s="159">
        <f t="shared" ref="H336:I336" si="64">SUM(H337:H343)</f>
        <v>942.5</v>
      </c>
      <c r="I336" s="159">
        <f t="shared" si="64"/>
        <v>942.5</v>
      </c>
    </row>
    <row r="337" spans="1:50" s="213" customFormat="1" ht="31.5" customHeight="1">
      <c r="A337" s="240" t="s">
        <v>450</v>
      </c>
      <c r="B337" s="227" t="s">
        <v>100</v>
      </c>
      <c r="C337" s="227" t="s">
        <v>210</v>
      </c>
      <c r="D337" s="243" t="s">
        <v>353</v>
      </c>
      <c r="E337" s="227" t="s">
        <v>354</v>
      </c>
      <c r="F337" s="227" t="s">
        <v>217</v>
      </c>
      <c r="G337" s="136">
        <f>542.55+77.9</f>
        <v>620.44999999999993</v>
      </c>
      <c r="H337" s="136">
        <v>555</v>
      </c>
      <c r="I337" s="136">
        <v>555</v>
      </c>
    </row>
    <row r="338" spans="1:50" s="217" customFormat="1" ht="31.5" customHeight="1">
      <c r="A338" s="209" t="s">
        <v>452</v>
      </c>
      <c r="B338" s="227" t="s">
        <v>100</v>
      </c>
      <c r="C338" s="227" t="s">
        <v>210</v>
      </c>
      <c r="D338" s="243" t="s">
        <v>353</v>
      </c>
      <c r="E338" s="227" t="s">
        <v>356</v>
      </c>
      <c r="F338" s="227" t="s">
        <v>219</v>
      </c>
      <c r="G338" s="136">
        <v>30</v>
      </c>
      <c r="H338" s="136">
        <v>30</v>
      </c>
      <c r="I338" s="141">
        <v>30</v>
      </c>
    </row>
    <row r="339" spans="1:50" s="213" customFormat="1" ht="47.25" customHeight="1">
      <c r="A339" s="241" t="s">
        <v>451</v>
      </c>
      <c r="B339" s="227" t="s">
        <v>100</v>
      </c>
      <c r="C339" s="227" t="s">
        <v>210</v>
      </c>
      <c r="D339" s="243" t="s">
        <v>353</v>
      </c>
      <c r="E339" s="227" t="s">
        <v>357</v>
      </c>
      <c r="F339" s="227" t="s">
        <v>218</v>
      </c>
      <c r="G339" s="136">
        <f>157.62+23.5</f>
        <v>181.12</v>
      </c>
      <c r="H339" s="136">
        <v>167.5</v>
      </c>
      <c r="I339" s="136">
        <v>167.5</v>
      </c>
    </row>
    <row r="340" spans="1:50" s="213" customFormat="1" ht="15.75" customHeight="1">
      <c r="A340" s="501" t="s">
        <v>59</v>
      </c>
      <c r="B340" s="227" t="s">
        <v>100</v>
      </c>
      <c r="C340" s="227" t="s">
        <v>210</v>
      </c>
      <c r="D340" s="243" t="s">
        <v>353</v>
      </c>
      <c r="E340" s="227" t="s">
        <v>60</v>
      </c>
      <c r="F340" s="227" t="s">
        <v>220</v>
      </c>
      <c r="G340" s="136">
        <v>40</v>
      </c>
      <c r="H340" s="136">
        <v>40</v>
      </c>
      <c r="I340" s="136">
        <v>40</v>
      </c>
    </row>
    <row r="341" spans="1:50" s="213" customFormat="1" ht="15.75" customHeight="1">
      <c r="A341" s="502"/>
      <c r="B341" s="227" t="s">
        <v>100</v>
      </c>
      <c r="C341" s="227" t="s">
        <v>210</v>
      </c>
      <c r="D341" s="243" t="s">
        <v>353</v>
      </c>
      <c r="E341" s="227" t="s">
        <v>60</v>
      </c>
      <c r="F341" s="227" t="s">
        <v>224</v>
      </c>
      <c r="G341" s="136">
        <v>100</v>
      </c>
      <c r="H341" s="136">
        <v>100</v>
      </c>
      <c r="I341" s="136">
        <v>100</v>
      </c>
    </row>
    <row r="342" spans="1:50" s="213" customFormat="1" ht="15.75" customHeight="1">
      <c r="A342" s="502"/>
      <c r="B342" s="227" t="s">
        <v>100</v>
      </c>
      <c r="C342" s="227" t="s">
        <v>210</v>
      </c>
      <c r="D342" s="243" t="s">
        <v>353</v>
      </c>
      <c r="E342" s="227" t="s">
        <v>60</v>
      </c>
      <c r="F342" s="227" t="s">
        <v>137</v>
      </c>
      <c r="G342" s="136">
        <v>30</v>
      </c>
      <c r="H342" s="136"/>
      <c r="I342" s="141"/>
    </row>
    <row r="343" spans="1:50" s="213" customFormat="1" ht="15.75" customHeight="1">
      <c r="A343" s="503"/>
      <c r="B343" s="227" t="s">
        <v>100</v>
      </c>
      <c r="C343" s="227" t="s">
        <v>210</v>
      </c>
      <c r="D343" s="243" t="s">
        <v>353</v>
      </c>
      <c r="E343" s="227" t="s">
        <v>60</v>
      </c>
      <c r="F343" s="227" t="s">
        <v>138</v>
      </c>
      <c r="G343" s="136">
        <v>60</v>
      </c>
      <c r="H343" s="136">
        <v>50</v>
      </c>
      <c r="I343" s="136">
        <v>50</v>
      </c>
    </row>
    <row r="344" spans="1:50" s="331" customFormat="1" ht="31.5" customHeight="1">
      <c r="A344" s="368" t="s">
        <v>524</v>
      </c>
      <c r="B344" s="401" t="s">
        <v>100</v>
      </c>
      <c r="C344" s="401" t="s">
        <v>210</v>
      </c>
      <c r="D344" s="402" t="s">
        <v>353</v>
      </c>
      <c r="E344" s="401" t="s">
        <v>61</v>
      </c>
      <c r="F344" s="401" t="s">
        <v>137</v>
      </c>
      <c r="G344" s="136">
        <v>10</v>
      </c>
      <c r="H344" s="157"/>
      <c r="I344" s="157"/>
      <c r="J344" s="377"/>
      <c r="K344" s="377"/>
      <c r="L344" s="377"/>
      <c r="M344" s="377"/>
      <c r="N344" s="377"/>
      <c r="O344" s="377"/>
      <c r="P344" s="377"/>
      <c r="Q344" s="377"/>
      <c r="R344" s="377"/>
      <c r="S344" s="377"/>
      <c r="T344" s="377"/>
      <c r="U344" s="377"/>
      <c r="V344" s="377"/>
      <c r="W344" s="377"/>
      <c r="X344" s="377"/>
      <c r="Y344" s="377"/>
      <c r="Z344" s="377"/>
      <c r="AA344" s="377"/>
      <c r="AB344" s="377"/>
      <c r="AC344" s="377"/>
      <c r="AD344" s="377"/>
      <c r="AE344" s="377"/>
      <c r="AF344" s="377"/>
      <c r="AG344" s="377"/>
      <c r="AH344" s="377"/>
      <c r="AI344" s="377"/>
      <c r="AJ344" s="377"/>
      <c r="AK344" s="377"/>
      <c r="AL344" s="377"/>
      <c r="AM344" s="377"/>
      <c r="AN344" s="377"/>
      <c r="AO344" s="377"/>
      <c r="AP344" s="377"/>
      <c r="AQ344" s="377"/>
      <c r="AR344" s="377"/>
      <c r="AS344" s="377"/>
      <c r="AT344" s="377"/>
      <c r="AU344" s="377"/>
      <c r="AV344" s="377"/>
      <c r="AW344" s="377"/>
      <c r="AX344" s="377"/>
    </row>
    <row r="345" spans="1:50" s="331" customFormat="1" ht="15.75" customHeight="1">
      <c r="A345" s="370" t="s">
        <v>552</v>
      </c>
      <c r="B345" s="401" t="s">
        <v>100</v>
      </c>
      <c r="C345" s="401" t="s">
        <v>210</v>
      </c>
      <c r="D345" s="402" t="s">
        <v>553</v>
      </c>
      <c r="E345" s="401"/>
      <c r="F345" s="401"/>
      <c r="G345" s="155">
        <f>SUM(G346:G347)</f>
        <v>135.43</v>
      </c>
      <c r="H345" s="155">
        <f t="shared" ref="H345:I345" si="65">H346</f>
        <v>0</v>
      </c>
      <c r="I345" s="155">
        <f t="shared" si="65"/>
        <v>0</v>
      </c>
      <c r="J345" s="335"/>
      <c r="K345" s="335"/>
      <c r="L345" s="335"/>
      <c r="M345" s="335"/>
      <c r="N345" s="335"/>
      <c r="O345" s="377"/>
      <c r="P345" s="377"/>
      <c r="Q345" s="377"/>
      <c r="R345" s="377"/>
      <c r="S345" s="377"/>
      <c r="T345" s="377"/>
      <c r="U345" s="377"/>
      <c r="V345" s="377"/>
      <c r="W345" s="377"/>
      <c r="X345" s="377"/>
      <c r="Y345" s="377"/>
      <c r="Z345" s="377"/>
      <c r="AA345" s="377"/>
      <c r="AB345" s="377"/>
      <c r="AC345" s="377"/>
      <c r="AD345" s="377"/>
      <c r="AE345" s="377"/>
      <c r="AF345" s="377"/>
      <c r="AG345" s="377"/>
      <c r="AH345" s="377"/>
      <c r="AI345" s="377"/>
      <c r="AJ345" s="377"/>
      <c r="AK345" s="377"/>
      <c r="AL345" s="377"/>
      <c r="AM345" s="377"/>
      <c r="AN345" s="377"/>
      <c r="AO345" s="377"/>
      <c r="AP345" s="377"/>
      <c r="AQ345" s="377"/>
    </row>
    <row r="346" spans="1:50" s="331" customFormat="1">
      <c r="A346" s="240" t="s">
        <v>450</v>
      </c>
      <c r="B346" s="401" t="s">
        <v>100</v>
      </c>
      <c r="C346" s="401" t="s">
        <v>210</v>
      </c>
      <c r="D346" s="402" t="s">
        <v>553</v>
      </c>
      <c r="E346" s="401" t="s">
        <v>354</v>
      </c>
      <c r="F346" s="401" t="s">
        <v>217</v>
      </c>
      <c r="G346" s="155">
        <v>99.45</v>
      </c>
      <c r="H346" s="136"/>
      <c r="I346" s="157"/>
      <c r="J346" s="335"/>
      <c r="K346" s="335"/>
      <c r="L346" s="335"/>
      <c r="M346" s="335"/>
      <c r="N346" s="335"/>
      <c r="O346" s="377"/>
      <c r="P346" s="377"/>
      <c r="Q346" s="377"/>
      <c r="R346" s="377"/>
      <c r="S346" s="377"/>
      <c r="T346" s="377"/>
      <c r="U346" s="377"/>
      <c r="V346" s="377"/>
      <c r="W346" s="377"/>
      <c r="X346" s="377"/>
      <c r="Y346" s="377"/>
      <c r="Z346" s="377"/>
      <c r="AA346" s="377"/>
      <c r="AB346" s="377"/>
      <c r="AC346" s="377"/>
      <c r="AD346" s="377"/>
      <c r="AE346" s="377"/>
      <c r="AF346" s="377"/>
      <c r="AG346" s="377"/>
      <c r="AH346" s="377"/>
      <c r="AI346" s="377"/>
      <c r="AJ346" s="377"/>
      <c r="AK346" s="377"/>
      <c r="AL346" s="377"/>
      <c r="AM346" s="377"/>
      <c r="AN346" s="377"/>
      <c r="AO346" s="377"/>
      <c r="AP346" s="377"/>
      <c r="AQ346" s="377"/>
    </row>
    <row r="347" spans="1:50" s="331" customFormat="1" ht="31.5">
      <c r="A347" s="171" t="s">
        <v>355</v>
      </c>
      <c r="B347" s="401" t="s">
        <v>100</v>
      </c>
      <c r="C347" s="401" t="s">
        <v>210</v>
      </c>
      <c r="D347" s="402" t="s">
        <v>553</v>
      </c>
      <c r="E347" s="401" t="s">
        <v>357</v>
      </c>
      <c r="F347" s="401" t="s">
        <v>218</v>
      </c>
      <c r="G347" s="155">
        <v>35.979999999999997</v>
      </c>
      <c r="H347" s="136"/>
      <c r="I347" s="157"/>
      <c r="J347" s="335"/>
      <c r="K347" s="335"/>
      <c r="L347" s="335"/>
      <c r="M347" s="335"/>
      <c r="N347" s="335"/>
      <c r="O347" s="377"/>
      <c r="P347" s="377"/>
      <c r="Q347" s="377"/>
      <c r="R347" s="377"/>
      <c r="S347" s="377"/>
      <c r="T347" s="377"/>
      <c r="U347" s="377"/>
      <c r="V347" s="377"/>
      <c r="W347" s="377"/>
      <c r="X347" s="377"/>
      <c r="Y347" s="377"/>
      <c r="Z347" s="377"/>
      <c r="AA347" s="377"/>
      <c r="AB347" s="377"/>
      <c r="AC347" s="377"/>
      <c r="AD347" s="377"/>
      <c r="AE347" s="377"/>
      <c r="AF347" s="377"/>
      <c r="AG347" s="377"/>
      <c r="AH347" s="377"/>
      <c r="AI347" s="377"/>
      <c r="AJ347" s="377"/>
      <c r="AK347" s="377"/>
      <c r="AL347" s="377"/>
      <c r="AM347" s="377"/>
      <c r="AN347" s="377"/>
      <c r="AO347" s="377"/>
      <c r="AP347" s="377"/>
      <c r="AQ347" s="377"/>
    </row>
    <row r="348" spans="1:50" s="216" customFormat="1" ht="15.75" customHeight="1">
      <c r="A348" s="236" t="s">
        <v>414</v>
      </c>
      <c r="B348" s="226" t="s">
        <v>100</v>
      </c>
      <c r="C348" s="226" t="s">
        <v>125</v>
      </c>
      <c r="D348" s="237"/>
      <c r="E348" s="226"/>
      <c r="F348" s="226"/>
      <c r="G348" s="159">
        <f>G349+G356</f>
        <v>64724.385709999995</v>
      </c>
      <c r="H348" s="159">
        <f t="shared" ref="H348:I348" si="66">H349+H356</f>
        <v>38862.5</v>
      </c>
      <c r="I348" s="159">
        <f t="shared" si="66"/>
        <v>31060.300000000003</v>
      </c>
    </row>
    <row r="349" spans="1:50" s="216" customFormat="1" ht="15.75" customHeight="1">
      <c r="A349" s="236" t="s">
        <v>467</v>
      </c>
      <c r="B349" s="226" t="s">
        <v>100</v>
      </c>
      <c r="C349" s="226" t="s">
        <v>444</v>
      </c>
      <c r="D349" s="237"/>
      <c r="E349" s="226"/>
      <c r="F349" s="226"/>
      <c r="G349" s="159">
        <f>G350+G352+G354</f>
        <v>64624.385709999995</v>
      </c>
      <c r="H349" s="159">
        <f t="shared" ref="H349:I349" si="67">H350+H352</f>
        <v>38762.5</v>
      </c>
      <c r="I349" s="159">
        <f t="shared" si="67"/>
        <v>30960.300000000003</v>
      </c>
    </row>
    <row r="350" spans="1:50" s="213" customFormat="1" ht="15.75" customHeight="1">
      <c r="A350" s="238" t="s">
        <v>95</v>
      </c>
      <c r="B350" s="227" t="s">
        <v>100</v>
      </c>
      <c r="C350" s="227" t="s">
        <v>444</v>
      </c>
      <c r="D350" s="243" t="s">
        <v>316</v>
      </c>
      <c r="E350" s="227"/>
      <c r="F350" s="227"/>
      <c r="G350" s="141">
        <f>G351</f>
        <v>36117.199999999997</v>
      </c>
      <c r="H350" s="141">
        <f t="shared" ref="H350:I350" si="68">H351</f>
        <v>38762.5</v>
      </c>
      <c r="I350" s="141">
        <f t="shared" si="68"/>
        <v>30960.300000000003</v>
      </c>
    </row>
    <row r="351" spans="1:50" s="213" customFormat="1" ht="47.25">
      <c r="A351" s="238" t="s">
        <v>199</v>
      </c>
      <c r="B351" s="227" t="s">
        <v>100</v>
      </c>
      <c r="C351" s="227" t="s">
        <v>444</v>
      </c>
      <c r="D351" s="243" t="s">
        <v>316</v>
      </c>
      <c r="E351" s="227" t="s">
        <v>200</v>
      </c>
      <c r="F351" s="227" t="s">
        <v>140</v>
      </c>
      <c r="G351" s="136">
        <v>36117.199999999997</v>
      </c>
      <c r="H351" s="136">
        <f>33761.8+4140.7+860</f>
        <v>38762.5</v>
      </c>
      <c r="I351" s="136">
        <f>37560.3-6600</f>
        <v>30960.300000000003</v>
      </c>
      <c r="J351" s="162"/>
    </row>
    <row r="352" spans="1:50" s="213" customFormat="1" ht="47.25">
      <c r="A352" s="241" t="s">
        <v>552</v>
      </c>
      <c r="B352" s="227" t="s">
        <v>100</v>
      </c>
      <c r="C352" s="227" t="s">
        <v>444</v>
      </c>
      <c r="D352" s="243" t="s">
        <v>553</v>
      </c>
      <c r="E352" s="227"/>
      <c r="F352" s="227"/>
      <c r="G352" s="155">
        <f>G353</f>
        <v>15805</v>
      </c>
      <c r="H352" s="155">
        <f t="shared" ref="H352:I352" si="69">H353</f>
        <v>0</v>
      </c>
      <c r="I352" s="155">
        <f t="shared" si="69"/>
        <v>0</v>
      </c>
      <c r="J352" s="217"/>
      <c r="K352" s="217"/>
      <c r="L352" s="217"/>
      <c r="M352" s="217"/>
      <c r="N352" s="217"/>
      <c r="O352" s="245"/>
      <c r="P352" s="245"/>
      <c r="Q352" s="245"/>
      <c r="R352" s="245"/>
      <c r="S352" s="245"/>
      <c r="T352" s="245"/>
      <c r="U352" s="245"/>
      <c r="V352" s="245"/>
      <c r="W352" s="245"/>
      <c r="X352" s="245"/>
      <c r="Y352" s="245"/>
      <c r="Z352" s="245"/>
      <c r="AA352" s="245"/>
      <c r="AB352" s="245"/>
      <c r="AC352" s="245"/>
      <c r="AD352" s="245"/>
      <c r="AE352" s="245"/>
      <c r="AF352" s="245"/>
      <c r="AG352" s="245"/>
      <c r="AH352" s="245"/>
      <c r="AI352" s="245"/>
      <c r="AJ352" s="245"/>
      <c r="AK352" s="245"/>
      <c r="AL352" s="245"/>
      <c r="AM352" s="245"/>
      <c r="AN352" s="245"/>
      <c r="AO352" s="245"/>
      <c r="AP352" s="245"/>
      <c r="AQ352" s="245"/>
    </row>
    <row r="353" spans="1:43" s="213" customFormat="1" ht="47.25">
      <c r="A353" s="238" t="s">
        <v>199</v>
      </c>
      <c r="B353" s="227" t="s">
        <v>100</v>
      </c>
      <c r="C353" s="227" t="s">
        <v>444</v>
      </c>
      <c r="D353" s="243" t="s">
        <v>553</v>
      </c>
      <c r="E353" s="227" t="s">
        <v>200</v>
      </c>
      <c r="F353" s="227" t="s">
        <v>140</v>
      </c>
      <c r="G353" s="155">
        <v>15805</v>
      </c>
      <c r="H353" s="136"/>
      <c r="I353" s="157"/>
      <c r="J353" s="217"/>
      <c r="K353" s="217"/>
      <c r="L353" s="217"/>
      <c r="M353" s="217"/>
      <c r="N353" s="217"/>
      <c r="O353" s="245"/>
      <c r="P353" s="245"/>
      <c r="Q353" s="245"/>
      <c r="R353" s="245"/>
      <c r="S353" s="245"/>
      <c r="T353" s="245"/>
      <c r="U353" s="245"/>
      <c r="V353" s="245"/>
      <c r="W353" s="245"/>
      <c r="X353" s="245"/>
      <c r="Y353" s="245"/>
      <c r="Z353" s="245"/>
      <c r="AA353" s="245"/>
      <c r="AB353" s="245"/>
      <c r="AC353" s="245"/>
      <c r="AD353" s="245"/>
      <c r="AE353" s="245"/>
      <c r="AF353" s="245"/>
      <c r="AG353" s="245"/>
      <c r="AH353" s="245"/>
      <c r="AI353" s="245"/>
      <c r="AJ353" s="245"/>
      <c r="AK353" s="245"/>
      <c r="AL353" s="245"/>
      <c r="AM353" s="245"/>
      <c r="AN353" s="245"/>
      <c r="AO353" s="245"/>
      <c r="AP353" s="245"/>
      <c r="AQ353" s="245"/>
    </row>
    <row r="354" spans="1:43" s="331" customFormat="1" ht="31.5" customHeight="1">
      <c r="A354" s="149" t="s">
        <v>603</v>
      </c>
      <c r="B354" s="401" t="s">
        <v>100</v>
      </c>
      <c r="C354" s="401" t="s">
        <v>444</v>
      </c>
      <c r="D354" s="402" t="s">
        <v>604</v>
      </c>
      <c r="E354" s="401"/>
      <c r="F354" s="401"/>
      <c r="G354" s="181">
        <f>G355</f>
        <v>12702.18571</v>
      </c>
      <c r="H354" s="181">
        <v>0</v>
      </c>
      <c r="I354" s="181">
        <v>0</v>
      </c>
      <c r="J354" s="335"/>
      <c r="K354" s="335"/>
      <c r="L354" s="335"/>
      <c r="M354" s="335"/>
      <c r="N354" s="335"/>
      <c r="O354" s="335"/>
    </row>
    <row r="355" spans="1:43" s="331" customFormat="1">
      <c r="A355" s="167" t="s">
        <v>530</v>
      </c>
      <c r="B355" s="401" t="s">
        <v>100</v>
      </c>
      <c r="C355" s="401" t="s">
        <v>444</v>
      </c>
      <c r="D355" s="402" t="s">
        <v>604</v>
      </c>
      <c r="E355" s="401" t="s">
        <v>105</v>
      </c>
      <c r="F355" s="401" t="s">
        <v>140</v>
      </c>
      <c r="G355" s="181">
        <v>12702.18571</v>
      </c>
      <c r="H355" s="136"/>
      <c r="I355" s="136">
        <v>0</v>
      </c>
      <c r="J355" s="377"/>
      <c r="K355" s="377"/>
      <c r="L355" s="377"/>
      <c r="M355" s="377"/>
      <c r="N355" s="377"/>
      <c r="O355" s="377"/>
    </row>
    <row r="356" spans="1:43" s="216" customFormat="1" ht="15.75" customHeight="1">
      <c r="A356" s="236" t="s">
        <v>429</v>
      </c>
      <c r="B356" s="226" t="s">
        <v>100</v>
      </c>
      <c r="C356" s="226" t="s">
        <v>430</v>
      </c>
      <c r="D356" s="242"/>
      <c r="E356" s="226"/>
      <c r="F356" s="226"/>
      <c r="G356" s="159">
        <f>G357</f>
        <v>100</v>
      </c>
      <c r="H356" s="159">
        <f t="shared" ref="H356:I356" si="70">H357</f>
        <v>100</v>
      </c>
      <c r="I356" s="159">
        <f t="shared" si="70"/>
        <v>100</v>
      </c>
    </row>
    <row r="357" spans="1:43" s="213" customFormat="1" ht="15.75" customHeight="1">
      <c r="A357" s="238" t="s">
        <v>492</v>
      </c>
      <c r="B357" s="227" t="s">
        <v>100</v>
      </c>
      <c r="C357" s="227" t="s">
        <v>430</v>
      </c>
      <c r="D357" s="239" t="s">
        <v>493</v>
      </c>
      <c r="E357" s="227"/>
      <c r="F357" s="227"/>
      <c r="G357" s="136">
        <f>G358</f>
        <v>100</v>
      </c>
      <c r="H357" s="136">
        <f t="shared" ref="H357:I357" si="71">H358</f>
        <v>100</v>
      </c>
      <c r="I357" s="136">
        <f t="shared" si="71"/>
        <v>100</v>
      </c>
    </row>
    <row r="358" spans="1:43" s="213" customFormat="1" ht="15.75" customHeight="1">
      <c r="A358" s="238" t="s">
        <v>309</v>
      </c>
      <c r="B358" s="227" t="s">
        <v>100</v>
      </c>
      <c r="C358" s="227" t="s">
        <v>430</v>
      </c>
      <c r="D358" s="239" t="s">
        <v>493</v>
      </c>
      <c r="E358" s="227" t="s">
        <v>60</v>
      </c>
      <c r="F358" s="227" t="s">
        <v>137</v>
      </c>
      <c r="G358" s="136">
        <v>100</v>
      </c>
      <c r="H358" s="136">
        <v>100</v>
      </c>
      <c r="I358" s="136">
        <v>100</v>
      </c>
    </row>
    <row r="359" spans="1:43" s="216" customFormat="1" ht="31.5" customHeight="1">
      <c r="A359" s="236" t="s">
        <v>148</v>
      </c>
      <c r="B359" s="226" t="s">
        <v>100</v>
      </c>
      <c r="C359" s="226" t="s">
        <v>129</v>
      </c>
      <c r="D359" s="237"/>
      <c r="E359" s="226"/>
      <c r="F359" s="226"/>
      <c r="G359" s="159">
        <f>G360+G369</f>
        <v>29693.570979999997</v>
      </c>
      <c r="H359" s="159">
        <f>H360+H369</f>
        <v>21720.9</v>
      </c>
      <c r="I359" s="159">
        <f>I360+I369</f>
        <v>18130.3</v>
      </c>
    </row>
    <row r="360" spans="1:43" s="216" customFormat="1" ht="15.75" customHeight="1">
      <c r="A360" s="236" t="s">
        <v>149</v>
      </c>
      <c r="B360" s="226" t="s">
        <v>100</v>
      </c>
      <c r="C360" s="226" t="s">
        <v>130</v>
      </c>
      <c r="D360" s="237"/>
      <c r="E360" s="226"/>
      <c r="F360" s="226"/>
      <c r="G360" s="159">
        <f>G361+G363+G367+G365</f>
        <v>25360.970979999998</v>
      </c>
      <c r="H360" s="159">
        <f>H361+H363+H376+H367+H365</f>
        <v>18946.800000000003</v>
      </c>
      <c r="I360" s="159">
        <f>I361+I363+I376+I367+I365</f>
        <v>15406.2</v>
      </c>
    </row>
    <row r="361" spans="1:43" s="213" customFormat="1" ht="47.25" customHeight="1">
      <c r="A361" s="238" t="s">
        <v>150</v>
      </c>
      <c r="B361" s="227" t="s">
        <v>100</v>
      </c>
      <c r="C361" s="227" t="s">
        <v>130</v>
      </c>
      <c r="D361" s="243" t="s">
        <v>313</v>
      </c>
      <c r="E361" s="227"/>
      <c r="F361" s="227"/>
      <c r="G361" s="141">
        <f>G362</f>
        <v>10530.8</v>
      </c>
      <c r="H361" s="141">
        <f>H362</f>
        <v>10403.6</v>
      </c>
      <c r="I361" s="141">
        <f>I362</f>
        <v>8571.2000000000007</v>
      </c>
    </row>
    <row r="362" spans="1:43" s="213" customFormat="1" ht="47.25">
      <c r="A362" s="238" t="s">
        <v>199</v>
      </c>
      <c r="B362" s="227" t="s">
        <v>100</v>
      </c>
      <c r="C362" s="227" t="s">
        <v>130</v>
      </c>
      <c r="D362" s="243" t="s">
        <v>313</v>
      </c>
      <c r="E362" s="227" t="s">
        <v>200</v>
      </c>
      <c r="F362" s="227" t="s">
        <v>140</v>
      </c>
      <c r="G362" s="136">
        <v>10530.8</v>
      </c>
      <c r="H362" s="136">
        <f>9062.2+1111.4+230</f>
        <v>10403.6</v>
      </c>
      <c r="I362" s="136">
        <f>10471.2-1900</f>
        <v>8571.2000000000007</v>
      </c>
    </row>
    <row r="363" spans="1:43" s="213" customFormat="1" ht="15.75" customHeight="1">
      <c r="A363" s="238" t="s">
        <v>98</v>
      </c>
      <c r="B363" s="227" t="s">
        <v>100</v>
      </c>
      <c r="C363" s="227" t="s">
        <v>130</v>
      </c>
      <c r="D363" s="243" t="s">
        <v>314</v>
      </c>
      <c r="E363" s="227"/>
      <c r="F363" s="227"/>
      <c r="G363" s="141">
        <f>G364</f>
        <v>8382.7000000000007</v>
      </c>
      <c r="H363" s="141">
        <f>H364</f>
        <v>8543.2000000000007</v>
      </c>
      <c r="I363" s="141">
        <f>I364</f>
        <v>6835</v>
      </c>
    </row>
    <row r="364" spans="1:43" s="213" customFormat="1" ht="47.25">
      <c r="A364" s="238" t="s">
        <v>199</v>
      </c>
      <c r="B364" s="227" t="s">
        <v>100</v>
      </c>
      <c r="C364" s="227" t="s">
        <v>130</v>
      </c>
      <c r="D364" s="243" t="s">
        <v>314</v>
      </c>
      <c r="E364" s="227" t="s">
        <v>200</v>
      </c>
      <c r="F364" s="227" t="s">
        <v>140</v>
      </c>
      <c r="G364" s="136">
        <v>8382.7000000000007</v>
      </c>
      <c r="H364" s="136">
        <f>7164.5+878.7+500</f>
        <v>8543.2000000000007</v>
      </c>
      <c r="I364" s="136">
        <f>8335-1500</f>
        <v>6835</v>
      </c>
    </row>
    <row r="365" spans="1:43" s="213" customFormat="1" ht="47.25">
      <c r="A365" s="241" t="s">
        <v>552</v>
      </c>
      <c r="B365" s="227" t="s">
        <v>100</v>
      </c>
      <c r="C365" s="227" t="s">
        <v>130</v>
      </c>
      <c r="D365" s="243" t="s">
        <v>553</v>
      </c>
      <c r="E365" s="227"/>
      <c r="F365" s="227"/>
      <c r="G365" s="155">
        <f>G366</f>
        <v>6172.7457000000004</v>
      </c>
      <c r="H365" s="155">
        <f t="shared" ref="H365:I365" si="72">H366</f>
        <v>0</v>
      </c>
      <c r="I365" s="155">
        <f t="shared" si="72"/>
        <v>0</v>
      </c>
      <c r="J365" s="217"/>
      <c r="K365" s="217"/>
      <c r="L365" s="217"/>
      <c r="M365" s="217"/>
      <c r="N365" s="217"/>
      <c r="O365" s="245"/>
      <c r="P365" s="245"/>
      <c r="Q365" s="245"/>
      <c r="R365" s="245"/>
      <c r="S365" s="245"/>
      <c r="T365" s="245"/>
      <c r="U365" s="245"/>
      <c r="V365" s="245"/>
      <c r="W365" s="245"/>
      <c r="X365" s="245"/>
      <c r="Y365" s="245"/>
      <c r="Z365" s="245"/>
      <c r="AA365" s="245"/>
      <c r="AB365" s="245"/>
      <c r="AC365" s="245"/>
      <c r="AD365" s="245"/>
      <c r="AE365" s="245"/>
      <c r="AF365" s="245"/>
      <c r="AG365" s="245"/>
      <c r="AH365" s="245"/>
      <c r="AI365" s="245"/>
      <c r="AJ365" s="245"/>
      <c r="AK365" s="245"/>
      <c r="AL365" s="245"/>
      <c r="AM365" s="245"/>
      <c r="AN365" s="245"/>
      <c r="AO365" s="245"/>
      <c r="AP365" s="245"/>
      <c r="AQ365" s="245"/>
    </row>
    <row r="366" spans="1:43" s="213" customFormat="1" ht="47.25">
      <c r="A366" s="238" t="s">
        <v>199</v>
      </c>
      <c r="B366" s="227" t="s">
        <v>100</v>
      </c>
      <c r="C366" s="227" t="s">
        <v>130</v>
      </c>
      <c r="D366" s="243" t="s">
        <v>553</v>
      </c>
      <c r="E366" s="227" t="s">
        <v>200</v>
      </c>
      <c r="F366" s="227" t="s">
        <v>140</v>
      </c>
      <c r="G366" s="155">
        <v>6172.7457000000004</v>
      </c>
      <c r="H366" s="136"/>
      <c r="I366" s="157"/>
      <c r="J366" s="217"/>
      <c r="K366" s="217"/>
      <c r="L366" s="217"/>
      <c r="M366" s="217"/>
      <c r="N366" s="217"/>
      <c r="O366" s="245"/>
      <c r="P366" s="245"/>
      <c r="Q366" s="245"/>
      <c r="R366" s="245"/>
      <c r="S366" s="245"/>
      <c r="T366" s="245"/>
      <c r="U366" s="245"/>
      <c r="V366" s="245"/>
      <c r="W366" s="245"/>
      <c r="X366" s="245"/>
      <c r="Y366" s="245"/>
      <c r="Z366" s="245"/>
      <c r="AA366" s="245"/>
      <c r="AB366" s="245"/>
      <c r="AC366" s="245"/>
      <c r="AD366" s="245"/>
      <c r="AE366" s="245"/>
      <c r="AF366" s="245"/>
      <c r="AG366" s="245"/>
      <c r="AH366" s="245"/>
      <c r="AI366" s="245"/>
      <c r="AJ366" s="245"/>
      <c r="AK366" s="245"/>
      <c r="AL366" s="245"/>
      <c r="AM366" s="245"/>
      <c r="AN366" s="245"/>
      <c r="AO366" s="245"/>
      <c r="AP366" s="245"/>
      <c r="AQ366" s="245"/>
    </row>
    <row r="367" spans="1:43" s="213" customFormat="1" ht="31.5" customHeight="1">
      <c r="A367" s="149" t="s">
        <v>606</v>
      </c>
      <c r="B367" s="401" t="s">
        <v>100</v>
      </c>
      <c r="C367" s="401" t="s">
        <v>130</v>
      </c>
      <c r="D367" s="402" t="s">
        <v>605</v>
      </c>
      <c r="E367" s="227"/>
      <c r="F367" s="227"/>
      <c r="G367" s="181">
        <f>G368</f>
        <v>274.72528</v>
      </c>
      <c r="H367" s="181">
        <v>0</v>
      </c>
      <c r="I367" s="181">
        <v>0</v>
      </c>
      <c r="J367" s="217"/>
      <c r="K367" s="217"/>
      <c r="L367" s="217"/>
      <c r="M367" s="217"/>
      <c r="N367" s="217"/>
      <c r="O367" s="217"/>
    </row>
    <row r="368" spans="1:43" s="213" customFormat="1">
      <c r="A368" s="167" t="s">
        <v>530</v>
      </c>
      <c r="B368" s="401" t="s">
        <v>100</v>
      </c>
      <c r="C368" s="401" t="s">
        <v>130</v>
      </c>
      <c r="D368" s="402" t="s">
        <v>605</v>
      </c>
      <c r="E368" s="227" t="s">
        <v>105</v>
      </c>
      <c r="F368" s="227" t="s">
        <v>140</v>
      </c>
      <c r="G368" s="181">
        <v>274.72528</v>
      </c>
      <c r="H368" s="136"/>
      <c r="I368" s="136">
        <v>0</v>
      </c>
      <c r="J368" s="245"/>
      <c r="K368" s="245"/>
      <c r="L368" s="245"/>
      <c r="M368" s="245"/>
      <c r="N368" s="245"/>
      <c r="O368" s="245"/>
    </row>
    <row r="369" spans="1:43" s="216" customFormat="1" ht="15.75" customHeight="1">
      <c r="A369" s="183" t="s">
        <v>416</v>
      </c>
      <c r="B369" s="226" t="s">
        <v>100</v>
      </c>
      <c r="C369" s="226" t="s">
        <v>263</v>
      </c>
      <c r="D369" s="242"/>
      <c r="E369" s="226"/>
      <c r="F369" s="226"/>
      <c r="G369" s="164">
        <f>G370+G378+G376+G380</f>
        <v>4332.6000000000004</v>
      </c>
      <c r="H369" s="164">
        <f>H370+H379</f>
        <v>2774.1</v>
      </c>
      <c r="I369" s="164">
        <f>I370+I378</f>
        <v>2724.1</v>
      </c>
    </row>
    <row r="370" spans="1:43" s="213" customFormat="1" ht="15.75" customHeight="1">
      <c r="A370" s="238" t="s">
        <v>56</v>
      </c>
      <c r="B370" s="227" t="s">
        <v>100</v>
      </c>
      <c r="C370" s="227" t="s">
        <v>263</v>
      </c>
      <c r="D370" s="239" t="s">
        <v>286</v>
      </c>
      <c r="E370" s="227"/>
      <c r="F370" s="227"/>
      <c r="G370" s="182">
        <f>SUM(G371:G375)</f>
        <v>2667.22</v>
      </c>
      <c r="H370" s="182">
        <f t="shared" ref="H370:I370" si="73">SUM(H371:H375)</f>
        <v>2674.1</v>
      </c>
      <c r="I370" s="182">
        <f t="shared" si="73"/>
        <v>2624.1</v>
      </c>
    </row>
    <row r="371" spans="1:43" s="213" customFormat="1" ht="31.5" customHeight="1">
      <c r="A371" s="240" t="s">
        <v>287</v>
      </c>
      <c r="B371" s="227" t="s">
        <v>100</v>
      </c>
      <c r="C371" s="227" t="s">
        <v>263</v>
      </c>
      <c r="D371" s="239" t="s">
        <v>286</v>
      </c>
      <c r="E371" s="227" t="s">
        <v>54</v>
      </c>
      <c r="F371" s="227" t="s">
        <v>217</v>
      </c>
      <c r="G371" s="136">
        <v>2019.6</v>
      </c>
      <c r="H371" s="136">
        <v>2015.1</v>
      </c>
      <c r="I371" s="136">
        <v>2015.1</v>
      </c>
    </row>
    <row r="372" spans="1:43" s="213" customFormat="1" ht="47.25" customHeight="1">
      <c r="A372" s="241" t="s">
        <v>288</v>
      </c>
      <c r="B372" s="227" t="s">
        <v>100</v>
      </c>
      <c r="C372" s="227" t="s">
        <v>263</v>
      </c>
      <c r="D372" s="239" t="s">
        <v>286</v>
      </c>
      <c r="E372" s="227" t="s">
        <v>296</v>
      </c>
      <c r="F372" s="227" t="s">
        <v>218</v>
      </c>
      <c r="G372" s="136">
        <v>597.62</v>
      </c>
      <c r="H372" s="136">
        <v>609</v>
      </c>
      <c r="I372" s="136">
        <v>609</v>
      </c>
    </row>
    <row r="373" spans="1:43" s="213" customFormat="1" ht="31.5" customHeight="1">
      <c r="A373" s="209" t="s">
        <v>297</v>
      </c>
      <c r="B373" s="500" t="s">
        <v>100</v>
      </c>
      <c r="C373" s="500" t="s">
        <v>263</v>
      </c>
      <c r="D373" s="504" t="s">
        <v>286</v>
      </c>
      <c r="E373" s="500" t="s">
        <v>57</v>
      </c>
      <c r="F373" s="227" t="s">
        <v>219</v>
      </c>
      <c r="G373" s="136">
        <v>50</v>
      </c>
      <c r="H373" s="136">
        <v>50</v>
      </c>
      <c r="I373" s="182"/>
    </row>
    <row r="374" spans="1:43" s="213" customFormat="1" ht="18.75" customHeight="1">
      <c r="A374" s="184"/>
      <c r="B374" s="500"/>
      <c r="C374" s="500"/>
      <c r="D374" s="504"/>
      <c r="E374" s="500"/>
      <c r="F374" s="227" t="s">
        <v>221</v>
      </c>
      <c r="G374" s="136">
        <f t="shared" ref="G374:G375" si="74">I374</f>
        <v>0</v>
      </c>
      <c r="H374" s="136">
        <f t="shared" ref="H374:H375" si="75">G374</f>
        <v>0</v>
      </c>
      <c r="I374" s="182"/>
    </row>
    <row r="375" spans="1:43" s="213" customFormat="1" ht="15.75" customHeight="1">
      <c r="A375" s="180"/>
      <c r="B375" s="500"/>
      <c r="C375" s="500"/>
      <c r="D375" s="504"/>
      <c r="E375" s="500"/>
      <c r="F375" s="227" t="s">
        <v>224</v>
      </c>
      <c r="G375" s="136">
        <f t="shared" si="74"/>
        <v>0</v>
      </c>
      <c r="H375" s="136">
        <f t="shared" si="75"/>
        <v>0</v>
      </c>
      <c r="I375" s="182"/>
    </row>
    <row r="376" spans="1:43" s="213" customFormat="1" ht="31.5" customHeight="1">
      <c r="A376" s="149" t="s">
        <v>528</v>
      </c>
      <c r="B376" s="227" t="s">
        <v>100</v>
      </c>
      <c r="C376" s="401" t="s">
        <v>263</v>
      </c>
      <c r="D376" s="243" t="s">
        <v>529</v>
      </c>
      <c r="E376" s="227"/>
      <c r="F376" s="227"/>
      <c r="G376" s="181">
        <f>G377</f>
        <v>871.2</v>
      </c>
      <c r="H376" s="181">
        <v>0</v>
      </c>
      <c r="I376" s="181">
        <v>0</v>
      </c>
      <c r="J376" s="217"/>
      <c r="K376" s="217"/>
      <c r="L376" s="217"/>
      <c r="M376" s="217"/>
      <c r="N376" s="217"/>
      <c r="O376" s="217"/>
    </row>
    <row r="377" spans="1:43" s="213" customFormat="1">
      <c r="A377" s="167" t="s">
        <v>530</v>
      </c>
      <c r="B377" s="227" t="s">
        <v>100</v>
      </c>
      <c r="C377" s="401" t="s">
        <v>263</v>
      </c>
      <c r="D377" s="243" t="s">
        <v>529</v>
      </c>
      <c r="E377" s="227" t="s">
        <v>105</v>
      </c>
      <c r="F377" s="227" t="s">
        <v>140</v>
      </c>
      <c r="G377" s="181">
        <v>871.2</v>
      </c>
      <c r="H377" s="136"/>
      <c r="I377" s="136">
        <v>0</v>
      </c>
      <c r="J377" s="245"/>
      <c r="K377" s="245"/>
      <c r="L377" s="245"/>
      <c r="M377" s="245"/>
      <c r="N377" s="245"/>
      <c r="O377" s="245"/>
    </row>
    <row r="378" spans="1:43" s="213" customFormat="1" ht="15.75" customHeight="1">
      <c r="A378" s="238" t="s">
        <v>495</v>
      </c>
      <c r="B378" s="227" t="s">
        <v>100</v>
      </c>
      <c r="C378" s="227" t="s">
        <v>263</v>
      </c>
      <c r="D378" s="239" t="s">
        <v>485</v>
      </c>
      <c r="E378" s="227"/>
      <c r="F378" s="227"/>
      <c r="G378" s="136">
        <f>G379</f>
        <v>500</v>
      </c>
      <c r="H378" s="136">
        <f t="shared" ref="H378:I378" si="76">H379</f>
        <v>100</v>
      </c>
      <c r="I378" s="136">
        <f t="shared" si="76"/>
        <v>100</v>
      </c>
    </row>
    <row r="379" spans="1:43" s="213" customFormat="1" ht="15.75" customHeight="1">
      <c r="A379" s="238" t="s">
        <v>309</v>
      </c>
      <c r="B379" s="227" t="s">
        <v>100</v>
      </c>
      <c r="C379" s="227" t="s">
        <v>263</v>
      </c>
      <c r="D379" s="239" t="s">
        <v>485</v>
      </c>
      <c r="E379" s="227" t="s">
        <v>60</v>
      </c>
      <c r="F379" s="227" t="s">
        <v>137</v>
      </c>
      <c r="G379" s="136">
        <v>500</v>
      </c>
      <c r="H379" s="136">
        <v>100</v>
      </c>
      <c r="I379" s="136">
        <f>H379</f>
        <v>100</v>
      </c>
    </row>
    <row r="380" spans="1:43" s="331" customFormat="1" ht="15.75" customHeight="1">
      <c r="A380" s="370" t="s">
        <v>552</v>
      </c>
      <c r="B380" s="401" t="s">
        <v>100</v>
      </c>
      <c r="C380" s="401" t="s">
        <v>263</v>
      </c>
      <c r="D380" s="402" t="s">
        <v>553</v>
      </c>
      <c r="E380" s="401"/>
      <c r="F380" s="401"/>
      <c r="G380" s="155">
        <f>SUM(G381:G382)</f>
        <v>294.18</v>
      </c>
      <c r="H380" s="155">
        <f t="shared" ref="H380:I380" si="77">H381</f>
        <v>0</v>
      </c>
      <c r="I380" s="155">
        <f t="shared" si="77"/>
        <v>0</v>
      </c>
      <c r="J380" s="335"/>
      <c r="K380" s="335"/>
      <c r="L380" s="335"/>
      <c r="M380" s="335"/>
      <c r="N380" s="335"/>
      <c r="O380" s="377"/>
      <c r="P380" s="377"/>
      <c r="Q380" s="377"/>
      <c r="R380" s="377"/>
      <c r="S380" s="377"/>
      <c r="T380" s="377"/>
      <c r="U380" s="377"/>
      <c r="V380" s="377"/>
      <c r="W380" s="377"/>
      <c r="X380" s="377"/>
      <c r="Y380" s="377"/>
      <c r="Z380" s="377"/>
      <c r="AA380" s="377"/>
      <c r="AB380" s="377"/>
      <c r="AC380" s="377"/>
      <c r="AD380" s="377"/>
      <c r="AE380" s="377"/>
      <c r="AF380" s="377"/>
      <c r="AG380" s="377"/>
      <c r="AH380" s="377"/>
      <c r="AI380" s="377"/>
      <c r="AJ380" s="377"/>
      <c r="AK380" s="377"/>
      <c r="AL380" s="377"/>
      <c r="AM380" s="377"/>
      <c r="AN380" s="377"/>
      <c r="AO380" s="377"/>
      <c r="AP380" s="377"/>
      <c r="AQ380" s="377"/>
    </row>
    <row r="381" spans="1:43" s="331" customFormat="1" ht="31.5">
      <c r="A381" s="240" t="s">
        <v>287</v>
      </c>
      <c r="B381" s="401" t="s">
        <v>100</v>
      </c>
      <c r="C381" s="401" t="s">
        <v>263</v>
      </c>
      <c r="D381" s="402" t="s">
        <v>553</v>
      </c>
      <c r="E381" s="401" t="s">
        <v>54</v>
      </c>
      <c r="F381" s="401" t="s">
        <v>217</v>
      </c>
      <c r="G381" s="155">
        <v>216.2</v>
      </c>
      <c r="H381" s="136"/>
      <c r="I381" s="157"/>
      <c r="J381" s="335"/>
      <c r="K381" s="335"/>
      <c r="L381" s="335"/>
      <c r="M381" s="335"/>
      <c r="N381" s="335"/>
      <c r="O381" s="377"/>
      <c r="P381" s="377"/>
      <c r="Q381" s="377"/>
      <c r="R381" s="377"/>
      <c r="S381" s="377"/>
      <c r="T381" s="377"/>
      <c r="U381" s="377"/>
      <c r="V381" s="377"/>
      <c r="W381" s="377"/>
      <c r="X381" s="377"/>
      <c r="Y381" s="377"/>
      <c r="Z381" s="377"/>
      <c r="AA381" s="377"/>
      <c r="AB381" s="377"/>
      <c r="AC381" s="377"/>
      <c r="AD381" s="377"/>
      <c r="AE381" s="377"/>
      <c r="AF381" s="377"/>
      <c r="AG381" s="377"/>
      <c r="AH381" s="377"/>
      <c r="AI381" s="377"/>
      <c r="AJ381" s="377"/>
      <c r="AK381" s="377"/>
      <c r="AL381" s="377"/>
      <c r="AM381" s="377"/>
      <c r="AN381" s="377"/>
      <c r="AO381" s="377"/>
      <c r="AP381" s="377"/>
      <c r="AQ381" s="377"/>
    </row>
    <row r="382" spans="1:43" s="331" customFormat="1" ht="47.25">
      <c r="A382" s="166" t="s">
        <v>349</v>
      </c>
      <c r="B382" s="401" t="s">
        <v>100</v>
      </c>
      <c r="C382" s="401" t="s">
        <v>263</v>
      </c>
      <c r="D382" s="402" t="s">
        <v>553</v>
      </c>
      <c r="E382" s="401" t="s">
        <v>296</v>
      </c>
      <c r="F382" s="401" t="s">
        <v>218</v>
      </c>
      <c r="G382" s="155">
        <v>77.98</v>
      </c>
      <c r="H382" s="136"/>
      <c r="I382" s="157"/>
      <c r="J382" s="335"/>
      <c r="K382" s="335"/>
      <c r="L382" s="335"/>
      <c r="M382" s="335"/>
      <c r="N382" s="335"/>
      <c r="O382" s="377"/>
      <c r="P382" s="377"/>
      <c r="Q382" s="377"/>
      <c r="R382" s="377"/>
      <c r="S382" s="377"/>
      <c r="T382" s="377"/>
      <c r="U382" s="377"/>
      <c r="V382" s="377"/>
      <c r="W382" s="377"/>
      <c r="X382" s="377"/>
      <c r="Y382" s="377"/>
      <c r="Z382" s="377"/>
      <c r="AA382" s="377"/>
      <c r="AB382" s="377"/>
      <c r="AC382" s="377"/>
      <c r="AD382" s="377"/>
      <c r="AE382" s="377"/>
      <c r="AF382" s="377"/>
      <c r="AG382" s="377"/>
      <c r="AH382" s="377"/>
      <c r="AI382" s="377"/>
      <c r="AJ382" s="377"/>
      <c r="AK382" s="377"/>
      <c r="AL382" s="377"/>
      <c r="AM382" s="377"/>
      <c r="AN382" s="377"/>
      <c r="AO382" s="377"/>
      <c r="AP382" s="377"/>
      <c r="AQ382" s="377"/>
    </row>
    <row r="383" spans="1:43" s="216" customFormat="1" ht="15.75" customHeight="1">
      <c r="A383" s="183" t="s">
        <v>418</v>
      </c>
      <c r="B383" s="226" t="s">
        <v>100</v>
      </c>
      <c r="C383" s="226" t="s">
        <v>134</v>
      </c>
      <c r="D383" s="242"/>
      <c r="E383" s="226"/>
      <c r="F383" s="226"/>
      <c r="G383" s="164">
        <f>G384</f>
        <v>1000</v>
      </c>
      <c r="H383" s="164">
        <f t="shared" ref="H383:I383" si="78">H384</f>
        <v>1000</v>
      </c>
      <c r="I383" s="164">
        <f t="shared" si="78"/>
        <v>1000</v>
      </c>
    </row>
    <row r="384" spans="1:43" s="216" customFormat="1" ht="15.75" customHeight="1">
      <c r="A384" s="238" t="s">
        <v>542</v>
      </c>
      <c r="B384" s="226" t="s">
        <v>100</v>
      </c>
      <c r="C384" s="226" t="s">
        <v>541</v>
      </c>
      <c r="D384" s="242"/>
      <c r="E384" s="226"/>
      <c r="F384" s="226"/>
      <c r="G384" s="164">
        <f>G385</f>
        <v>1000</v>
      </c>
      <c r="H384" s="164">
        <f t="shared" ref="H384:I384" si="79">H385</f>
        <v>1000</v>
      </c>
      <c r="I384" s="164">
        <f t="shared" si="79"/>
        <v>1000</v>
      </c>
    </row>
    <row r="385" spans="1:10" s="213" customFormat="1" ht="31.5" customHeight="1">
      <c r="A385" s="238" t="s">
        <v>577</v>
      </c>
      <c r="B385" s="227" t="s">
        <v>100</v>
      </c>
      <c r="C385" s="275" t="s">
        <v>541</v>
      </c>
      <c r="D385" s="243" t="s">
        <v>322</v>
      </c>
      <c r="E385" s="227"/>
      <c r="F385" s="227"/>
      <c r="G385" s="182">
        <f>G386</f>
        <v>1000</v>
      </c>
      <c r="H385" s="182">
        <f>H386</f>
        <v>1000</v>
      </c>
      <c r="I385" s="182">
        <f t="shared" ref="I385" si="80">I386</f>
        <v>1000</v>
      </c>
    </row>
    <row r="386" spans="1:10" s="213" customFormat="1" ht="31.5" customHeight="1">
      <c r="A386" s="238" t="s">
        <v>576</v>
      </c>
      <c r="B386" s="227" t="s">
        <v>100</v>
      </c>
      <c r="C386" s="275" t="s">
        <v>541</v>
      </c>
      <c r="D386" s="243" t="s">
        <v>322</v>
      </c>
      <c r="E386" s="275" t="s">
        <v>575</v>
      </c>
      <c r="F386" s="227" t="s">
        <v>137</v>
      </c>
      <c r="G386" s="136">
        <v>1000</v>
      </c>
      <c r="H386" s="136">
        <f>G386</f>
        <v>1000</v>
      </c>
      <c r="I386" s="136">
        <f>H386</f>
        <v>1000</v>
      </c>
    </row>
    <row r="387" spans="1:10" s="40" customFormat="1" ht="31.5" customHeight="1">
      <c r="A387" s="62" t="s">
        <v>101</v>
      </c>
      <c r="B387" s="39" t="s">
        <v>102</v>
      </c>
      <c r="C387" s="39"/>
      <c r="D387" s="64"/>
      <c r="E387" s="38"/>
      <c r="F387" s="124" t="s">
        <v>539</v>
      </c>
      <c r="G387" s="68">
        <f>G408+G502+G390+G401+G404</f>
        <v>743137.39128999994</v>
      </c>
      <c r="H387" s="87">
        <f>H408+H502+H390+H401+H404</f>
        <v>447748.9</v>
      </c>
      <c r="I387" s="87">
        <f>I408+I502+I390+I401+I404</f>
        <v>435710.90000000008</v>
      </c>
      <c r="J387" s="91"/>
    </row>
    <row r="388" spans="1:10" s="4" customFormat="1" ht="15.75" customHeight="1">
      <c r="A388" s="57" t="s">
        <v>51</v>
      </c>
      <c r="B388" s="31" t="s">
        <v>102</v>
      </c>
      <c r="C388" s="31" t="s">
        <v>116</v>
      </c>
      <c r="D388" s="58"/>
      <c r="E388" s="31"/>
      <c r="F388" s="31"/>
      <c r="G388" s="83">
        <f>G389</f>
        <v>380</v>
      </c>
      <c r="H388" s="83">
        <f>H389</f>
        <v>0</v>
      </c>
      <c r="I388" s="83">
        <f>I389</f>
        <v>0</v>
      </c>
    </row>
    <row r="389" spans="1:10" s="118" customFormat="1" ht="15.75" customHeight="1">
      <c r="A389" s="95" t="s">
        <v>380</v>
      </c>
      <c r="B389" s="111" t="s">
        <v>102</v>
      </c>
      <c r="C389" s="111" t="s">
        <v>210</v>
      </c>
      <c r="D389" s="110"/>
      <c r="E389" s="111"/>
      <c r="F389" s="111"/>
      <c r="G389" s="88">
        <f>G390+G401</f>
        <v>380</v>
      </c>
      <c r="H389" s="88">
        <f>H390+H401</f>
        <v>0</v>
      </c>
      <c r="I389" s="88">
        <f>I390</f>
        <v>0</v>
      </c>
    </row>
    <row r="390" spans="1:10" s="118" customFormat="1" ht="15.75" customHeight="1">
      <c r="A390" s="94" t="s">
        <v>65</v>
      </c>
      <c r="B390" s="93" t="s">
        <v>102</v>
      </c>
      <c r="C390" s="93" t="s">
        <v>210</v>
      </c>
      <c r="D390" s="90" t="s">
        <v>353</v>
      </c>
      <c r="E390" s="93"/>
      <c r="F390" s="93"/>
      <c r="G390" s="89">
        <f>SUM(G391:G400)</f>
        <v>330</v>
      </c>
      <c r="H390" s="89">
        <f>H391+H393</f>
        <v>0</v>
      </c>
      <c r="I390" s="89">
        <f>SUM(I391:I398)</f>
        <v>0</v>
      </c>
    </row>
    <row r="391" spans="1:10" s="116" customFormat="1" ht="31.5" customHeight="1">
      <c r="A391" s="59" t="s">
        <v>450</v>
      </c>
      <c r="B391" s="139" t="s">
        <v>102</v>
      </c>
      <c r="C391" s="139" t="s">
        <v>210</v>
      </c>
      <c r="D391" s="138" t="s">
        <v>353</v>
      </c>
      <c r="E391" s="139" t="s">
        <v>354</v>
      </c>
      <c r="F391" s="139" t="s">
        <v>217</v>
      </c>
      <c r="G391" s="136">
        <f>I391</f>
        <v>0</v>
      </c>
      <c r="H391" s="136">
        <f>G391</f>
        <v>0</v>
      </c>
      <c r="I391" s="141"/>
    </row>
    <row r="392" spans="1:10" s="118" customFormat="1" ht="31.5" customHeight="1">
      <c r="A392" s="108" t="s">
        <v>452</v>
      </c>
      <c r="B392" s="93" t="s">
        <v>102</v>
      </c>
      <c r="C392" s="93" t="s">
        <v>210</v>
      </c>
      <c r="D392" s="90" t="s">
        <v>353</v>
      </c>
      <c r="E392" s="93" t="s">
        <v>356</v>
      </c>
      <c r="F392" s="93" t="s">
        <v>219</v>
      </c>
      <c r="G392" s="127">
        <v>10</v>
      </c>
      <c r="H392" s="127"/>
      <c r="I392" s="89"/>
    </row>
    <row r="393" spans="1:10" s="116" customFormat="1" ht="47.25" customHeight="1">
      <c r="A393" s="61" t="s">
        <v>451</v>
      </c>
      <c r="B393" s="139" t="s">
        <v>102</v>
      </c>
      <c r="C393" s="139" t="s">
        <v>210</v>
      </c>
      <c r="D393" s="138" t="s">
        <v>353</v>
      </c>
      <c r="E393" s="139" t="s">
        <v>357</v>
      </c>
      <c r="F393" s="139" t="s">
        <v>218</v>
      </c>
      <c r="G393" s="136">
        <f>I393</f>
        <v>0</v>
      </c>
      <c r="H393" s="136">
        <f>G393</f>
        <v>0</v>
      </c>
      <c r="I393" s="141"/>
    </row>
    <row r="394" spans="1:10" s="118" customFormat="1" ht="31.5" customHeight="1">
      <c r="A394" s="507" t="s">
        <v>309</v>
      </c>
      <c r="B394" s="119" t="s">
        <v>102</v>
      </c>
      <c r="C394" s="119" t="s">
        <v>210</v>
      </c>
      <c r="D394" s="120" t="s">
        <v>353</v>
      </c>
      <c r="E394" s="119" t="s">
        <v>60</v>
      </c>
      <c r="F394" s="119" t="s">
        <v>220</v>
      </c>
      <c r="G394" s="127">
        <v>80</v>
      </c>
      <c r="H394" s="127"/>
      <c r="I394" s="89"/>
    </row>
    <row r="395" spans="1:10" s="118" customFormat="1" ht="31.5" customHeight="1">
      <c r="A395" s="508"/>
      <c r="B395" s="119" t="s">
        <v>102</v>
      </c>
      <c r="C395" s="119" t="s">
        <v>210</v>
      </c>
      <c r="D395" s="120" t="s">
        <v>353</v>
      </c>
      <c r="E395" s="119" t="s">
        <v>60</v>
      </c>
      <c r="F395" s="119" t="s">
        <v>223</v>
      </c>
      <c r="G395" s="127">
        <v>10</v>
      </c>
      <c r="H395" s="127"/>
      <c r="I395" s="89"/>
    </row>
    <row r="396" spans="1:10" s="118" customFormat="1" ht="31.5" customHeight="1">
      <c r="A396" s="508"/>
      <c r="B396" s="119" t="s">
        <v>102</v>
      </c>
      <c r="C396" s="119" t="s">
        <v>210</v>
      </c>
      <c r="D396" s="120" t="s">
        <v>353</v>
      </c>
      <c r="E396" s="119" t="s">
        <v>60</v>
      </c>
      <c r="F396" s="119" t="s">
        <v>224</v>
      </c>
      <c r="G396" s="127">
        <v>100</v>
      </c>
      <c r="H396" s="127"/>
      <c r="I396" s="89"/>
    </row>
    <row r="397" spans="1:10" s="118" customFormat="1" ht="31.5" customHeight="1">
      <c r="A397" s="508"/>
      <c r="B397" s="119" t="s">
        <v>102</v>
      </c>
      <c r="C397" s="119" t="s">
        <v>210</v>
      </c>
      <c r="D397" s="120" t="s">
        <v>353</v>
      </c>
      <c r="E397" s="119" t="s">
        <v>60</v>
      </c>
      <c r="F397" s="119" t="s">
        <v>137</v>
      </c>
      <c r="G397" s="127">
        <v>10</v>
      </c>
      <c r="H397" s="127"/>
      <c r="I397" s="89"/>
    </row>
    <row r="398" spans="1:10" s="118" customFormat="1" ht="15.75" customHeight="1">
      <c r="A398" s="509"/>
      <c r="B398" s="119" t="s">
        <v>102</v>
      </c>
      <c r="C398" s="119" t="s">
        <v>210</v>
      </c>
      <c r="D398" s="120" t="s">
        <v>353</v>
      </c>
      <c r="E398" s="119" t="s">
        <v>60</v>
      </c>
      <c r="F398" s="119" t="s">
        <v>138</v>
      </c>
      <c r="G398" s="127">
        <v>100</v>
      </c>
      <c r="H398" s="127"/>
      <c r="I398" s="89"/>
    </row>
    <row r="399" spans="1:10" s="118" customFormat="1" ht="15.75" customHeight="1">
      <c r="A399" s="128" t="s">
        <v>526</v>
      </c>
      <c r="B399" s="129" t="s">
        <v>102</v>
      </c>
      <c r="C399" s="129" t="s">
        <v>210</v>
      </c>
      <c r="D399" s="130" t="s">
        <v>353</v>
      </c>
      <c r="E399" s="129" t="s">
        <v>61</v>
      </c>
      <c r="F399" s="131" t="s">
        <v>137</v>
      </c>
      <c r="G399" s="132">
        <v>10</v>
      </c>
      <c r="H399" s="114"/>
      <c r="I399" s="114"/>
    </row>
    <row r="400" spans="1:10" s="118" customFormat="1" ht="15.75" customHeight="1">
      <c r="A400" s="128"/>
      <c r="B400" s="129" t="s">
        <v>102</v>
      </c>
      <c r="C400" s="129" t="s">
        <v>210</v>
      </c>
      <c r="D400" s="130" t="s">
        <v>353</v>
      </c>
      <c r="E400" s="129" t="s">
        <v>350</v>
      </c>
      <c r="F400" s="131" t="s">
        <v>137</v>
      </c>
      <c r="G400" s="132">
        <v>10</v>
      </c>
      <c r="H400" s="114"/>
      <c r="I400" s="114"/>
    </row>
    <row r="401" spans="1:43" s="118" customFormat="1" ht="31.5" customHeight="1">
      <c r="A401" s="109" t="s">
        <v>419</v>
      </c>
      <c r="B401" s="133" t="s">
        <v>102</v>
      </c>
      <c r="C401" s="133" t="s">
        <v>119</v>
      </c>
      <c r="D401" s="134"/>
      <c r="E401" s="133"/>
      <c r="F401" s="133"/>
      <c r="G401" s="88">
        <f>G402</f>
        <v>50</v>
      </c>
      <c r="H401" s="88">
        <f>H402</f>
        <v>0</v>
      </c>
      <c r="I401" s="88">
        <f t="shared" ref="I401:I402" si="81">I402</f>
        <v>0</v>
      </c>
    </row>
    <row r="402" spans="1:43" s="118" customFormat="1" ht="31.5" customHeight="1">
      <c r="A402" s="117" t="s">
        <v>420</v>
      </c>
      <c r="B402" s="93" t="s">
        <v>102</v>
      </c>
      <c r="C402" s="93" t="s">
        <v>421</v>
      </c>
      <c r="D402" s="90"/>
      <c r="E402" s="93"/>
      <c r="F402" s="93"/>
      <c r="G402" s="89">
        <f>G403</f>
        <v>50</v>
      </c>
      <c r="H402" s="89">
        <f>H403</f>
        <v>0</v>
      </c>
      <c r="I402" s="89">
        <f t="shared" si="81"/>
        <v>0</v>
      </c>
    </row>
    <row r="403" spans="1:43" s="118" customFormat="1" ht="31.5" customHeight="1">
      <c r="A403" s="117" t="s">
        <v>491</v>
      </c>
      <c r="B403" s="93" t="s">
        <v>102</v>
      </c>
      <c r="C403" s="93" t="s">
        <v>421</v>
      </c>
      <c r="D403" s="90" t="s">
        <v>417</v>
      </c>
      <c r="E403" s="93" t="s">
        <v>60</v>
      </c>
      <c r="F403" s="93" t="s">
        <v>137</v>
      </c>
      <c r="G403" s="114">
        <v>50</v>
      </c>
      <c r="H403" s="114"/>
      <c r="I403" s="89"/>
    </row>
    <row r="404" spans="1:43" s="118" customFormat="1" ht="15.75" customHeight="1">
      <c r="A404" s="117" t="s">
        <v>405</v>
      </c>
      <c r="B404" s="133" t="s">
        <v>102</v>
      </c>
      <c r="C404" s="133" t="s">
        <v>120</v>
      </c>
      <c r="D404" s="90"/>
      <c r="E404" s="93"/>
      <c r="F404" s="93"/>
      <c r="G404" s="89">
        <f>G405</f>
        <v>200</v>
      </c>
      <c r="H404" s="89">
        <f>H405</f>
        <v>200</v>
      </c>
      <c r="I404" s="88">
        <f t="shared" ref="I404:I406" si="82">I405</f>
        <v>200</v>
      </c>
    </row>
    <row r="405" spans="1:43" s="118" customFormat="1" ht="15.75" customHeight="1">
      <c r="A405" s="117" t="s">
        <v>422</v>
      </c>
      <c r="B405" s="93" t="s">
        <v>102</v>
      </c>
      <c r="C405" s="93" t="s">
        <v>384</v>
      </c>
      <c r="D405" s="90"/>
      <c r="E405" s="93"/>
      <c r="F405" s="93"/>
      <c r="G405" s="89">
        <f>G406</f>
        <v>200</v>
      </c>
      <c r="H405" s="89">
        <f>H406</f>
        <v>200</v>
      </c>
      <c r="I405" s="89">
        <f t="shared" si="82"/>
        <v>200</v>
      </c>
    </row>
    <row r="406" spans="1:43" s="118" customFormat="1" ht="31.5">
      <c r="A406" s="117" t="s">
        <v>483</v>
      </c>
      <c r="B406" s="93" t="s">
        <v>102</v>
      </c>
      <c r="C406" s="93" t="s">
        <v>384</v>
      </c>
      <c r="D406" s="90" t="s">
        <v>385</v>
      </c>
      <c r="E406" s="93"/>
      <c r="F406" s="93"/>
      <c r="G406" s="127">
        <f>G407</f>
        <v>200</v>
      </c>
      <c r="H406" s="127">
        <f t="shared" ref="H406" si="83">H407</f>
        <v>200</v>
      </c>
      <c r="I406" s="127">
        <f t="shared" si="82"/>
        <v>200</v>
      </c>
    </row>
    <row r="407" spans="1:43" s="213" customFormat="1" ht="47.25">
      <c r="A407" s="238" t="s">
        <v>199</v>
      </c>
      <c r="B407" s="139" t="s">
        <v>102</v>
      </c>
      <c r="C407" s="139" t="s">
        <v>384</v>
      </c>
      <c r="D407" s="138" t="s">
        <v>385</v>
      </c>
      <c r="E407" s="139" t="s">
        <v>200</v>
      </c>
      <c r="F407" s="139" t="s">
        <v>140</v>
      </c>
      <c r="G407" s="136">
        <v>200</v>
      </c>
      <c r="H407" s="136">
        <f>G407</f>
        <v>200</v>
      </c>
      <c r="I407" s="136">
        <f>H407</f>
        <v>200</v>
      </c>
    </row>
    <row r="408" spans="1:43" s="213" customFormat="1" ht="15.75" customHeight="1">
      <c r="A408" s="238" t="s">
        <v>145</v>
      </c>
      <c r="B408" s="226" t="s">
        <v>102</v>
      </c>
      <c r="C408" s="226" t="s">
        <v>125</v>
      </c>
      <c r="D408" s="243"/>
      <c r="E408" s="227"/>
      <c r="F408" s="227"/>
      <c r="G408" s="141">
        <f>G409+G419+G458+G455+G443</f>
        <v>728533.19128999999</v>
      </c>
      <c r="H408" s="141">
        <f>H409+H419+H458+H455+H443</f>
        <v>436981.2</v>
      </c>
      <c r="I408" s="141">
        <f>I409+I419+I458+I455+I443</f>
        <v>424772.40000000008</v>
      </c>
    </row>
    <row r="409" spans="1:43" s="213" customFormat="1" ht="15.75" customHeight="1">
      <c r="A409" s="238" t="s">
        <v>92</v>
      </c>
      <c r="B409" s="226" t="s">
        <v>102</v>
      </c>
      <c r="C409" s="226" t="s">
        <v>126</v>
      </c>
      <c r="D409" s="243"/>
      <c r="E409" s="227"/>
      <c r="F409" s="227"/>
      <c r="G409" s="141">
        <f>G410+G413+G415+G417</f>
        <v>193902.3</v>
      </c>
      <c r="H409" s="141">
        <f t="shared" ref="H409:I409" si="84">H410+H413+H415</f>
        <v>111353.94</v>
      </c>
      <c r="I409" s="141">
        <f t="shared" si="84"/>
        <v>103337.9</v>
      </c>
    </row>
    <row r="410" spans="1:43" s="213" customFormat="1" ht="15.75" customHeight="1">
      <c r="A410" s="238" t="s">
        <v>93</v>
      </c>
      <c r="B410" s="227" t="s">
        <v>102</v>
      </c>
      <c r="C410" s="227" t="s">
        <v>126</v>
      </c>
      <c r="D410" s="243" t="s">
        <v>311</v>
      </c>
      <c r="E410" s="227"/>
      <c r="F410" s="227"/>
      <c r="G410" s="141">
        <f>G411+G412</f>
        <v>54701</v>
      </c>
      <c r="H410" s="141">
        <f>H411+H412</f>
        <v>59488.84</v>
      </c>
      <c r="I410" s="141">
        <f>I411+I412</f>
        <v>50453.7</v>
      </c>
    </row>
    <row r="411" spans="1:43" s="213" customFormat="1" ht="15.75" customHeight="1">
      <c r="A411" s="238" t="s">
        <v>556</v>
      </c>
      <c r="B411" s="227" t="s">
        <v>102</v>
      </c>
      <c r="C411" s="227" t="s">
        <v>126</v>
      </c>
      <c r="D411" s="243" t="s">
        <v>311</v>
      </c>
      <c r="E411" s="227" t="s">
        <v>555</v>
      </c>
      <c r="F411" s="227" t="s">
        <v>222</v>
      </c>
      <c r="G411" s="141">
        <v>2380.5</v>
      </c>
      <c r="H411" s="141">
        <v>1434.2</v>
      </c>
      <c r="I411" s="141">
        <v>2380.5</v>
      </c>
    </row>
    <row r="412" spans="1:43" s="213" customFormat="1" ht="47.25">
      <c r="A412" s="238" t="s">
        <v>199</v>
      </c>
      <c r="B412" s="227" t="s">
        <v>102</v>
      </c>
      <c r="C412" s="227" t="s">
        <v>126</v>
      </c>
      <c r="D412" s="243" t="s">
        <v>311</v>
      </c>
      <c r="E412" s="227" t="s">
        <v>200</v>
      </c>
      <c r="F412" s="227" t="s">
        <v>140</v>
      </c>
      <c r="G412" s="136">
        <v>52320.5</v>
      </c>
      <c r="H412" s="136">
        <f>47348.2+5807+3599.44+1300</f>
        <v>58054.64</v>
      </c>
      <c r="I412" s="136">
        <f>58423.2-10350</f>
        <v>48073.2</v>
      </c>
      <c r="J412" s="161">
        <f>G412+G416</f>
        <v>73758.399999999994</v>
      </c>
    </row>
    <row r="413" spans="1:43" s="213" customFormat="1" ht="47.25" customHeight="1">
      <c r="A413" s="238" t="s">
        <v>158</v>
      </c>
      <c r="B413" s="227" t="s">
        <v>102</v>
      </c>
      <c r="C413" s="227" t="s">
        <v>126</v>
      </c>
      <c r="D413" s="239" t="s">
        <v>423</v>
      </c>
      <c r="E413" s="227"/>
      <c r="F413" s="227"/>
      <c r="G413" s="141">
        <f>G414</f>
        <v>67763.399999999994</v>
      </c>
      <c r="H413" s="141">
        <f>H414</f>
        <v>51865.1</v>
      </c>
      <c r="I413" s="141">
        <f>I414</f>
        <v>52884.2</v>
      </c>
    </row>
    <row r="414" spans="1:43" s="213" customFormat="1" ht="47.25">
      <c r="A414" s="238" t="s">
        <v>199</v>
      </c>
      <c r="B414" s="227" t="s">
        <v>102</v>
      </c>
      <c r="C414" s="227" t="s">
        <v>126</v>
      </c>
      <c r="D414" s="239" t="s">
        <v>423</v>
      </c>
      <c r="E414" s="227" t="s">
        <v>200</v>
      </c>
      <c r="F414" s="227" t="s">
        <v>140</v>
      </c>
      <c r="G414" s="136">
        <v>67763.399999999994</v>
      </c>
      <c r="H414" s="136">
        <v>51865.1</v>
      </c>
      <c r="I414" s="136">
        <v>52884.2</v>
      </c>
    </row>
    <row r="415" spans="1:43" s="213" customFormat="1" ht="47.25">
      <c r="A415" s="241" t="s">
        <v>552</v>
      </c>
      <c r="B415" s="227" t="s">
        <v>102</v>
      </c>
      <c r="C415" s="227" t="s">
        <v>126</v>
      </c>
      <c r="D415" s="243" t="s">
        <v>553</v>
      </c>
      <c r="E415" s="227"/>
      <c r="F415" s="227"/>
      <c r="G415" s="155">
        <f>G416</f>
        <v>21437.9</v>
      </c>
      <c r="H415" s="155">
        <f t="shared" ref="H415:I415" si="85">H416</f>
        <v>0</v>
      </c>
      <c r="I415" s="155">
        <f t="shared" si="85"/>
        <v>0</v>
      </c>
      <c r="J415" s="217"/>
      <c r="K415" s="217"/>
      <c r="L415" s="217"/>
      <c r="M415" s="217"/>
      <c r="N415" s="217"/>
      <c r="O415" s="245"/>
      <c r="P415" s="245"/>
      <c r="Q415" s="245"/>
      <c r="R415" s="245"/>
      <c r="S415" s="245"/>
      <c r="T415" s="245"/>
      <c r="U415" s="245"/>
      <c r="V415" s="245"/>
      <c r="W415" s="245"/>
      <c r="X415" s="245"/>
      <c r="Y415" s="245"/>
      <c r="Z415" s="245"/>
      <c r="AA415" s="245"/>
      <c r="AB415" s="245"/>
      <c r="AC415" s="245"/>
      <c r="AD415" s="245"/>
      <c r="AE415" s="245"/>
      <c r="AF415" s="245"/>
      <c r="AG415" s="245"/>
      <c r="AH415" s="245"/>
      <c r="AI415" s="245"/>
      <c r="AJ415" s="245"/>
      <c r="AK415" s="245"/>
      <c r="AL415" s="245"/>
      <c r="AM415" s="245"/>
      <c r="AN415" s="245"/>
      <c r="AO415" s="245"/>
      <c r="AP415" s="245"/>
      <c r="AQ415" s="245"/>
    </row>
    <row r="416" spans="1:43" s="213" customFormat="1" ht="47.25">
      <c r="A416" s="238" t="s">
        <v>199</v>
      </c>
      <c r="B416" s="227" t="s">
        <v>102</v>
      </c>
      <c r="C416" s="227" t="s">
        <v>126</v>
      </c>
      <c r="D416" s="243" t="s">
        <v>553</v>
      </c>
      <c r="E416" s="227" t="s">
        <v>200</v>
      </c>
      <c r="F416" s="227" t="s">
        <v>140</v>
      </c>
      <c r="G416" s="155">
        <v>21437.9</v>
      </c>
      <c r="H416" s="136"/>
      <c r="I416" s="157"/>
      <c r="J416" s="217"/>
      <c r="K416" s="217"/>
      <c r="L416" s="217"/>
      <c r="M416" s="217"/>
      <c r="N416" s="217"/>
      <c r="O416" s="245"/>
      <c r="P416" s="245"/>
      <c r="Q416" s="245"/>
      <c r="R416" s="245"/>
      <c r="S416" s="245"/>
      <c r="T416" s="245"/>
      <c r="U416" s="245"/>
      <c r="V416" s="245"/>
      <c r="W416" s="245"/>
      <c r="X416" s="245"/>
      <c r="Y416" s="245"/>
      <c r="Z416" s="245"/>
      <c r="AA416" s="245"/>
      <c r="AB416" s="245"/>
      <c r="AC416" s="245"/>
      <c r="AD416" s="245"/>
      <c r="AE416" s="245"/>
      <c r="AF416" s="245"/>
      <c r="AG416" s="245"/>
      <c r="AH416" s="245"/>
      <c r="AI416" s="245"/>
      <c r="AJ416" s="245"/>
      <c r="AK416" s="245"/>
      <c r="AL416" s="245"/>
      <c r="AM416" s="245"/>
      <c r="AN416" s="245"/>
      <c r="AO416" s="245"/>
      <c r="AP416" s="245"/>
      <c r="AQ416" s="245"/>
    </row>
    <row r="417" spans="1:15" s="407" customFormat="1" ht="47.25" customHeight="1">
      <c r="A417" s="418" t="s">
        <v>609</v>
      </c>
      <c r="B417" s="408" t="s">
        <v>102</v>
      </c>
      <c r="C417" s="408" t="s">
        <v>126</v>
      </c>
      <c r="D417" s="409" t="s">
        <v>610</v>
      </c>
      <c r="E417" s="408"/>
      <c r="F417" s="408"/>
      <c r="G417" s="422">
        <f>G418</f>
        <v>50000</v>
      </c>
      <c r="H417" s="417"/>
      <c r="I417" s="417"/>
      <c r="J417" s="406"/>
      <c r="K417" s="406"/>
      <c r="L417" s="406"/>
      <c r="M417" s="406"/>
      <c r="N417" s="406"/>
      <c r="O417" s="406"/>
    </row>
    <row r="418" spans="1:15" s="407" customFormat="1" ht="47.25" customHeight="1">
      <c r="A418" s="425" t="s">
        <v>530</v>
      </c>
      <c r="B418" s="408" t="s">
        <v>102</v>
      </c>
      <c r="C418" s="408" t="s">
        <v>126</v>
      </c>
      <c r="D418" s="409" t="s">
        <v>610</v>
      </c>
      <c r="E418" s="408" t="s">
        <v>105</v>
      </c>
      <c r="F418" s="408" t="s">
        <v>140</v>
      </c>
      <c r="G418" s="423">
        <v>50000</v>
      </c>
      <c r="H418" s="417"/>
      <c r="I418" s="417"/>
      <c r="J418" s="406"/>
      <c r="K418" s="406"/>
      <c r="L418" s="406"/>
      <c r="M418" s="406"/>
      <c r="N418" s="406"/>
      <c r="O418" s="406"/>
    </row>
    <row r="419" spans="1:15" s="216" customFormat="1" ht="15.75" customHeight="1">
      <c r="A419" s="236" t="s">
        <v>146</v>
      </c>
      <c r="B419" s="226" t="s">
        <v>102</v>
      </c>
      <c r="C419" s="226" t="s">
        <v>127</v>
      </c>
      <c r="D419" s="237"/>
      <c r="E419" s="226"/>
      <c r="F419" s="226"/>
      <c r="G419" s="159">
        <f>G420+G423+G425+G427+G429+G431+G433+G437+G435+G441+G439</f>
        <v>425793.38128999999</v>
      </c>
      <c r="H419" s="159">
        <f t="shared" ref="H419:I419" si="86">H420+H423+H425+H427+H429+H431+H433+H437+H435</f>
        <v>262323.85950000002</v>
      </c>
      <c r="I419" s="159">
        <f t="shared" si="86"/>
        <v>266260</v>
      </c>
    </row>
    <row r="420" spans="1:15" s="213" customFormat="1" ht="31.5" customHeight="1">
      <c r="A420" s="238" t="s">
        <v>94</v>
      </c>
      <c r="B420" s="227" t="s">
        <v>102</v>
      </c>
      <c r="C420" s="227" t="s">
        <v>127</v>
      </c>
      <c r="D420" s="243" t="s">
        <v>312</v>
      </c>
      <c r="E420" s="227"/>
      <c r="F420" s="227"/>
      <c r="G420" s="141">
        <f>G421+G422</f>
        <v>59546.541999999994</v>
      </c>
      <c r="H420" s="141">
        <f>H421+H422</f>
        <v>51993.959500000004</v>
      </c>
      <c r="I420" s="141">
        <f>I421+I422</f>
        <v>52168.2</v>
      </c>
      <c r="J420" s="162">
        <f>G422+G436</f>
        <v>76905.751999999993</v>
      </c>
    </row>
    <row r="421" spans="1:15" s="213" customFormat="1" ht="31.5" customHeight="1">
      <c r="A421" s="238" t="s">
        <v>556</v>
      </c>
      <c r="B421" s="227" t="s">
        <v>102</v>
      </c>
      <c r="C421" s="227" t="s">
        <v>127</v>
      </c>
      <c r="D421" s="286" t="s">
        <v>312</v>
      </c>
      <c r="E421" s="227" t="s">
        <v>555</v>
      </c>
      <c r="F421" s="227" t="s">
        <v>222</v>
      </c>
      <c r="G421" s="141">
        <v>3214.2</v>
      </c>
      <c r="H421" s="141">
        <v>2282.3000000000002</v>
      </c>
      <c r="I421" s="141">
        <v>3214.2</v>
      </c>
    </row>
    <row r="422" spans="1:15" s="213" customFormat="1" ht="47.25">
      <c r="A422" s="238" t="s">
        <v>199</v>
      </c>
      <c r="B422" s="227" t="s">
        <v>102</v>
      </c>
      <c r="C422" s="227" t="s">
        <v>127</v>
      </c>
      <c r="D422" s="243" t="s">
        <v>312</v>
      </c>
      <c r="E422" s="227" t="s">
        <v>200</v>
      </c>
      <c r="F422" s="227" t="s">
        <v>140</v>
      </c>
      <c r="G422" s="150">
        <v>56332.341999999997</v>
      </c>
      <c r="H422" s="150">
        <f>48511.6595+1200</f>
        <v>49711.659500000002</v>
      </c>
      <c r="I422" s="150">
        <f>59554-10600</f>
        <v>48954</v>
      </c>
    </row>
    <row r="423" spans="1:15" s="213" customFormat="1" ht="47.25" customHeight="1">
      <c r="A423" s="238" t="s">
        <v>157</v>
      </c>
      <c r="B423" s="227" t="s">
        <v>102</v>
      </c>
      <c r="C423" s="227" t="s">
        <v>127</v>
      </c>
      <c r="D423" s="239" t="s">
        <v>423</v>
      </c>
      <c r="E423" s="227"/>
      <c r="F423" s="227"/>
      <c r="G423" s="141">
        <f>G424</f>
        <v>216613.9</v>
      </c>
      <c r="H423" s="141">
        <f>H424</f>
        <v>165636.70000000001</v>
      </c>
      <c r="I423" s="141">
        <f>I424</f>
        <v>168904.3</v>
      </c>
    </row>
    <row r="424" spans="1:15" s="213" customFormat="1" ht="47.25">
      <c r="A424" s="238" t="s">
        <v>199</v>
      </c>
      <c r="B424" s="227" t="s">
        <v>102</v>
      </c>
      <c r="C424" s="227" t="s">
        <v>127</v>
      </c>
      <c r="D424" s="239" t="s">
        <v>423</v>
      </c>
      <c r="E424" s="227" t="s">
        <v>200</v>
      </c>
      <c r="F424" s="227" t="s">
        <v>140</v>
      </c>
      <c r="G424" s="136">
        <v>216613.9</v>
      </c>
      <c r="H424" s="136">
        <v>165636.70000000001</v>
      </c>
      <c r="I424" s="136">
        <v>168904.3</v>
      </c>
    </row>
    <row r="425" spans="1:15" s="213" customFormat="1" ht="31.5" customHeight="1">
      <c r="A425" s="238" t="s">
        <v>106</v>
      </c>
      <c r="B425" s="227" t="s">
        <v>102</v>
      </c>
      <c r="C425" s="227" t="s">
        <v>127</v>
      </c>
      <c r="D425" s="239" t="s">
        <v>424</v>
      </c>
      <c r="E425" s="227"/>
      <c r="F425" s="227"/>
      <c r="G425" s="141">
        <f>G426</f>
        <v>7191.5</v>
      </c>
      <c r="H425" s="141">
        <f>H426</f>
        <v>5475</v>
      </c>
      <c r="I425" s="141">
        <f>I426</f>
        <v>5585</v>
      </c>
    </row>
    <row r="426" spans="1:15" s="213" customFormat="1">
      <c r="A426" s="238" t="s">
        <v>104</v>
      </c>
      <c r="B426" s="227" t="s">
        <v>102</v>
      </c>
      <c r="C426" s="227" t="s">
        <v>127</v>
      </c>
      <c r="D426" s="239" t="s">
        <v>424</v>
      </c>
      <c r="E426" s="227" t="s">
        <v>200</v>
      </c>
      <c r="F426" s="227" t="s">
        <v>140</v>
      </c>
      <c r="G426" s="136">
        <v>7191.5</v>
      </c>
      <c r="H426" s="136">
        <v>5475</v>
      </c>
      <c r="I426" s="136">
        <v>5585</v>
      </c>
    </row>
    <row r="427" spans="1:15" s="213" customFormat="1" ht="15.75" customHeight="1">
      <c r="A427" s="171" t="s">
        <v>494</v>
      </c>
      <c r="B427" s="227" t="s">
        <v>102</v>
      </c>
      <c r="C427" s="227" t="s">
        <v>127</v>
      </c>
      <c r="D427" s="239" t="s">
        <v>425</v>
      </c>
      <c r="E427" s="227"/>
      <c r="F427" s="227"/>
      <c r="G427" s="141">
        <f>G428</f>
        <v>2000</v>
      </c>
      <c r="H427" s="141">
        <f>H428</f>
        <v>1000</v>
      </c>
      <c r="I427" s="141">
        <f>I428</f>
        <v>0</v>
      </c>
    </row>
    <row r="428" spans="1:15" s="213" customFormat="1" ht="47.25" customHeight="1">
      <c r="A428" s="238" t="s">
        <v>426</v>
      </c>
      <c r="B428" s="227" t="s">
        <v>102</v>
      </c>
      <c r="C428" s="227" t="s">
        <v>127</v>
      </c>
      <c r="D428" s="239" t="s">
        <v>425</v>
      </c>
      <c r="E428" s="227" t="s">
        <v>60</v>
      </c>
      <c r="F428" s="227" t="s">
        <v>137</v>
      </c>
      <c r="G428" s="136">
        <v>2000</v>
      </c>
      <c r="H428" s="136">
        <v>1000</v>
      </c>
      <c r="I428" s="141"/>
    </row>
    <row r="429" spans="1:15" s="213" customFormat="1" ht="47.25">
      <c r="A429" s="238" t="s">
        <v>427</v>
      </c>
      <c r="B429" s="227" t="s">
        <v>102</v>
      </c>
      <c r="C429" s="227" t="s">
        <v>127</v>
      </c>
      <c r="D429" s="239" t="s">
        <v>428</v>
      </c>
      <c r="E429" s="227"/>
      <c r="F429" s="227"/>
      <c r="G429" s="136">
        <f>G430</f>
        <v>0</v>
      </c>
      <c r="H429" s="136">
        <f t="shared" ref="H429:I429" si="87">H430</f>
        <v>2025</v>
      </c>
      <c r="I429" s="136">
        <f t="shared" si="87"/>
        <v>2287.6999999999998</v>
      </c>
    </row>
    <row r="430" spans="1:15" s="213" customFormat="1">
      <c r="A430" s="238" t="s">
        <v>104</v>
      </c>
      <c r="B430" s="227" t="s">
        <v>102</v>
      </c>
      <c r="C430" s="227" t="s">
        <v>127</v>
      </c>
      <c r="D430" s="239" t="s">
        <v>428</v>
      </c>
      <c r="E430" s="227" t="s">
        <v>105</v>
      </c>
      <c r="F430" s="227" t="s">
        <v>140</v>
      </c>
      <c r="G430" s="136"/>
      <c r="H430" s="136">
        <v>2025</v>
      </c>
      <c r="I430" s="136">
        <v>2287.6999999999998</v>
      </c>
    </row>
    <row r="431" spans="1:15" s="213" customFormat="1" ht="47.25">
      <c r="A431" s="238" t="s">
        <v>531</v>
      </c>
      <c r="B431" s="227" t="s">
        <v>102</v>
      </c>
      <c r="C431" s="227" t="s">
        <v>127</v>
      </c>
      <c r="D431" s="239" t="s">
        <v>532</v>
      </c>
      <c r="E431" s="227"/>
      <c r="F431" s="227"/>
      <c r="G431" s="151">
        <f>G432</f>
        <v>20539.3</v>
      </c>
      <c r="H431" s="151">
        <f t="shared" ref="H431:I431" si="88">H432</f>
        <v>20539.3</v>
      </c>
      <c r="I431" s="151">
        <f t="shared" si="88"/>
        <v>21209.599999999999</v>
      </c>
    </row>
    <row r="432" spans="1:15" s="213" customFormat="1">
      <c r="A432" s="427" t="s">
        <v>530</v>
      </c>
      <c r="B432" s="227" t="s">
        <v>102</v>
      </c>
      <c r="C432" s="227" t="s">
        <v>127</v>
      </c>
      <c r="D432" s="239" t="s">
        <v>532</v>
      </c>
      <c r="E432" s="227" t="s">
        <v>105</v>
      </c>
      <c r="F432" s="227" t="s">
        <v>140</v>
      </c>
      <c r="G432" s="151">
        <v>20539.3</v>
      </c>
      <c r="H432" s="136">
        <v>20539.3</v>
      </c>
      <c r="I432" s="136">
        <v>21209.599999999999</v>
      </c>
    </row>
    <row r="433" spans="1:43" s="213" customFormat="1" ht="126">
      <c r="A433" s="238" t="s">
        <v>534</v>
      </c>
      <c r="B433" s="227" t="s">
        <v>102</v>
      </c>
      <c r="C433" s="227" t="s">
        <v>127</v>
      </c>
      <c r="D433" s="239" t="s">
        <v>533</v>
      </c>
      <c r="E433" s="227"/>
      <c r="F433" s="227"/>
      <c r="G433" s="151">
        <f>G434</f>
        <v>2827.9</v>
      </c>
      <c r="H433" s="151">
        <f t="shared" ref="H433:I433" si="89">H434</f>
        <v>2152.9</v>
      </c>
      <c r="I433" s="151">
        <f t="shared" si="89"/>
        <v>2196.1999999999998</v>
      </c>
    </row>
    <row r="434" spans="1:43" s="213" customFormat="1">
      <c r="A434" s="441" t="s">
        <v>530</v>
      </c>
      <c r="B434" s="227" t="s">
        <v>102</v>
      </c>
      <c r="C434" s="227" t="s">
        <v>127</v>
      </c>
      <c r="D434" s="239" t="s">
        <v>533</v>
      </c>
      <c r="E434" s="227" t="s">
        <v>105</v>
      </c>
      <c r="F434" s="227" t="s">
        <v>140</v>
      </c>
      <c r="G434" s="151">
        <v>2827.9</v>
      </c>
      <c r="H434" s="136">
        <v>2152.9</v>
      </c>
      <c r="I434" s="136">
        <v>2196.1999999999998</v>
      </c>
    </row>
    <row r="435" spans="1:43" s="213" customFormat="1" ht="47.25">
      <c r="A435" s="241" t="s">
        <v>552</v>
      </c>
      <c r="B435" s="227" t="s">
        <v>102</v>
      </c>
      <c r="C435" s="227" t="s">
        <v>127</v>
      </c>
      <c r="D435" s="243" t="s">
        <v>553</v>
      </c>
      <c r="E435" s="227"/>
      <c r="F435" s="227"/>
      <c r="G435" s="155">
        <f>G436</f>
        <v>20573.41</v>
      </c>
      <c r="H435" s="155">
        <f t="shared" ref="H435:I435" si="90">H436</f>
        <v>0</v>
      </c>
      <c r="I435" s="155">
        <f t="shared" si="90"/>
        <v>0</v>
      </c>
      <c r="J435" s="217"/>
      <c r="K435" s="217"/>
      <c r="L435" s="217"/>
      <c r="M435" s="217"/>
      <c r="N435" s="217"/>
      <c r="O435" s="245"/>
      <c r="P435" s="245"/>
      <c r="Q435" s="245"/>
      <c r="R435" s="245"/>
      <c r="S435" s="245"/>
      <c r="T435" s="245"/>
      <c r="U435" s="245"/>
      <c r="V435" s="245"/>
      <c r="W435" s="245"/>
      <c r="X435" s="245"/>
      <c r="Y435" s="245"/>
      <c r="Z435" s="245"/>
      <c r="AA435" s="245"/>
      <c r="AB435" s="245"/>
      <c r="AC435" s="245"/>
      <c r="AD435" s="245"/>
      <c r="AE435" s="245"/>
      <c r="AF435" s="245"/>
      <c r="AG435" s="245"/>
      <c r="AH435" s="245"/>
      <c r="AI435" s="245"/>
      <c r="AJ435" s="245"/>
      <c r="AK435" s="245"/>
      <c r="AL435" s="245"/>
      <c r="AM435" s="245"/>
      <c r="AN435" s="245"/>
      <c r="AO435" s="245"/>
      <c r="AP435" s="245"/>
      <c r="AQ435" s="245"/>
    </row>
    <row r="436" spans="1:43" s="213" customFormat="1" ht="47.25">
      <c r="A436" s="238" t="s">
        <v>199</v>
      </c>
      <c r="B436" s="227" t="s">
        <v>102</v>
      </c>
      <c r="C436" s="227" t="s">
        <v>127</v>
      </c>
      <c r="D436" s="243" t="s">
        <v>553</v>
      </c>
      <c r="E436" s="227" t="s">
        <v>200</v>
      </c>
      <c r="F436" s="227" t="s">
        <v>140</v>
      </c>
      <c r="G436" s="155">
        <v>20573.41</v>
      </c>
      <c r="H436" s="136"/>
      <c r="I436" s="157"/>
      <c r="J436" s="217"/>
      <c r="K436" s="217"/>
      <c r="L436" s="217"/>
      <c r="M436" s="217"/>
      <c r="N436" s="217"/>
      <c r="O436" s="245"/>
      <c r="P436" s="245"/>
      <c r="Q436" s="245"/>
      <c r="R436" s="245"/>
      <c r="S436" s="245"/>
      <c r="T436" s="245"/>
      <c r="U436" s="245"/>
      <c r="V436" s="245"/>
      <c r="W436" s="245"/>
      <c r="X436" s="245"/>
      <c r="Y436" s="245"/>
      <c r="Z436" s="245"/>
      <c r="AA436" s="245"/>
      <c r="AB436" s="245"/>
      <c r="AC436" s="245"/>
      <c r="AD436" s="245"/>
      <c r="AE436" s="245"/>
      <c r="AF436" s="245"/>
      <c r="AG436" s="245"/>
      <c r="AH436" s="245"/>
      <c r="AI436" s="245"/>
      <c r="AJ436" s="245"/>
      <c r="AK436" s="245"/>
      <c r="AL436" s="245"/>
      <c r="AM436" s="245"/>
      <c r="AN436" s="245"/>
      <c r="AO436" s="245"/>
      <c r="AP436" s="245"/>
      <c r="AQ436" s="245"/>
    </row>
    <row r="437" spans="1:43" s="213" customFormat="1" ht="63">
      <c r="A437" s="238" t="s">
        <v>535</v>
      </c>
      <c r="B437" s="227" t="s">
        <v>102</v>
      </c>
      <c r="C437" s="227" t="s">
        <v>127</v>
      </c>
      <c r="D437" s="433" t="s">
        <v>614</v>
      </c>
      <c r="E437" s="227"/>
      <c r="F437" s="227"/>
      <c r="G437" s="156">
        <f>G438</f>
        <v>14222.92929</v>
      </c>
      <c r="H437" s="156">
        <f t="shared" ref="H437:I441" si="91">H438</f>
        <v>13501</v>
      </c>
      <c r="I437" s="156">
        <f t="shared" si="91"/>
        <v>13909</v>
      </c>
      <c r="J437" s="245"/>
      <c r="K437" s="245"/>
      <c r="L437" s="245"/>
      <c r="M437" s="245"/>
      <c r="N437" s="245"/>
      <c r="O437" s="245"/>
    </row>
    <row r="438" spans="1:43" s="213" customFormat="1">
      <c r="A438" s="166" t="s">
        <v>415</v>
      </c>
      <c r="B438" s="227" t="s">
        <v>102</v>
      </c>
      <c r="C438" s="227" t="s">
        <v>127</v>
      </c>
      <c r="D438" s="433" t="s">
        <v>614</v>
      </c>
      <c r="E438" s="227" t="s">
        <v>105</v>
      </c>
      <c r="F438" s="227" t="s">
        <v>140</v>
      </c>
      <c r="G438" s="156">
        <v>14222.92929</v>
      </c>
      <c r="H438" s="157">
        <v>13501</v>
      </c>
      <c r="I438" s="157">
        <v>13909</v>
      </c>
      <c r="J438" s="245"/>
      <c r="K438" s="245"/>
      <c r="L438" s="245"/>
      <c r="M438" s="245"/>
      <c r="N438" s="245"/>
      <c r="O438" s="245"/>
    </row>
    <row r="439" spans="1:43" s="430" customFormat="1" ht="47.25" customHeight="1">
      <c r="A439" s="439" t="s">
        <v>609</v>
      </c>
      <c r="B439" s="432" t="s">
        <v>102</v>
      </c>
      <c r="C439" s="432" t="s">
        <v>127</v>
      </c>
      <c r="D439" s="433" t="s">
        <v>610</v>
      </c>
      <c r="E439" s="432"/>
      <c r="F439" s="432"/>
      <c r="G439" s="442">
        <f>G440</f>
        <v>60620</v>
      </c>
      <c r="H439" s="438"/>
      <c r="I439" s="438"/>
      <c r="J439" s="429"/>
      <c r="K439" s="429"/>
      <c r="L439" s="429"/>
      <c r="M439" s="429"/>
      <c r="N439" s="429"/>
      <c r="O439" s="429"/>
    </row>
    <row r="440" spans="1:43" s="430" customFormat="1" ht="47.25" customHeight="1">
      <c r="A440" s="441" t="s">
        <v>530</v>
      </c>
      <c r="B440" s="432" t="s">
        <v>102</v>
      </c>
      <c r="C440" s="432" t="s">
        <v>127</v>
      </c>
      <c r="D440" s="433" t="s">
        <v>610</v>
      </c>
      <c r="E440" s="432" t="s">
        <v>105</v>
      </c>
      <c r="F440" s="432" t="s">
        <v>140</v>
      </c>
      <c r="G440" s="443">
        <v>60620</v>
      </c>
      <c r="H440" s="438"/>
      <c r="I440" s="438"/>
      <c r="J440" s="429"/>
      <c r="K440" s="429"/>
      <c r="L440" s="429"/>
      <c r="M440" s="429"/>
      <c r="N440" s="429"/>
      <c r="O440" s="429"/>
    </row>
    <row r="441" spans="1:43" s="213" customFormat="1" ht="63">
      <c r="A441" s="368" t="s">
        <v>584</v>
      </c>
      <c r="B441" s="283" t="s">
        <v>102</v>
      </c>
      <c r="C441" s="283" t="s">
        <v>127</v>
      </c>
      <c r="D441" s="282" t="s">
        <v>580</v>
      </c>
      <c r="E441" s="283"/>
      <c r="F441" s="283"/>
      <c r="G441" s="156">
        <f>G442</f>
        <v>21657.9</v>
      </c>
      <c r="H441" s="156">
        <f t="shared" si="91"/>
        <v>0</v>
      </c>
      <c r="I441" s="156">
        <f t="shared" si="91"/>
        <v>0</v>
      </c>
      <c r="J441" s="245"/>
      <c r="K441" s="245"/>
      <c r="L441" s="245"/>
      <c r="M441" s="245"/>
      <c r="N441" s="245"/>
      <c r="O441" s="245"/>
    </row>
    <row r="442" spans="1:43" s="213" customFormat="1">
      <c r="A442" s="166" t="s">
        <v>415</v>
      </c>
      <c r="B442" s="283" t="s">
        <v>102</v>
      </c>
      <c r="C442" s="283" t="s">
        <v>127</v>
      </c>
      <c r="D442" s="282" t="s">
        <v>580</v>
      </c>
      <c r="E442" s="283" t="s">
        <v>105</v>
      </c>
      <c r="F442" s="283" t="s">
        <v>140</v>
      </c>
      <c r="G442" s="156">
        <v>21657.9</v>
      </c>
      <c r="H442" s="157"/>
      <c r="I442" s="157"/>
      <c r="J442" s="245"/>
      <c r="K442" s="245"/>
      <c r="L442" s="245"/>
      <c r="M442" s="245"/>
      <c r="N442" s="245"/>
      <c r="O442" s="245"/>
    </row>
    <row r="443" spans="1:43" s="213" customFormat="1" ht="15.75" customHeight="1">
      <c r="A443" s="153" t="s">
        <v>488</v>
      </c>
      <c r="B443" s="226" t="s">
        <v>102</v>
      </c>
      <c r="C443" s="226" t="s">
        <v>444</v>
      </c>
      <c r="D443" s="239"/>
      <c r="E443" s="227"/>
      <c r="F443" s="227"/>
      <c r="G443" s="159">
        <f>G444+G449+G451+G447+G453</f>
        <v>81355.600000000006</v>
      </c>
      <c r="H443" s="159">
        <f t="shared" ref="H443:I443" si="92">H444+H449+H451+H447</f>
        <v>39785.300000000003</v>
      </c>
      <c r="I443" s="159">
        <f t="shared" si="92"/>
        <v>31800.2</v>
      </c>
      <c r="J443" s="163"/>
      <c r="K443" s="163"/>
      <c r="L443" s="163"/>
      <c r="M443" s="163"/>
      <c r="N443" s="163"/>
    </row>
    <row r="444" spans="1:43" s="213" customFormat="1" ht="15.75" customHeight="1">
      <c r="A444" s="238" t="s">
        <v>96</v>
      </c>
      <c r="B444" s="227" t="s">
        <v>102</v>
      </c>
      <c r="C444" s="227" t="s">
        <v>444</v>
      </c>
      <c r="D444" s="243" t="s">
        <v>315</v>
      </c>
      <c r="E444" s="227"/>
      <c r="F444" s="227"/>
      <c r="G444" s="141">
        <f>G445+G446</f>
        <v>15030.6</v>
      </c>
      <c r="H444" s="141">
        <f t="shared" ref="H444:I444" si="93">H445+H446</f>
        <v>18202.100000000002</v>
      </c>
      <c r="I444" s="141">
        <f t="shared" si="93"/>
        <v>13168.6</v>
      </c>
    </row>
    <row r="445" spans="1:43" s="213" customFormat="1" ht="31.5" customHeight="1">
      <c r="A445" s="238" t="s">
        <v>556</v>
      </c>
      <c r="B445" s="227" t="s">
        <v>102</v>
      </c>
      <c r="C445" s="227" t="s">
        <v>444</v>
      </c>
      <c r="D445" s="243" t="s">
        <v>315</v>
      </c>
      <c r="E445" s="227" t="s">
        <v>555</v>
      </c>
      <c r="F445" s="227" t="s">
        <v>222</v>
      </c>
      <c r="G445" s="141">
        <v>519.4</v>
      </c>
      <c r="H445" s="141">
        <v>657</v>
      </c>
      <c r="I445" s="141">
        <v>657</v>
      </c>
    </row>
    <row r="446" spans="1:43" s="213" customFormat="1" ht="47.25">
      <c r="A446" s="238" t="s">
        <v>199</v>
      </c>
      <c r="B446" s="227" t="s">
        <v>102</v>
      </c>
      <c r="C446" s="227" t="s">
        <v>444</v>
      </c>
      <c r="D446" s="243" t="s">
        <v>315</v>
      </c>
      <c r="E446" s="227" t="s">
        <v>200</v>
      </c>
      <c r="F446" s="227" t="s">
        <v>140</v>
      </c>
      <c r="G446" s="440">
        <v>14511.2</v>
      </c>
      <c r="H446" s="150">
        <f>28991.2-H448-657+1382+2350+2093+454.9</f>
        <v>17545.100000000002</v>
      </c>
      <c r="I446" s="150">
        <f>15181.6-2670</f>
        <v>12511.6</v>
      </c>
    </row>
    <row r="447" spans="1:43" s="213" customFormat="1" ht="31.5">
      <c r="A447" s="238" t="s">
        <v>579</v>
      </c>
      <c r="B447" s="280" t="s">
        <v>102</v>
      </c>
      <c r="C447" s="280" t="s">
        <v>444</v>
      </c>
      <c r="D447" s="281" t="s">
        <v>578</v>
      </c>
      <c r="E447" s="280"/>
      <c r="F447" s="280"/>
      <c r="G447" s="141">
        <f>G448</f>
        <v>15760.6</v>
      </c>
      <c r="H447" s="141">
        <f t="shared" ref="H447:I447" si="94">H448</f>
        <v>17069</v>
      </c>
      <c r="I447" s="141">
        <f t="shared" si="94"/>
        <v>14026.7</v>
      </c>
    </row>
    <row r="448" spans="1:43" s="213" customFormat="1" ht="47.25">
      <c r="A448" s="238" t="s">
        <v>199</v>
      </c>
      <c r="B448" s="280" t="s">
        <v>102</v>
      </c>
      <c r="C448" s="280" t="s">
        <v>444</v>
      </c>
      <c r="D448" s="281" t="s">
        <v>578</v>
      </c>
      <c r="E448" s="280" t="s">
        <v>200</v>
      </c>
      <c r="F448" s="280" t="s">
        <v>140</v>
      </c>
      <c r="G448" s="150">
        <v>15760.6</v>
      </c>
      <c r="H448" s="150">
        <f>17069</f>
        <v>17069</v>
      </c>
      <c r="I448" s="150">
        <f>17676.9-2700-950.2</f>
        <v>14026.7</v>
      </c>
    </row>
    <row r="449" spans="1:43" s="213" customFormat="1" ht="31.5" customHeight="1">
      <c r="A449" s="238" t="s">
        <v>103</v>
      </c>
      <c r="B449" s="227" t="s">
        <v>102</v>
      </c>
      <c r="C449" s="227" t="s">
        <v>444</v>
      </c>
      <c r="D449" s="433" t="s">
        <v>615</v>
      </c>
      <c r="E449" s="227"/>
      <c r="F449" s="227"/>
      <c r="G449" s="141">
        <f>G450</f>
        <v>5399.9</v>
      </c>
      <c r="H449" s="141">
        <f>H450</f>
        <v>4514.2</v>
      </c>
      <c r="I449" s="141">
        <f>I450</f>
        <v>4604.8999999999996</v>
      </c>
    </row>
    <row r="450" spans="1:43" s="213" customFormat="1" ht="47.25">
      <c r="A450" s="238" t="s">
        <v>199</v>
      </c>
      <c r="B450" s="227" t="s">
        <v>102</v>
      </c>
      <c r="C450" s="227" t="s">
        <v>444</v>
      </c>
      <c r="D450" s="433" t="s">
        <v>615</v>
      </c>
      <c r="E450" s="227" t="s">
        <v>200</v>
      </c>
      <c r="F450" s="227" t="s">
        <v>140</v>
      </c>
      <c r="G450" s="136">
        <v>5399.9</v>
      </c>
      <c r="H450" s="136">
        <v>4514.2</v>
      </c>
      <c r="I450" s="136">
        <v>4604.8999999999996</v>
      </c>
    </row>
    <row r="451" spans="1:43" s="213" customFormat="1" ht="47.25">
      <c r="A451" s="241" t="s">
        <v>552</v>
      </c>
      <c r="B451" s="227" t="s">
        <v>102</v>
      </c>
      <c r="C451" s="227" t="s">
        <v>444</v>
      </c>
      <c r="D451" s="243" t="s">
        <v>553</v>
      </c>
      <c r="E451" s="227"/>
      <c r="F451" s="227"/>
      <c r="G451" s="155">
        <f>G452</f>
        <v>13464.5</v>
      </c>
      <c r="H451" s="155">
        <f t="shared" ref="H451:I451" si="95">H452</f>
        <v>0</v>
      </c>
      <c r="I451" s="155">
        <f t="shared" si="95"/>
        <v>0</v>
      </c>
      <c r="J451" s="217"/>
      <c r="K451" s="217"/>
      <c r="L451" s="217"/>
      <c r="M451" s="217"/>
      <c r="N451" s="217"/>
      <c r="O451" s="245"/>
      <c r="P451" s="245"/>
      <c r="Q451" s="245"/>
      <c r="R451" s="245"/>
      <c r="S451" s="245"/>
      <c r="T451" s="245"/>
      <c r="U451" s="245"/>
      <c r="V451" s="245"/>
      <c r="W451" s="245"/>
      <c r="X451" s="245"/>
      <c r="Y451" s="245"/>
      <c r="Z451" s="245"/>
      <c r="AA451" s="245"/>
      <c r="AB451" s="245"/>
      <c r="AC451" s="245"/>
      <c r="AD451" s="245"/>
      <c r="AE451" s="245"/>
      <c r="AF451" s="245"/>
      <c r="AG451" s="245"/>
      <c r="AH451" s="245"/>
      <c r="AI451" s="245"/>
      <c r="AJ451" s="245"/>
      <c r="AK451" s="245"/>
      <c r="AL451" s="245"/>
      <c r="AM451" s="245"/>
      <c r="AN451" s="245"/>
      <c r="AO451" s="245"/>
      <c r="AP451" s="245"/>
      <c r="AQ451" s="245"/>
    </row>
    <row r="452" spans="1:43" s="213" customFormat="1" ht="47.25">
      <c r="A452" s="238" t="s">
        <v>199</v>
      </c>
      <c r="B452" s="227" t="s">
        <v>102</v>
      </c>
      <c r="C452" s="227" t="s">
        <v>444</v>
      </c>
      <c r="D452" s="243" t="s">
        <v>553</v>
      </c>
      <c r="E452" s="227" t="s">
        <v>200</v>
      </c>
      <c r="F452" s="227" t="s">
        <v>140</v>
      </c>
      <c r="G452" s="155">
        <v>13464.5</v>
      </c>
      <c r="H452" s="136"/>
      <c r="I452" s="157"/>
      <c r="J452" s="217"/>
      <c r="K452" s="217"/>
      <c r="L452" s="217"/>
      <c r="M452" s="217"/>
      <c r="N452" s="217"/>
      <c r="O452" s="245"/>
      <c r="P452" s="245"/>
      <c r="Q452" s="245"/>
      <c r="R452" s="245"/>
      <c r="S452" s="245"/>
      <c r="T452" s="245"/>
      <c r="U452" s="245"/>
      <c r="V452" s="245"/>
      <c r="W452" s="245"/>
      <c r="X452" s="245"/>
      <c r="Y452" s="245"/>
      <c r="Z452" s="245"/>
      <c r="AA452" s="245"/>
      <c r="AB452" s="245"/>
      <c r="AC452" s="245"/>
      <c r="AD452" s="245"/>
      <c r="AE452" s="245"/>
      <c r="AF452" s="245"/>
      <c r="AG452" s="245"/>
      <c r="AH452" s="245"/>
      <c r="AI452" s="245"/>
      <c r="AJ452" s="245"/>
      <c r="AK452" s="245"/>
      <c r="AL452" s="245"/>
      <c r="AM452" s="245"/>
      <c r="AN452" s="245"/>
      <c r="AO452" s="245"/>
      <c r="AP452" s="245"/>
      <c r="AQ452" s="245"/>
    </row>
    <row r="453" spans="1:43" s="430" customFormat="1" ht="47.25" customHeight="1">
      <c r="A453" s="439" t="s">
        <v>609</v>
      </c>
      <c r="B453" s="432" t="s">
        <v>102</v>
      </c>
      <c r="C453" s="432" t="s">
        <v>127</v>
      </c>
      <c r="D453" s="433" t="s">
        <v>610</v>
      </c>
      <c r="E453" s="432"/>
      <c r="F453" s="432"/>
      <c r="G453" s="442">
        <f>G454</f>
        <v>31700</v>
      </c>
      <c r="H453" s="438"/>
      <c r="I453" s="438"/>
      <c r="J453" s="429"/>
      <c r="K453" s="429"/>
      <c r="L453" s="429"/>
      <c r="M453" s="429"/>
      <c r="N453" s="429"/>
      <c r="O453" s="429"/>
    </row>
    <row r="454" spans="1:43" s="430" customFormat="1" ht="47.25" customHeight="1">
      <c r="A454" s="441" t="s">
        <v>530</v>
      </c>
      <c r="B454" s="432" t="s">
        <v>102</v>
      </c>
      <c r="C454" s="432" t="s">
        <v>127</v>
      </c>
      <c r="D454" s="433" t="s">
        <v>610</v>
      </c>
      <c r="E454" s="432" t="s">
        <v>105</v>
      </c>
      <c r="F454" s="432" t="s">
        <v>140</v>
      </c>
      <c r="G454" s="442">
        <v>31700</v>
      </c>
      <c r="H454" s="438"/>
      <c r="I454" s="438"/>
      <c r="J454" s="429"/>
      <c r="K454" s="429"/>
      <c r="L454" s="429"/>
      <c r="M454" s="429"/>
      <c r="N454" s="429"/>
      <c r="O454" s="429"/>
    </row>
    <row r="455" spans="1:43" s="216" customFormat="1" ht="15.75" customHeight="1">
      <c r="A455" s="236" t="s">
        <v>429</v>
      </c>
      <c r="B455" s="226" t="s">
        <v>102</v>
      </c>
      <c r="C455" s="226" t="s">
        <v>430</v>
      </c>
      <c r="D455" s="242"/>
      <c r="E455" s="226"/>
      <c r="F455" s="226"/>
      <c r="G455" s="159">
        <f>G456</f>
        <v>12392.9</v>
      </c>
      <c r="H455" s="159">
        <f t="shared" ref="H455:I455" si="96">H456</f>
        <v>11392.9</v>
      </c>
      <c r="I455" s="159">
        <f t="shared" si="96"/>
        <v>11392.9</v>
      </c>
    </row>
    <row r="456" spans="1:43" s="213" customFormat="1" ht="15.75" customHeight="1">
      <c r="A456" s="166" t="s">
        <v>431</v>
      </c>
      <c r="B456" s="227" t="s">
        <v>102</v>
      </c>
      <c r="C456" s="227" t="s">
        <v>430</v>
      </c>
      <c r="D456" s="239" t="s">
        <v>432</v>
      </c>
      <c r="E456" s="227"/>
      <c r="F456" s="227"/>
      <c r="G456" s="141">
        <f>G457</f>
        <v>12392.9</v>
      </c>
      <c r="H456" s="141">
        <f>H457</f>
        <v>11392.9</v>
      </c>
      <c r="I456" s="141">
        <f>I457</f>
        <v>11392.9</v>
      </c>
    </row>
    <row r="457" spans="1:43" s="216" customFormat="1">
      <c r="A457" s="166" t="s">
        <v>415</v>
      </c>
      <c r="B457" s="227" t="s">
        <v>102</v>
      </c>
      <c r="C457" s="227" t="s">
        <v>430</v>
      </c>
      <c r="D457" s="239" t="s">
        <v>432</v>
      </c>
      <c r="E457" s="227" t="s">
        <v>105</v>
      </c>
      <c r="F457" s="227" t="s">
        <v>140</v>
      </c>
      <c r="G457" s="141">
        <v>12392.9</v>
      </c>
      <c r="H457" s="141">
        <v>11392.9</v>
      </c>
      <c r="I457" s="141">
        <v>11392.9</v>
      </c>
    </row>
    <row r="458" spans="1:43" s="216" customFormat="1" ht="15.75" customHeight="1">
      <c r="A458" s="236" t="s">
        <v>147</v>
      </c>
      <c r="B458" s="226" t="s">
        <v>102</v>
      </c>
      <c r="C458" s="226" t="s">
        <v>128</v>
      </c>
      <c r="D458" s="242"/>
      <c r="E458" s="226"/>
      <c r="F458" s="226"/>
      <c r="G458" s="159">
        <f>G459+G465+G476+G468+G485+G494+G496</f>
        <v>15089.009999999998</v>
      </c>
      <c r="H458" s="159">
        <f>H459+H465+H476+H468+H485+H494+H496</f>
        <v>12125.200499999999</v>
      </c>
      <c r="I458" s="159">
        <f>I459+I465+I476+I468+I485+I494+I496</f>
        <v>11981.400000000001</v>
      </c>
    </row>
    <row r="459" spans="1:43" s="213" customFormat="1" ht="15.75" customHeight="1">
      <c r="A459" s="238" t="s">
        <v>56</v>
      </c>
      <c r="B459" s="227" t="s">
        <v>102</v>
      </c>
      <c r="C459" s="227" t="s">
        <v>128</v>
      </c>
      <c r="D459" s="239" t="s">
        <v>286</v>
      </c>
      <c r="E459" s="227"/>
      <c r="F459" s="227"/>
      <c r="G459" s="141">
        <f>SUM(G460:G464)</f>
        <v>1554.86</v>
      </c>
      <c r="H459" s="141">
        <f>SUM(H460:H464)</f>
        <v>1696.9</v>
      </c>
      <c r="I459" s="141">
        <f>SUM(I460:I464)</f>
        <v>1676.9</v>
      </c>
    </row>
    <row r="460" spans="1:43" s="213" customFormat="1" ht="31.5" customHeight="1">
      <c r="A460" s="240" t="s">
        <v>287</v>
      </c>
      <c r="B460" s="227" t="s">
        <v>102</v>
      </c>
      <c r="C460" s="227" t="s">
        <v>128</v>
      </c>
      <c r="D460" s="239" t="s">
        <v>286</v>
      </c>
      <c r="E460" s="227" t="s">
        <v>54</v>
      </c>
      <c r="F460" s="227" t="s">
        <v>217</v>
      </c>
      <c r="G460" s="136">
        <v>1187.5999999999999</v>
      </c>
      <c r="H460" s="136">
        <v>1288</v>
      </c>
      <c r="I460" s="136">
        <v>1288</v>
      </c>
    </row>
    <row r="461" spans="1:43" s="213" customFormat="1" ht="47.25" customHeight="1">
      <c r="A461" s="241" t="s">
        <v>288</v>
      </c>
      <c r="B461" s="227" t="s">
        <v>102</v>
      </c>
      <c r="C461" s="227" t="s">
        <v>128</v>
      </c>
      <c r="D461" s="239" t="s">
        <v>286</v>
      </c>
      <c r="E461" s="227" t="s">
        <v>296</v>
      </c>
      <c r="F461" s="227" t="s">
        <v>218</v>
      </c>
      <c r="G461" s="136">
        <v>347.26</v>
      </c>
      <c r="H461" s="136">
        <v>388.9</v>
      </c>
      <c r="I461" s="136">
        <v>388.9</v>
      </c>
    </row>
    <row r="462" spans="1:43" s="213" customFormat="1" ht="31.5" customHeight="1">
      <c r="A462" s="499" t="s">
        <v>297</v>
      </c>
      <c r="B462" s="500" t="s">
        <v>102</v>
      </c>
      <c r="C462" s="500" t="s">
        <v>128</v>
      </c>
      <c r="D462" s="504" t="s">
        <v>286</v>
      </c>
      <c r="E462" s="500" t="s">
        <v>57</v>
      </c>
      <c r="F462" s="227" t="s">
        <v>219</v>
      </c>
      <c r="G462" s="136">
        <v>20</v>
      </c>
      <c r="H462" s="136">
        <v>20</v>
      </c>
      <c r="I462" s="141"/>
    </row>
    <row r="463" spans="1:43" s="213" customFormat="1" ht="15.75" customHeight="1">
      <c r="A463" s="499"/>
      <c r="B463" s="500"/>
      <c r="C463" s="500"/>
      <c r="D463" s="504"/>
      <c r="E463" s="500"/>
      <c r="F463" s="227" t="s">
        <v>221</v>
      </c>
      <c r="G463" s="136"/>
      <c r="H463" s="136"/>
      <c r="I463" s="141"/>
    </row>
    <row r="464" spans="1:43" s="213" customFormat="1" ht="15.75" customHeight="1">
      <c r="A464" s="499"/>
      <c r="B464" s="500"/>
      <c r="C464" s="500"/>
      <c r="D464" s="504"/>
      <c r="E464" s="500"/>
      <c r="F464" s="227" t="s">
        <v>224</v>
      </c>
      <c r="G464" s="136"/>
      <c r="H464" s="136"/>
      <c r="I464" s="141"/>
    </row>
    <row r="465" spans="1:9" s="213" customFormat="1" ht="47.25" customHeight="1">
      <c r="A465" s="238" t="s">
        <v>97</v>
      </c>
      <c r="B465" s="227" t="s">
        <v>102</v>
      </c>
      <c r="C465" s="227" t="s">
        <v>128</v>
      </c>
      <c r="D465" s="243" t="s">
        <v>310</v>
      </c>
      <c r="E465" s="227"/>
      <c r="F465" s="227"/>
      <c r="G465" s="141">
        <f>G466+G467</f>
        <v>3141.4100000000003</v>
      </c>
      <c r="H465" s="141">
        <f>H466+H467</f>
        <v>3259.0005000000001</v>
      </c>
      <c r="I465" s="141">
        <f>I466+I467</f>
        <v>3105</v>
      </c>
    </row>
    <row r="466" spans="1:9" s="213" customFormat="1" ht="47.25" customHeight="1">
      <c r="A466" s="238" t="s">
        <v>556</v>
      </c>
      <c r="B466" s="227" t="s">
        <v>102</v>
      </c>
      <c r="C466" s="227" t="s">
        <v>128</v>
      </c>
      <c r="D466" s="243" t="s">
        <v>310</v>
      </c>
      <c r="E466" s="227" t="s">
        <v>555</v>
      </c>
      <c r="F466" s="227" t="s">
        <v>222</v>
      </c>
      <c r="G466" s="141">
        <v>14.3</v>
      </c>
      <c r="H466" s="141">
        <v>20</v>
      </c>
      <c r="I466" s="141">
        <v>20</v>
      </c>
    </row>
    <row r="467" spans="1:9" s="213" customFormat="1" ht="47.25">
      <c r="A467" s="238" t="s">
        <v>199</v>
      </c>
      <c r="B467" s="227" t="s">
        <v>102</v>
      </c>
      <c r="C467" s="227" t="s">
        <v>128</v>
      </c>
      <c r="D467" s="243" t="s">
        <v>310</v>
      </c>
      <c r="E467" s="227" t="s">
        <v>200</v>
      </c>
      <c r="F467" s="227" t="s">
        <v>140</v>
      </c>
      <c r="G467" s="136">
        <v>3127.11</v>
      </c>
      <c r="H467" s="136">
        <f>2885+354.0005</f>
        <v>3239.0005000000001</v>
      </c>
      <c r="I467" s="136">
        <f>2885+200</f>
        <v>3085</v>
      </c>
    </row>
    <row r="468" spans="1:9" s="213" customFormat="1" ht="31.5" customHeight="1">
      <c r="A468" s="238" t="s">
        <v>108</v>
      </c>
      <c r="B468" s="227" t="s">
        <v>102</v>
      </c>
      <c r="C468" s="227" t="s">
        <v>128</v>
      </c>
      <c r="D468" s="243" t="s">
        <v>319</v>
      </c>
      <c r="E468" s="227"/>
      <c r="F468" s="227"/>
      <c r="G468" s="141">
        <f>SUM(G469:G475)</f>
        <v>2101.34</v>
      </c>
      <c r="H468" s="141">
        <f>SUM(H469:H475)</f>
        <v>2183.1999999999998</v>
      </c>
      <c r="I468" s="141">
        <f>SUM(I469:I475)</f>
        <v>2183.1999999999998</v>
      </c>
    </row>
    <row r="469" spans="1:9" s="218" customFormat="1" ht="15.75" customHeight="1">
      <c r="A469" s="166" t="s">
        <v>433</v>
      </c>
      <c r="B469" s="227" t="s">
        <v>102</v>
      </c>
      <c r="C469" s="227" t="s">
        <v>128</v>
      </c>
      <c r="D469" s="243" t="s">
        <v>319</v>
      </c>
      <c r="E469" s="227" t="s">
        <v>354</v>
      </c>
      <c r="F469" s="227" t="s">
        <v>217</v>
      </c>
      <c r="G469" s="136">
        <v>1607.8</v>
      </c>
      <c r="H469" s="136">
        <v>1676.8</v>
      </c>
      <c r="I469" s="136">
        <v>1676.8</v>
      </c>
    </row>
    <row r="470" spans="1:9" s="213" customFormat="1" ht="47.25" customHeight="1">
      <c r="A470" s="241" t="s">
        <v>288</v>
      </c>
      <c r="B470" s="227" t="s">
        <v>102</v>
      </c>
      <c r="C470" s="227" t="s">
        <v>128</v>
      </c>
      <c r="D470" s="243" t="s">
        <v>319</v>
      </c>
      <c r="E470" s="227" t="s">
        <v>357</v>
      </c>
      <c r="F470" s="227" t="s">
        <v>218</v>
      </c>
      <c r="G470" s="136">
        <v>493.54</v>
      </c>
      <c r="H470" s="136">
        <v>506.4</v>
      </c>
      <c r="I470" s="136">
        <v>506.4</v>
      </c>
    </row>
    <row r="471" spans="1:9" s="213" customFormat="1" ht="31.5" customHeight="1">
      <c r="A471" s="499" t="s">
        <v>297</v>
      </c>
      <c r="B471" s="500" t="s">
        <v>102</v>
      </c>
      <c r="C471" s="500" t="s">
        <v>128</v>
      </c>
      <c r="D471" s="500" t="s">
        <v>319</v>
      </c>
      <c r="E471" s="500" t="s">
        <v>356</v>
      </c>
      <c r="F471" s="227" t="s">
        <v>219</v>
      </c>
      <c r="G471" s="136">
        <f t="shared" ref="G471:G475" si="97">I471</f>
        <v>0</v>
      </c>
      <c r="H471" s="136">
        <f t="shared" ref="H471:H475" si="98">G471</f>
        <v>0</v>
      </c>
      <c r="I471" s="141"/>
    </row>
    <row r="472" spans="1:9" s="213" customFormat="1" ht="15.75" customHeight="1">
      <c r="A472" s="499"/>
      <c r="B472" s="500"/>
      <c r="C472" s="500"/>
      <c r="D472" s="500"/>
      <c r="E472" s="500"/>
      <c r="F472" s="227" t="s">
        <v>221</v>
      </c>
      <c r="G472" s="136">
        <f t="shared" si="97"/>
        <v>0</v>
      </c>
      <c r="H472" s="136">
        <f t="shared" si="98"/>
        <v>0</v>
      </c>
      <c r="I472" s="141"/>
    </row>
    <row r="473" spans="1:9" s="213" customFormat="1" ht="15.75" customHeight="1">
      <c r="A473" s="499"/>
      <c r="B473" s="500"/>
      <c r="C473" s="500"/>
      <c r="D473" s="500"/>
      <c r="E473" s="500"/>
      <c r="F473" s="227" t="s">
        <v>224</v>
      </c>
      <c r="G473" s="136">
        <f t="shared" si="97"/>
        <v>0</v>
      </c>
      <c r="H473" s="136">
        <f t="shared" si="98"/>
        <v>0</v>
      </c>
      <c r="I473" s="141"/>
    </row>
    <row r="474" spans="1:9" s="213" customFormat="1" ht="15.75" customHeight="1">
      <c r="A474" s="499" t="s">
        <v>59</v>
      </c>
      <c r="B474" s="227" t="s">
        <v>102</v>
      </c>
      <c r="C474" s="227" t="s">
        <v>128</v>
      </c>
      <c r="D474" s="243" t="s">
        <v>319</v>
      </c>
      <c r="E474" s="500" t="s">
        <v>60</v>
      </c>
      <c r="F474" s="227" t="s">
        <v>137</v>
      </c>
      <c r="G474" s="136">
        <f t="shared" si="97"/>
        <v>0</v>
      </c>
      <c r="H474" s="136">
        <f t="shared" si="98"/>
        <v>0</v>
      </c>
      <c r="I474" s="182"/>
    </row>
    <row r="475" spans="1:9" s="213" customFormat="1" ht="15.75" customHeight="1">
      <c r="A475" s="499"/>
      <c r="B475" s="227" t="s">
        <v>102</v>
      </c>
      <c r="C475" s="227" t="s">
        <v>128</v>
      </c>
      <c r="D475" s="243" t="s">
        <v>319</v>
      </c>
      <c r="E475" s="500"/>
      <c r="F475" s="227" t="s">
        <v>138</v>
      </c>
      <c r="G475" s="136">
        <f t="shared" si="97"/>
        <v>0</v>
      </c>
      <c r="H475" s="136">
        <f t="shared" si="98"/>
        <v>0</v>
      </c>
      <c r="I475" s="141"/>
    </row>
    <row r="476" spans="1:9" s="213" customFormat="1" ht="31.5" customHeight="1">
      <c r="A476" s="238" t="s">
        <v>107</v>
      </c>
      <c r="B476" s="227" t="s">
        <v>102</v>
      </c>
      <c r="C476" s="227" t="s">
        <v>128</v>
      </c>
      <c r="D476" s="243" t="s">
        <v>317</v>
      </c>
      <c r="E476" s="227"/>
      <c r="F476" s="227"/>
      <c r="G476" s="141">
        <f>SUM(G477:G484)</f>
        <v>2887.21</v>
      </c>
      <c r="H476" s="141">
        <f>SUM(H477:H484)</f>
        <v>3045.9</v>
      </c>
      <c r="I476" s="141">
        <f>SUM(I477:I484)</f>
        <v>3045.9</v>
      </c>
    </row>
    <row r="477" spans="1:9" s="213" customFormat="1" ht="31.5" customHeight="1">
      <c r="A477" s="240" t="s">
        <v>287</v>
      </c>
      <c r="B477" s="227" t="s">
        <v>102</v>
      </c>
      <c r="C477" s="227" t="s">
        <v>128</v>
      </c>
      <c r="D477" s="243" t="s">
        <v>317</v>
      </c>
      <c r="E477" s="227" t="s">
        <v>354</v>
      </c>
      <c r="F477" s="227" t="s">
        <v>217</v>
      </c>
      <c r="G477" s="136">
        <v>2207.4299999999998</v>
      </c>
      <c r="H477" s="136">
        <v>2339.4</v>
      </c>
      <c r="I477" s="136">
        <v>2339.4</v>
      </c>
    </row>
    <row r="478" spans="1:9" s="213" customFormat="1" ht="47.25" customHeight="1">
      <c r="A478" s="241" t="s">
        <v>288</v>
      </c>
      <c r="B478" s="227" t="s">
        <v>102</v>
      </c>
      <c r="C478" s="227" t="s">
        <v>128</v>
      </c>
      <c r="D478" s="243" t="s">
        <v>317</v>
      </c>
      <c r="E478" s="227" t="s">
        <v>357</v>
      </c>
      <c r="F478" s="227" t="s">
        <v>218</v>
      </c>
      <c r="G478" s="136">
        <v>679.78</v>
      </c>
      <c r="H478" s="136">
        <v>706.5</v>
      </c>
      <c r="I478" s="136">
        <v>706.5</v>
      </c>
    </row>
    <row r="479" spans="1:9" s="213" customFormat="1" ht="31.5" customHeight="1">
      <c r="A479" s="499" t="s">
        <v>297</v>
      </c>
      <c r="B479" s="500" t="s">
        <v>102</v>
      </c>
      <c r="C479" s="500" t="s">
        <v>128</v>
      </c>
      <c r="D479" s="500" t="s">
        <v>317</v>
      </c>
      <c r="E479" s="500" t="s">
        <v>356</v>
      </c>
      <c r="F479" s="227" t="s">
        <v>219</v>
      </c>
      <c r="G479" s="136">
        <f t="shared" ref="G479:G484" si="99">I479</f>
        <v>0</v>
      </c>
      <c r="H479" s="136">
        <f t="shared" ref="H479:H484" si="100">G479</f>
        <v>0</v>
      </c>
      <c r="I479" s="141"/>
    </row>
    <row r="480" spans="1:9" s="213" customFormat="1" ht="15.75" customHeight="1">
      <c r="A480" s="499"/>
      <c r="B480" s="500"/>
      <c r="C480" s="500"/>
      <c r="D480" s="500"/>
      <c r="E480" s="500"/>
      <c r="F480" s="227" t="s">
        <v>221</v>
      </c>
      <c r="G480" s="136">
        <f t="shared" si="99"/>
        <v>0</v>
      </c>
      <c r="H480" s="136">
        <f t="shared" si="100"/>
        <v>0</v>
      </c>
      <c r="I480" s="141"/>
    </row>
    <row r="481" spans="1:43" s="213" customFormat="1" ht="15.75" customHeight="1">
      <c r="A481" s="499"/>
      <c r="B481" s="500"/>
      <c r="C481" s="500"/>
      <c r="D481" s="500"/>
      <c r="E481" s="500"/>
      <c r="F481" s="227" t="s">
        <v>224</v>
      </c>
      <c r="G481" s="136">
        <f t="shared" si="99"/>
        <v>0</v>
      </c>
      <c r="H481" s="136">
        <f t="shared" si="100"/>
        <v>0</v>
      </c>
      <c r="I481" s="141"/>
    </row>
    <row r="482" spans="1:43" s="213" customFormat="1" ht="15.75" customHeight="1">
      <c r="A482" s="499" t="s">
        <v>59</v>
      </c>
      <c r="B482" s="227" t="s">
        <v>102</v>
      </c>
      <c r="C482" s="227" t="s">
        <v>128</v>
      </c>
      <c r="D482" s="243" t="s">
        <v>317</v>
      </c>
      <c r="E482" s="500" t="s">
        <v>60</v>
      </c>
      <c r="F482" s="227" t="s">
        <v>224</v>
      </c>
      <c r="G482" s="136">
        <f t="shared" si="99"/>
        <v>0</v>
      </c>
      <c r="H482" s="136">
        <f t="shared" si="100"/>
        <v>0</v>
      </c>
      <c r="I482" s="141"/>
    </row>
    <row r="483" spans="1:43" s="213" customFormat="1" ht="15.75" customHeight="1">
      <c r="A483" s="499"/>
      <c r="B483" s="227" t="s">
        <v>102</v>
      </c>
      <c r="C483" s="227" t="s">
        <v>128</v>
      </c>
      <c r="D483" s="243" t="s">
        <v>317</v>
      </c>
      <c r="E483" s="500"/>
      <c r="F483" s="227" t="s">
        <v>137</v>
      </c>
      <c r="G483" s="136">
        <f t="shared" si="99"/>
        <v>0</v>
      </c>
      <c r="H483" s="136">
        <f t="shared" si="100"/>
        <v>0</v>
      </c>
      <c r="I483" s="141"/>
    </row>
    <row r="484" spans="1:43" s="213" customFormat="1" ht="15.75" customHeight="1">
      <c r="A484" s="499"/>
      <c r="B484" s="227" t="s">
        <v>102</v>
      </c>
      <c r="C484" s="227" t="s">
        <v>128</v>
      </c>
      <c r="D484" s="243" t="s">
        <v>317</v>
      </c>
      <c r="E484" s="500"/>
      <c r="F484" s="227" t="s">
        <v>138</v>
      </c>
      <c r="G484" s="136">
        <f t="shared" si="99"/>
        <v>0</v>
      </c>
      <c r="H484" s="136">
        <f t="shared" si="100"/>
        <v>0</v>
      </c>
      <c r="I484" s="141"/>
    </row>
    <row r="485" spans="1:43" s="213" customFormat="1" ht="54.75" customHeight="1">
      <c r="A485" s="238" t="s">
        <v>109</v>
      </c>
      <c r="B485" s="227" t="s">
        <v>102</v>
      </c>
      <c r="C485" s="227" t="s">
        <v>128</v>
      </c>
      <c r="D485" s="239" t="s">
        <v>434</v>
      </c>
      <c r="E485" s="227"/>
      <c r="F485" s="227"/>
      <c r="G485" s="141">
        <f>SUM(G486:G493)</f>
        <v>2482.3999999999996</v>
      </c>
      <c r="H485" s="141">
        <f>SUM(H486:H493)</f>
        <v>1867.5</v>
      </c>
      <c r="I485" s="141">
        <f>SUM(I486:I493)</f>
        <v>1896.1999999999998</v>
      </c>
    </row>
    <row r="486" spans="1:43" s="213" customFormat="1" ht="31.5" customHeight="1">
      <c r="A486" s="240" t="s">
        <v>287</v>
      </c>
      <c r="B486" s="227" t="s">
        <v>102</v>
      </c>
      <c r="C486" s="227" t="s">
        <v>128</v>
      </c>
      <c r="D486" s="239" t="s">
        <v>434</v>
      </c>
      <c r="E486" s="227" t="s">
        <v>54</v>
      </c>
      <c r="F486" s="227" t="s">
        <v>217</v>
      </c>
      <c r="G486" s="136">
        <v>1300</v>
      </c>
      <c r="H486" s="136">
        <v>1300</v>
      </c>
      <c r="I486" s="136">
        <v>1300</v>
      </c>
    </row>
    <row r="487" spans="1:43" s="213" customFormat="1" ht="47.25" customHeight="1">
      <c r="A487" s="241" t="s">
        <v>288</v>
      </c>
      <c r="B487" s="227" t="s">
        <v>102</v>
      </c>
      <c r="C487" s="227" t="s">
        <v>128</v>
      </c>
      <c r="D487" s="239" t="s">
        <v>434</v>
      </c>
      <c r="E487" s="227" t="s">
        <v>296</v>
      </c>
      <c r="F487" s="227" t="s">
        <v>218</v>
      </c>
      <c r="G487" s="136">
        <v>392.6</v>
      </c>
      <c r="H487" s="136">
        <v>392.6</v>
      </c>
      <c r="I487" s="136">
        <v>392.6</v>
      </c>
    </row>
    <row r="488" spans="1:43" s="213" customFormat="1" ht="31.5" customHeight="1">
      <c r="A488" s="241" t="s">
        <v>297</v>
      </c>
      <c r="B488" s="227" t="s">
        <v>102</v>
      </c>
      <c r="C488" s="227" t="s">
        <v>128</v>
      </c>
      <c r="D488" s="239" t="s">
        <v>434</v>
      </c>
      <c r="E488" s="227" t="s">
        <v>57</v>
      </c>
      <c r="F488" s="227" t="s">
        <v>219</v>
      </c>
      <c r="G488" s="136">
        <v>160</v>
      </c>
      <c r="H488" s="136"/>
      <c r="I488" s="136"/>
    </row>
    <row r="489" spans="1:43" s="213" customFormat="1" ht="15.75" customHeight="1">
      <c r="A489" s="501" t="s">
        <v>309</v>
      </c>
      <c r="B489" s="227" t="s">
        <v>102</v>
      </c>
      <c r="C489" s="227" t="s">
        <v>128</v>
      </c>
      <c r="D489" s="239" t="s">
        <v>434</v>
      </c>
      <c r="E489" s="227" t="s">
        <v>60</v>
      </c>
      <c r="F489" s="227" t="s">
        <v>220</v>
      </c>
      <c r="G489" s="136"/>
      <c r="H489" s="136"/>
      <c r="I489" s="136"/>
    </row>
    <row r="490" spans="1:43" s="213" customFormat="1" ht="15.75" customHeight="1">
      <c r="A490" s="502"/>
      <c r="B490" s="227" t="s">
        <v>102</v>
      </c>
      <c r="C490" s="227" t="s">
        <v>128</v>
      </c>
      <c r="D490" s="239" t="s">
        <v>434</v>
      </c>
      <c r="E490" s="227" t="s">
        <v>60</v>
      </c>
      <c r="F490" s="227" t="s">
        <v>221</v>
      </c>
      <c r="G490" s="136"/>
      <c r="H490" s="136"/>
      <c r="I490" s="136"/>
    </row>
    <row r="491" spans="1:43" s="213" customFormat="1" ht="15.75" customHeight="1">
      <c r="A491" s="502"/>
      <c r="B491" s="227" t="s">
        <v>102</v>
      </c>
      <c r="C491" s="227" t="s">
        <v>128</v>
      </c>
      <c r="D491" s="239" t="s">
        <v>434</v>
      </c>
      <c r="E491" s="227" t="s">
        <v>60</v>
      </c>
      <c r="F491" s="227" t="s">
        <v>224</v>
      </c>
      <c r="G491" s="136"/>
      <c r="H491" s="136"/>
      <c r="I491" s="136"/>
    </row>
    <row r="492" spans="1:43" s="213" customFormat="1" ht="15.75" customHeight="1">
      <c r="A492" s="502"/>
      <c r="B492" s="227" t="s">
        <v>102</v>
      </c>
      <c r="C492" s="227" t="s">
        <v>128</v>
      </c>
      <c r="D492" s="239" t="s">
        <v>434</v>
      </c>
      <c r="E492" s="227" t="s">
        <v>60</v>
      </c>
      <c r="F492" s="227" t="s">
        <v>358</v>
      </c>
      <c r="G492" s="136"/>
      <c r="H492" s="136"/>
      <c r="I492" s="136"/>
    </row>
    <row r="493" spans="1:43" s="213" customFormat="1" ht="15.75" customHeight="1">
      <c r="A493" s="503"/>
      <c r="B493" s="227" t="s">
        <v>102</v>
      </c>
      <c r="C493" s="227" t="s">
        <v>128</v>
      </c>
      <c r="D493" s="239" t="s">
        <v>434</v>
      </c>
      <c r="E493" s="227" t="s">
        <v>60</v>
      </c>
      <c r="F493" s="227" t="s">
        <v>138</v>
      </c>
      <c r="G493" s="136">
        <v>629.79999999999995</v>
      </c>
      <c r="H493" s="136">
        <v>174.9</v>
      </c>
      <c r="I493" s="136">
        <v>203.6</v>
      </c>
    </row>
    <row r="494" spans="1:43" s="213" customFormat="1" ht="63" customHeight="1">
      <c r="A494" s="238" t="s">
        <v>446</v>
      </c>
      <c r="B494" s="227" t="s">
        <v>102</v>
      </c>
      <c r="C494" s="227" t="s">
        <v>128</v>
      </c>
      <c r="D494" s="239" t="s">
        <v>445</v>
      </c>
      <c r="E494" s="227"/>
      <c r="F494" s="227"/>
      <c r="G494" s="141">
        <f>G495</f>
        <v>95.5</v>
      </c>
      <c r="H494" s="141">
        <f>H495</f>
        <v>72.7</v>
      </c>
      <c r="I494" s="141">
        <f>I495</f>
        <v>74.2</v>
      </c>
    </row>
    <row r="495" spans="1:43" s="213" customFormat="1" ht="31.5" customHeight="1">
      <c r="A495" s="240" t="s">
        <v>309</v>
      </c>
      <c r="B495" s="227" t="s">
        <v>102</v>
      </c>
      <c r="C495" s="227" t="s">
        <v>128</v>
      </c>
      <c r="D495" s="239" t="s">
        <v>445</v>
      </c>
      <c r="E495" s="227" t="s">
        <v>60</v>
      </c>
      <c r="F495" s="227" t="s">
        <v>138</v>
      </c>
      <c r="G495" s="141">
        <v>95.5</v>
      </c>
      <c r="H495" s="141">
        <v>72.7</v>
      </c>
      <c r="I495" s="141">
        <v>74.2</v>
      </c>
    </row>
    <row r="496" spans="1:43" s="213" customFormat="1" ht="31.5" customHeight="1">
      <c r="A496" s="241" t="s">
        <v>552</v>
      </c>
      <c r="B496" s="227" t="s">
        <v>102</v>
      </c>
      <c r="C496" s="227" t="s">
        <v>128</v>
      </c>
      <c r="D496" s="243" t="s">
        <v>553</v>
      </c>
      <c r="E496" s="227"/>
      <c r="F496" s="227"/>
      <c r="G496" s="155">
        <f>G497+G498+G499+G500+G501</f>
        <v>2826.29</v>
      </c>
      <c r="H496" s="155">
        <f t="shared" ref="H496:I496" si="101">H497</f>
        <v>0</v>
      </c>
      <c r="I496" s="155">
        <f t="shared" si="101"/>
        <v>0</v>
      </c>
      <c r="J496" s="217"/>
      <c r="K496" s="217"/>
      <c r="L496" s="217"/>
      <c r="M496" s="217"/>
      <c r="N496" s="217"/>
      <c r="O496" s="245"/>
      <c r="P496" s="245"/>
      <c r="Q496" s="245"/>
      <c r="R496" s="245"/>
      <c r="S496" s="245"/>
      <c r="T496" s="245"/>
      <c r="U496" s="245"/>
      <c r="V496" s="245"/>
      <c r="W496" s="245"/>
      <c r="X496" s="245"/>
      <c r="Y496" s="245"/>
      <c r="Z496" s="245"/>
      <c r="AA496" s="245"/>
      <c r="AB496" s="245"/>
      <c r="AC496" s="245"/>
      <c r="AD496" s="245"/>
      <c r="AE496" s="245"/>
      <c r="AF496" s="245"/>
      <c r="AG496" s="245"/>
      <c r="AH496" s="245"/>
      <c r="AI496" s="245"/>
      <c r="AJ496" s="245"/>
      <c r="AK496" s="245"/>
      <c r="AL496" s="245"/>
      <c r="AM496" s="245"/>
      <c r="AN496" s="245"/>
      <c r="AO496" s="245"/>
      <c r="AP496" s="245"/>
      <c r="AQ496" s="245"/>
    </row>
    <row r="497" spans="1:43" s="213" customFormat="1" ht="31.5" customHeight="1">
      <c r="A497" s="238" t="s">
        <v>199</v>
      </c>
      <c r="B497" s="227" t="s">
        <v>102</v>
      </c>
      <c r="C497" s="227" t="s">
        <v>128</v>
      </c>
      <c r="D497" s="243" t="s">
        <v>553</v>
      </c>
      <c r="E497" s="227" t="s">
        <v>200</v>
      </c>
      <c r="F497" s="227" t="s">
        <v>140</v>
      </c>
      <c r="G497" s="155">
        <v>1670.5</v>
      </c>
      <c r="H497" s="136"/>
      <c r="I497" s="157"/>
      <c r="J497" s="217"/>
      <c r="K497" s="217"/>
      <c r="L497" s="217"/>
      <c r="M497" s="217"/>
      <c r="N497" s="217"/>
      <c r="O497" s="245"/>
      <c r="P497" s="245"/>
      <c r="Q497" s="245"/>
      <c r="R497" s="245"/>
      <c r="S497" s="245"/>
      <c r="T497" s="245"/>
      <c r="U497" s="245"/>
      <c r="V497" s="245"/>
      <c r="W497" s="245"/>
      <c r="X497" s="245"/>
      <c r="Y497" s="245"/>
      <c r="Z497" s="245"/>
      <c r="AA497" s="245"/>
      <c r="AB497" s="245"/>
      <c r="AC497" s="245"/>
      <c r="AD497" s="245"/>
      <c r="AE497" s="245"/>
      <c r="AF497" s="245"/>
      <c r="AG497" s="245"/>
      <c r="AH497" s="245"/>
      <c r="AI497" s="245"/>
      <c r="AJ497" s="245"/>
      <c r="AK497" s="245"/>
      <c r="AL497" s="245"/>
      <c r="AM497" s="245"/>
      <c r="AN497" s="245"/>
      <c r="AO497" s="245"/>
      <c r="AP497" s="245"/>
      <c r="AQ497" s="245"/>
    </row>
    <row r="498" spans="1:43" s="430" customFormat="1" ht="31.5">
      <c r="A498" s="434" t="s">
        <v>287</v>
      </c>
      <c r="B498" s="432" t="s">
        <v>102</v>
      </c>
      <c r="C498" s="432" t="s">
        <v>128</v>
      </c>
      <c r="D498" s="435" t="s">
        <v>553</v>
      </c>
      <c r="E498" s="432" t="s">
        <v>54</v>
      </c>
      <c r="F498" s="432" t="s">
        <v>217</v>
      </c>
      <c r="G498" s="155">
        <v>241.3</v>
      </c>
      <c r="H498" s="136"/>
      <c r="I498" s="157"/>
      <c r="J498" s="431"/>
      <c r="K498" s="431"/>
      <c r="L498" s="431"/>
      <c r="M498" s="431"/>
      <c r="N498" s="431"/>
      <c r="O498" s="436"/>
      <c r="P498" s="436"/>
      <c r="Q498" s="436"/>
      <c r="R498" s="436"/>
      <c r="S498" s="436"/>
      <c r="T498" s="436"/>
      <c r="U498" s="436"/>
      <c r="V498" s="436"/>
      <c r="W498" s="436"/>
      <c r="X498" s="436"/>
      <c r="Y498" s="436"/>
      <c r="Z498" s="436"/>
      <c r="AA498" s="436"/>
      <c r="AB498" s="436"/>
      <c r="AC498" s="436"/>
      <c r="AD498" s="436"/>
      <c r="AE498" s="436"/>
      <c r="AF498" s="436"/>
      <c r="AG498" s="436"/>
      <c r="AH498" s="436"/>
      <c r="AI498" s="436"/>
      <c r="AJ498" s="436"/>
      <c r="AK498" s="436"/>
      <c r="AL498" s="436"/>
      <c r="AM498" s="436"/>
      <c r="AN498" s="436"/>
      <c r="AO498" s="436"/>
      <c r="AP498" s="436"/>
      <c r="AQ498" s="436"/>
    </row>
    <row r="499" spans="1:43" s="430" customFormat="1" ht="47.25">
      <c r="A499" s="166" t="s">
        <v>349</v>
      </c>
      <c r="B499" s="432" t="s">
        <v>102</v>
      </c>
      <c r="C499" s="432" t="s">
        <v>128</v>
      </c>
      <c r="D499" s="435" t="s">
        <v>553</v>
      </c>
      <c r="E499" s="432" t="s">
        <v>296</v>
      </c>
      <c r="F499" s="432" t="s">
        <v>218</v>
      </c>
      <c r="G499" s="155">
        <v>84.04</v>
      </c>
      <c r="H499" s="136"/>
      <c r="I499" s="157"/>
      <c r="J499" s="431"/>
      <c r="K499" s="431"/>
      <c r="L499" s="431"/>
      <c r="M499" s="431"/>
      <c r="N499" s="431"/>
      <c r="O499" s="436"/>
      <c r="P499" s="436"/>
      <c r="Q499" s="436"/>
      <c r="R499" s="436"/>
      <c r="S499" s="436"/>
      <c r="T499" s="436"/>
      <c r="U499" s="436"/>
      <c r="V499" s="436"/>
      <c r="W499" s="436"/>
      <c r="X499" s="436"/>
      <c r="Y499" s="436"/>
      <c r="Z499" s="436"/>
      <c r="AA499" s="436"/>
      <c r="AB499" s="436"/>
      <c r="AC499" s="436"/>
      <c r="AD499" s="436"/>
      <c r="AE499" s="436"/>
      <c r="AF499" s="436"/>
      <c r="AG499" s="436"/>
      <c r="AH499" s="436"/>
      <c r="AI499" s="436"/>
      <c r="AJ499" s="436"/>
      <c r="AK499" s="436"/>
      <c r="AL499" s="436"/>
      <c r="AM499" s="436"/>
      <c r="AN499" s="436"/>
      <c r="AO499" s="436"/>
      <c r="AP499" s="436"/>
      <c r="AQ499" s="436"/>
    </row>
    <row r="500" spans="1:43" s="430" customFormat="1">
      <c r="A500" s="434" t="s">
        <v>450</v>
      </c>
      <c r="B500" s="432" t="s">
        <v>102</v>
      </c>
      <c r="C500" s="432" t="s">
        <v>128</v>
      </c>
      <c r="D500" s="435" t="s">
        <v>553</v>
      </c>
      <c r="E500" s="432" t="s">
        <v>354</v>
      </c>
      <c r="F500" s="432" t="s">
        <v>217</v>
      </c>
      <c r="G500" s="155">
        <v>654.37</v>
      </c>
      <c r="H500" s="136"/>
      <c r="I500" s="157"/>
      <c r="J500" s="431"/>
      <c r="K500" s="431"/>
      <c r="L500" s="431"/>
      <c r="M500" s="431"/>
      <c r="N500" s="431"/>
      <c r="O500" s="436"/>
      <c r="P500" s="436"/>
      <c r="Q500" s="436"/>
      <c r="R500" s="436"/>
      <c r="S500" s="436"/>
      <c r="T500" s="436"/>
      <c r="U500" s="436"/>
      <c r="V500" s="436"/>
      <c r="W500" s="436"/>
      <c r="X500" s="436"/>
      <c r="Y500" s="436"/>
      <c r="Z500" s="436"/>
      <c r="AA500" s="436"/>
      <c r="AB500" s="436"/>
      <c r="AC500" s="436"/>
      <c r="AD500" s="436"/>
      <c r="AE500" s="436"/>
      <c r="AF500" s="436"/>
      <c r="AG500" s="436"/>
      <c r="AH500" s="436"/>
      <c r="AI500" s="436"/>
      <c r="AJ500" s="436"/>
      <c r="AK500" s="436"/>
      <c r="AL500" s="436"/>
      <c r="AM500" s="436"/>
      <c r="AN500" s="436"/>
      <c r="AO500" s="436"/>
      <c r="AP500" s="436"/>
      <c r="AQ500" s="436"/>
    </row>
    <row r="501" spans="1:43" s="430" customFormat="1" ht="31.5">
      <c r="A501" s="171" t="s">
        <v>355</v>
      </c>
      <c r="B501" s="432" t="s">
        <v>102</v>
      </c>
      <c r="C501" s="432" t="s">
        <v>128</v>
      </c>
      <c r="D501" s="435" t="s">
        <v>553</v>
      </c>
      <c r="E501" s="432" t="s">
        <v>357</v>
      </c>
      <c r="F501" s="432" t="s">
        <v>218</v>
      </c>
      <c r="G501" s="155">
        <v>176.08</v>
      </c>
      <c r="H501" s="136"/>
      <c r="I501" s="157"/>
      <c r="J501" s="431"/>
      <c r="K501" s="431"/>
      <c r="L501" s="431"/>
      <c r="M501" s="431"/>
      <c r="N501" s="431"/>
      <c r="O501" s="436"/>
      <c r="P501" s="436"/>
      <c r="Q501" s="436"/>
      <c r="R501" s="436"/>
      <c r="S501" s="436"/>
      <c r="T501" s="436"/>
      <c r="U501" s="436"/>
      <c r="V501" s="436"/>
      <c r="W501" s="436"/>
      <c r="X501" s="436"/>
      <c r="Y501" s="436"/>
      <c r="Z501" s="436"/>
      <c r="AA501" s="436"/>
      <c r="AB501" s="436"/>
      <c r="AC501" s="436"/>
      <c r="AD501" s="436"/>
      <c r="AE501" s="436"/>
      <c r="AF501" s="436"/>
      <c r="AG501" s="436"/>
      <c r="AH501" s="436"/>
      <c r="AI501" s="436"/>
      <c r="AJ501" s="436"/>
      <c r="AK501" s="436"/>
      <c r="AL501" s="436"/>
      <c r="AM501" s="436"/>
      <c r="AN501" s="436"/>
      <c r="AO501" s="436"/>
      <c r="AP501" s="436"/>
      <c r="AQ501" s="436"/>
    </row>
    <row r="502" spans="1:43" s="216" customFormat="1" ht="15.75" customHeight="1">
      <c r="A502" s="236" t="s">
        <v>151</v>
      </c>
      <c r="B502" s="226" t="s">
        <v>102</v>
      </c>
      <c r="C502" s="226" t="s">
        <v>131</v>
      </c>
      <c r="D502" s="237"/>
      <c r="E502" s="226"/>
      <c r="F502" s="226"/>
      <c r="G502" s="159">
        <f>G503</f>
        <v>14024.2</v>
      </c>
      <c r="H502" s="159">
        <f>H503</f>
        <v>10567.699999999999</v>
      </c>
      <c r="I502" s="159">
        <f>I503</f>
        <v>10738.5</v>
      </c>
    </row>
    <row r="503" spans="1:43" s="216" customFormat="1" ht="15.75" customHeight="1">
      <c r="A503" s="238" t="s">
        <v>155</v>
      </c>
      <c r="B503" s="227" t="s">
        <v>102</v>
      </c>
      <c r="C503" s="227" t="s">
        <v>133</v>
      </c>
      <c r="D503" s="237"/>
      <c r="E503" s="226"/>
      <c r="F503" s="226"/>
      <c r="G503" s="159">
        <f>G504+G510+G508+G512+G506</f>
        <v>14024.2</v>
      </c>
      <c r="H503" s="159">
        <f>H504+H510+H508+H512+H506</f>
        <v>10567.699999999999</v>
      </c>
      <c r="I503" s="159">
        <f>I504+I510+I508+I512+I506</f>
        <v>10738.5</v>
      </c>
    </row>
    <row r="504" spans="1:43" s="213" customFormat="1" ht="63" customHeight="1">
      <c r="A504" s="166" t="s">
        <v>272</v>
      </c>
      <c r="B504" s="227" t="s">
        <v>102</v>
      </c>
      <c r="C504" s="227" t="s">
        <v>133</v>
      </c>
      <c r="D504" s="239" t="s">
        <v>435</v>
      </c>
      <c r="E504" s="227"/>
      <c r="F504" s="227"/>
      <c r="G504" s="141">
        <f>G505</f>
        <v>240.6</v>
      </c>
      <c r="H504" s="141">
        <f>H505</f>
        <v>183.2</v>
      </c>
      <c r="I504" s="141">
        <f>I505</f>
        <v>186.9</v>
      </c>
    </row>
    <row r="505" spans="1:43" s="213" customFormat="1" ht="31.5" customHeight="1">
      <c r="A505" s="166" t="s">
        <v>476</v>
      </c>
      <c r="B505" s="227" t="s">
        <v>102</v>
      </c>
      <c r="C505" s="227" t="s">
        <v>133</v>
      </c>
      <c r="D505" s="239" t="s">
        <v>435</v>
      </c>
      <c r="E505" s="227" t="s">
        <v>463</v>
      </c>
      <c r="F505" s="227" t="s">
        <v>142</v>
      </c>
      <c r="G505" s="136">
        <v>240.6</v>
      </c>
      <c r="H505" s="136">
        <v>183.2</v>
      </c>
      <c r="I505" s="141">
        <v>186.9</v>
      </c>
    </row>
    <row r="506" spans="1:43" s="213" customFormat="1" ht="78.75" customHeight="1">
      <c r="A506" s="166" t="s">
        <v>436</v>
      </c>
      <c r="B506" s="227" t="s">
        <v>102</v>
      </c>
      <c r="C506" s="227" t="s">
        <v>133</v>
      </c>
      <c r="D506" s="239" t="s">
        <v>437</v>
      </c>
      <c r="E506" s="227"/>
      <c r="F506" s="227"/>
      <c r="G506" s="141">
        <f>G507</f>
        <v>1890.7</v>
      </c>
      <c r="H506" s="141">
        <f>H507</f>
        <v>1439.4</v>
      </c>
      <c r="I506" s="141">
        <f>I507</f>
        <v>1468.3</v>
      </c>
    </row>
    <row r="507" spans="1:43" s="213" customFormat="1" ht="31.5" customHeight="1">
      <c r="A507" s="166" t="s">
        <v>476</v>
      </c>
      <c r="B507" s="227" t="s">
        <v>102</v>
      </c>
      <c r="C507" s="227" t="s">
        <v>133</v>
      </c>
      <c r="D507" s="239" t="s">
        <v>437</v>
      </c>
      <c r="E507" s="227" t="s">
        <v>463</v>
      </c>
      <c r="F507" s="227" t="s">
        <v>142</v>
      </c>
      <c r="G507" s="136">
        <v>1890.7</v>
      </c>
      <c r="H507" s="136">
        <v>1439.4</v>
      </c>
      <c r="I507" s="136">
        <v>1468.3</v>
      </c>
    </row>
    <row r="508" spans="1:43" s="213" customFormat="1" ht="31.5" customHeight="1">
      <c r="A508" s="152" t="s">
        <v>280</v>
      </c>
      <c r="B508" s="227" t="s">
        <v>102</v>
      </c>
      <c r="C508" s="227" t="s">
        <v>133</v>
      </c>
      <c r="D508" s="239" t="s">
        <v>438</v>
      </c>
      <c r="E508" s="227"/>
      <c r="F508" s="227"/>
      <c r="G508" s="136">
        <f>G509</f>
        <v>3435.8</v>
      </c>
      <c r="H508" s="136">
        <f>H509</f>
        <v>2451</v>
      </c>
      <c r="I508" s="141">
        <f>I509</f>
        <v>2512</v>
      </c>
      <c r="J508" s="162">
        <f>G508+G510+G512</f>
        <v>11892.900000000001</v>
      </c>
      <c r="K508" s="162">
        <f t="shared" ref="K508:L508" si="102">H508+H510+H512</f>
        <v>8945.1</v>
      </c>
      <c r="L508" s="162">
        <f t="shared" si="102"/>
        <v>9083.2999999999993</v>
      </c>
    </row>
    <row r="509" spans="1:43" s="213" customFormat="1" ht="31.5" customHeight="1">
      <c r="A509" s="238" t="s">
        <v>75</v>
      </c>
      <c r="B509" s="227" t="s">
        <v>102</v>
      </c>
      <c r="C509" s="227" t="s">
        <v>133</v>
      </c>
      <c r="D509" s="239" t="s">
        <v>438</v>
      </c>
      <c r="E509" s="227" t="s">
        <v>110</v>
      </c>
      <c r="F509" s="227" t="s">
        <v>142</v>
      </c>
      <c r="G509" s="136">
        <v>3435.8</v>
      </c>
      <c r="H509" s="136">
        <v>2451</v>
      </c>
      <c r="I509" s="136">
        <v>2512</v>
      </c>
    </row>
    <row r="510" spans="1:43" s="213" customFormat="1" ht="15.75" customHeight="1">
      <c r="A510" s="152" t="s">
        <v>282</v>
      </c>
      <c r="B510" s="227" t="s">
        <v>102</v>
      </c>
      <c r="C510" s="227" t="s">
        <v>133</v>
      </c>
      <c r="D510" s="239" t="s">
        <v>439</v>
      </c>
      <c r="E510" s="227"/>
      <c r="F510" s="227"/>
      <c r="G510" s="141">
        <f>G511</f>
        <v>2695</v>
      </c>
      <c r="H510" s="141">
        <f>H511</f>
        <v>1912</v>
      </c>
      <c r="I510" s="141">
        <f>I511</f>
        <v>1959</v>
      </c>
    </row>
    <row r="511" spans="1:43" s="213" customFormat="1" ht="31.5" customHeight="1">
      <c r="A511" s="238" t="s">
        <v>75</v>
      </c>
      <c r="B511" s="227" t="s">
        <v>102</v>
      </c>
      <c r="C511" s="227" t="s">
        <v>133</v>
      </c>
      <c r="D511" s="239" t="s">
        <v>439</v>
      </c>
      <c r="E511" s="227" t="s">
        <v>440</v>
      </c>
      <c r="F511" s="227" t="s">
        <v>224</v>
      </c>
      <c r="G511" s="136">
        <v>2695</v>
      </c>
      <c r="H511" s="136">
        <v>1912</v>
      </c>
      <c r="I511" s="136">
        <v>1959</v>
      </c>
    </row>
    <row r="512" spans="1:43" s="213" customFormat="1" ht="31.5" customHeight="1">
      <c r="A512" s="152" t="s">
        <v>281</v>
      </c>
      <c r="B512" s="227" t="s">
        <v>102</v>
      </c>
      <c r="C512" s="227" t="s">
        <v>133</v>
      </c>
      <c r="D512" s="239" t="s">
        <v>441</v>
      </c>
      <c r="E512" s="227"/>
      <c r="F512" s="227"/>
      <c r="G512" s="141">
        <f>G513</f>
        <v>5762.1</v>
      </c>
      <c r="H512" s="141">
        <f>H513</f>
        <v>4582.1000000000004</v>
      </c>
      <c r="I512" s="141">
        <f>I513</f>
        <v>4612.3</v>
      </c>
    </row>
    <row r="513" spans="1:9" s="213" customFormat="1" ht="31.5" customHeight="1">
      <c r="A513" s="238" t="s">
        <v>75</v>
      </c>
      <c r="B513" s="227" t="s">
        <v>102</v>
      </c>
      <c r="C513" s="227" t="s">
        <v>133</v>
      </c>
      <c r="D513" s="239" t="s">
        <v>441</v>
      </c>
      <c r="E513" s="227" t="s">
        <v>110</v>
      </c>
      <c r="F513" s="227" t="s">
        <v>142</v>
      </c>
      <c r="G513" s="136">
        <v>5762.1</v>
      </c>
      <c r="H513" s="136">
        <v>4582.1000000000004</v>
      </c>
      <c r="I513" s="136">
        <v>4612.3</v>
      </c>
    </row>
    <row r="514" spans="1:9" s="234" customFormat="1" ht="18.75" customHeight="1">
      <c r="A514" s="224" t="s">
        <v>45</v>
      </c>
      <c r="B514" s="232"/>
      <c r="C514" s="232"/>
      <c r="D514" s="244"/>
      <c r="E514" s="233"/>
      <c r="F514" s="233"/>
      <c r="G514" s="158">
        <f>G10+G119+G197+G233+G333+G387+G288+G316</f>
        <v>1221466.2</v>
      </c>
      <c r="H514" s="158">
        <f>H10+H119+H197+H233+H333+H387+H288+H316</f>
        <v>765771.8</v>
      </c>
      <c r="I514" s="158">
        <f>I10+I119+I197+I233+I333+I387+I288+I316</f>
        <v>744173.5</v>
      </c>
    </row>
    <row r="515" spans="1:9" s="213" customFormat="1" ht="15.75" customHeight="1">
      <c r="A515" s="225" t="s">
        <v>284</v>
      </c>
      <c r="B515" s="231"/>
      <c r="C515" s="231"/>
      <c r="D515" s="235"/>
      <c r="E515" s="231"/>
      <c r="F515" s="231"/>
      <c r="G515" s="154">
        <f>G516+G517</f>
        <v>1221466.2000000002</v>
      </c>
      <c r="H515" s="154">
        <f t="shared" ref="H515:I515" si="103">H516+H517</f>
        <v>765771.79999999993</v>
      </c>
      <c r="I515" s="154">
        <f t="shared" si="103"/>
        <v>744173.5</v>
      </c>
    </row>
    <row r="516" spans="1:9" s="213" customFormat="1" ht="15.75" hidden="1" customHeight="1">
      <c r="A516" s="223"/>
      <c r="B516" s="228"/>
      <c r="C516" s="229"/>
      <c r="D516" s="229"/>
      <c r="E516" s="229"/>
      <c r="F516" s="229" t="s">
        <v>506</v>
      </c>
      <c r="G516" s="168">
        <f>'1-4'!C7</f>
        <v>1038955.1000000001</v>
      </c>
      <c r="H516" s="168">
        <v>603218.6</v>
      </c>
      <c r="I516" s="168">
        <v>571087</v>
      </c>
    </row>
    <row r="517" spans="1:9" s="213" customFormat="1" hidden="1">
      <c r="A517" s="223"/>
      <c r="B517" s="228"/>
      <c r="C517" s="229"/>
      <c r="D517" s="229"/>
      <c r="E517" s="229"/>
      <c r="F517" s="229" t="s">
        <v>454</v>
      </c>
      <c r="G517" s="168">
        <f>'1-5'!C9</f>
        <v>182511.09999999998</v>
      </c>
      <c r="H517" s="168">
        <f>'1-5'!D9</f>
        <v>162553.19999999998</v>
      </c>
      <c r="I517" s="168">
        <f>'1-5'!E9</f>
        <v>173086.5</v>
      </c>
    </row>
    <row r="518" spans="1:9" hidden="1">
      <c r="A518" s="13"/>
      <c r="B518" s="33"/>
      <c r="C518" s="36"/>
      <c r="D518" s="36"/>
      <c r="E518" s="36"/>
      <c r="F518" s="36"/>
      <c r="G518" s="73">
        <f>'1-4'!C7+'1-5'!C9</f>
        <v>1221466.2000000002</v>
      </c>
      <c r="H518" s="246">
        <f>'1-4'!D7+'1-5'!D9</f>
        <v>765771.79999999993</v>
      </c>
      <c r="I518" s="246">
        <f>'1-4'!E7+'1-5'!E9</f>
        <v>744173.5</v>
      </c>
    </row>
    <row r="519" spans="1:9">
      <c r="G519" s="123">
        <f>G515-G514</f>
        <v>0</v>
      </c>
      <c r="H519" s="123">
        <f t="shared" ref="H519:I519" si="104">H515-H514</f>
        <v>0</v>
      </c>
      <c r="I519" s="122">
        <f t="shared" si="104"/>
        <v>0</v>
      </c>
    </row>
  </sheetData>
  <autoFilter ref="A10:L518"/>
  <mergeCells count="59">
    <mergeCell ref="A95:A96"/>
    <mergeCell ref="A394:A398"/>
    <mergeCell ref="A203:A207"/>
    <mergeCell ref="E2:I2"/>
    <mergeCell ref="A6:A9"/>
    <mergeCell ref="B6:I8"/>
    <mergeCell ref="A3:I4"/>
    <mergeCell ref="D125:D127"/>
    <mergeCell ref="A71:A76"/>
    <mergeCell ref="B71:B76"/>
    <mergeCell ref="C71:C76"/>
    <mergeCell ref="D71:D76"/>
    <mergeCell ref="E71:E76"/>
    <mergeCell ref="A141:A145"/>
    <mergeCell ref="A125:A127"/>
    <mergeCell ref="B125:B127"/>
    <mergeCell ref="C125:C127"/>
    <mergeCell ref="E125:E127"/>
    <mergeCell ref="A114:A115"/>
    <mergeCell ref="B114:B115"/>
    <mergeCell ref="C114:C115"/>
    <mergeCell ref="D114:D115"/>
    <mergeCell ref="E114:E115"/>
    <mergeCell ref="E239:E242"/>
    <mergeCell ref="A224:A225"/>
    <mergeCell ref="B224:B225"/>
    <mergeCell ref="D224:D225"/>
    <mergeCell ref="E224:E225"/>
    <mergeCell ref="A239:A242"/>
    <mergeCell ref="B239:B242"/>
    <mergeCell ref="C239:C242"/>
    <mergeCell ref="D239:D242"/>
    <mergeCell ref="B373:B375"/>
    <mergeCell ref="C373:C375"/>
    <mergeCell ref="D373:D375"/>
    <mergeCell ref="E373:E375"/>
    <mergeCell ref="A295:A301"/>
    <mergeCell ref="A340:A343"/>
    <mergeCell ref="A323:A329"/>
    <mergeCell ref="A462:A464"/>
    <mergeCell ref="B462:B464"/>
    <mergeCell ref="C462:C464"/>
    <mergeCell ref="D462:D464"/>
    <mergeCell ref="E462:E464"/>
    <mergeCell ref="A489:A493"/>
    <mergeCell ref="B479:B481"/>
    <mergeCell ref="C479:C481"/>
    <mergeCell ref="D479:D481"/>
    <mergeCell ref="E479:E481"/>
    <mergeCell ref="A482:A484"/>
    <mergeCell ref="E482:E484"/>
    <mergeCell ref="A474:A475"/>
    <mergeCell ref="E474:E475"/>
    <mergeCell ref="A479:A481"/>
    <mergeCell ref="A471:A473"/>
    <mergeCell ref="B471:B473"/>
    <mergeCell ref="C471:C473"/>
    <mergeCell ref="D471:D473"/>
    <mergeCell ref="E471:E473"/>
  </mergeCells>
  <phoneticPr fontId="15" type="noConversion"/>
  <pageMargins left="1.1811023622047245" right="0.23622047244094491" top="0.27559055118110237" bottom="0.39370078740157483" header="0.27559055118110237" footer="0.43307086614173229"/>
  <pageSetup paperSize="9" scale="27" fitToHeight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27"/>
  <sheetViews>
    <sheetView view="pageBreakPreview" zoomScale="70" zoomScaleNormal="85" workbookViewId="0">
      <selection activeCell="A3" sqref="A3:XFD3"/>
    </sheetView>
  </sheetViews>
  <sheetFormatPr defaultColWidth="8.85546875" defaultRowHeight="15.75"/>
  <cols>
    <col min="1" max="1" width="86.140625" style="98" customWidth="1"/>
    <col min="2" max="2" width="9.85546875" style="97" customWidth="1"/>
    <col min="3" max="3" width="36" style="97" customWidth="1"/>
    <col min="4" max="4" width="17.7109375" style="97" customWidth="1"/>
    <col min="5" max="5" width="19.42578125" style="97" bestFit="1" customWidth="1"/>
    <col min="6" max="6" width="17.28515625" style="97" bestFit="1" customWidth="1"/>
    <col min="7" max="16384" width="8.85546875" style="97"/>
  </cols>
  <sheetData>
    <row r="1" spans="1:6">
      <c r="A1" s="97"/>
      <c r="B1" s="101"/>
      <c r="C1" s="112" t="s">
        <v>527</v>
      </c>
      <c r="D1" s="101"/>
    </row>
    <row r="2" spans="1:6" ht="49.15" customHeight="1">
      <c r="A2" s="97"/>
      <c r="B2" s="510" t="s">
        <v>617</v>
      </c>
      <c r="C2" s="510"/>
      <c r="D2" s="510"/>
    </row>
    <row r="4" spans="1:6" ht="15.75" customHeight="1">
      <c r="A4" s="511" t="s">
        <v>561</v>
      </c>
      <c r="B4" s="511"/>
      <c r="C4" s="511"/>
      <c r="D4" s="511"/>
      <c r="E4" s="511"/>
      <c r="F4" s="511"/>
    </row>
    <row r="5" spans="1:6" ht="16.5" customHeight="1">
      <c r="A5" s="103" t="s">
        <v>328</v>
      </c>
      <c r="C5" s="102"/>
    </row>
    <row r="6" spans="1:6" ht="70.5" customHeight="1">
      <c r="A6" s="104" t="s">
        <v>229</v>
      </c>
      <c r="B6" s="105" t="s">
        <v>162</v>
      </c>
      <c r="C6" s="105" t="s">
        <v>163</v>
      </c>
      <c r="D6" s="279" t="s">
        <v>475</v>
      </c>
      <c r="E6" s="279" t="s">
        <v>497</v>
      </c>
      <c r="F6" s="279" t="s">
        <v>558</v>
      </c>
    </row>
    <row r="7" spans="1:6" s="100" customFormat="1" ht="18.75">
      <c r="A7" s="21" t="s">
        <v>167</v>
      </c>
      <c r="B7" s="27">
        <v>500</v>
      </c>
      <c r="C7" s="19" t="s">
        <v>165</v>
      </c>
      <c r="D7" s="50">
        <f>D9</f>
        <v>0</v>
      </c>
      <c r="E7" s="50">
        <f>E9</f>
        <v>0</v>
      </c>
      <c r="F7" s="50">
        <f>F9</f>
        <v>0</v>
      </c>
    </row>
    <row r="8" spans="1:6" s="99" customFormat="1" ht="18.75">
      <c r="A8" s="20" t="s">
        <v>166</v>
      </c>
      <c r="B8" s="27"/>
      <c r="C8" s="19"/>
      <c r="D8" s="50"/>
      <c r="E8" s="50"/>
      <c r="F8" s="50"/>
    </row>
    <row r="9" spans="1:6" s="99" customFormat="1" ht="18.75">
      <c r="A9" s="21" t="s">
        <v>169</v>
      </c>
      <c r="B9" s="27">
        <v>520</v>
      </c>
      <c r="C9" s="19" t="s">
        <v>165</v>
      </c>
      <c r="D9" s="50">
        <f>D11</f>
        <v>0</v>
      </c>
      <c r="E9" s="50">
        <f>E11</f>
        <v>0</v>
      </c>
      <c r="F9" s="50">
        <f>F11</f>
        <v>0</v>
      </c>
    </row>
    <row r="10" spans="1:6" s="99" customFormat="1" ht="18.75">
      <c r="A10" s="20" t="s">
        <v>170</v>
      </c>
      <c r="B10" s="27"/>
      <c r="C10" s="19"/>
      <c r="D10" s="50"/>
      <c r="E10" s="50"/>
      <c r="F10" s="50"/>
    </row>
    <row r="11" spans="1:6" s="99" customFormat="1" ht="37.5">
      <c r="A11" s="21" t="s">
        <v>171</v>
      </c>
      <c r="B11" s="27">
        <v>520</v>
      </c>
      <c r="C11" s="19" t="s">
        <v>181</v>
      </c>
      <c r="D11" s="50">
        <f>D12</f>
        <v>0</v>
      </c>
      <c r="E11" s="50">
        <f t="shared" ref="E11:F13" si="0">E12</f>
        <v>0</v>
      </c>
      <c r="F11" s="50">
        <f t="shared" si="0"/>
        <v>0</v>
      </c>
    </row>
    <row r="12" spans="1:6" s="99" customFormat="1" ht="37.5">
      <c r="A12" s="21" t="s">
        <v>172</v>
      </c>
      <c r="B12" s="27">
        <v>520</v>
      </c>
      <c r="C12" s="19" t="s">
        <v>182</v>
      </c>
      <c r="D12" s="50">
        <f>D13</f>
        <v>0</v>
      </c>
      <c r="E12" s="50">
        <f t="shared" si="0"/>
        <v>0</v>
      </c>
      <c r="F12" s="50">
        <f t="shared" si="0"/>
        <v>0</v>
      </c>
    </row>
    <row r="13" spans="1:6" s="99" customFormat="1" ht="56.25">
      <c r="A13" s="21" t="s">
        <v>173</v>
      </c>
      <c r="B13" s="27">
        <v>520</v>
      </c>
      <c r="C13" s="19" t="s">
        <v>183</v>
      </c>
      <c r="D13" s="50">
        <f>D14</f>
        <v>0</v>
      </c>
      <c r="E13" s="50">
        <f t="shared" si="0"/>
        <v>0</v>
      </c>
      <c r="F13" s="50">
        <f t="shared" si="0"/>
        <v>0</v>
      </c>
    </row>
    <row r="14" spans="1:6" s="99" customFormat="1" ht="56.25">
      <c r="A14" s="21" t="s">
        <v>184</v>
      </c>
      <c r="B14" s="27">
        <v>520</v>
      </c>
      <c r="C14" s="19" t="s">
        <v>185</v>
      </c>
      <c r="D14" s="50">
        <v>0</v>
      </c>
      <c r="E14" s="50">
        <f>E18</f>
        <v>0</v>
      </c>
      <c r="F14" s="50">
        <f>F18</f>
        <v>0</v>
      </c>
    </row>
    <row r="15" spans="1:6" s="99" customFormat="1" ht="18.75">
      <c r="A15" s="22" t="s">
        <v>174</v>
      </c>
      <c r="B15" s="27">
        <v>620</v>
      </c>
      <c r="C15" s="19" t="s">
        <v>165</v>
      </c>
      <c r="D15" s="50" t="s">
        <v>168</v>
      </c>
      <c r="E15" s="50" t="s">
        <v>168</v>
      </c>
      <c r="F15" s="50" t="s">
        <v>168</v>
      </c>
    </row>
    <row r="16" spans="1:6" s="99" customFormat="1" ht="18.75">
      <c r="A16" s="23" t="s">
        <v>170</v>
      </c>
      <c r="B16" s="27"/>
      <c r="C16" s="19"/>
      <c r="D16" s="50"/>
      <c r="E16" s="50"/>
      <c r="F16" s="50"/>
    </row>
    <row r="17" spans="1:6" s="99" customFormat="1" ht="18.75">
      <c r="A17" s="22" t="s">
        <v>164</v>
      </c>
      <c r="B17" s="27">
        <v>700</v>
      </c>
      <c r="C17" s="19"/>
      <c r="D17" s="50"/>
      <c r="E17" s="50"/>
      <c r="F17" s="50"/>
    </row>
    <row r="18" spans="1:6" s="99" customFormat="1" ht="18.75">
      <c r="A18" s="21" t="s">
        <v>175</v>
      </c>
      <c r="B18" s="27">
        <v>700</v>
      </c>
      <c r="C18" s="19" t="s">
        <v>176</v>
      </c>
      <c r="D18" s="50">
        <f>D19+D23</f>
        <v>0</v>
      </c>
      <c r="E18" s="50">
        <f>E19+E23</f>
        <v>0</v>
      </c>
      <c r="F18" s="50">
        <f>F19+F23</f>
        <v>0</v>
      </c>
    </row>
    <row r="19" spans="1:6" s="99" customFormat="1" ht="18.75">
      <c r="A19" s="22" t="s">
        <v>177</v>
      </c>
      <c r="B19" s="27">
        <v>710</v>
      </c>
      <c r="C19" s="19" t="s">
        <v>178</v>
      </c>
      <c r="D19" s="50">
        <f t="shared" ref="D19:F21" si="1">D20</f>
        <v>-1221466.2000000002</v>
      </c>
      <c r="E19" s="50">
        <f t="shared" si="1"/>
        <v>-765771.79999999993</v>
      </c>
      <c r="F19" s="50">
        <f t="shared" si="1"/>
        <v>-744173.5</v>
      </c>
    </row>
    <row r="20" spans="1:6" s="99" customFormat="1" ht="18.75">
      <c r="A20" s="21" t="s">
        <v>186</v>
      </c>
      <c r="B20" s="27">
        <v>710</v>
      </c>
      <c r="C20" s="19" t="s">
        <v>187</v>
      </c>
      <c r="D20" s="50">
        <f t="shared" si="1"/>
        <v>-1221466.2000000002</v>
      </c>
      <c r="E20" s="50">
        <f t="shared" si="1"/>
        <v>-765771.79999999993</v>
      </c>
      <c r="F20" s="50">
        <f t="shared" si="1"/>
        <v>-744173.5</v>
      </c>
    </row>
    <row r="21" spans="1:6" s="99" customFormat="1" ht="18.75">
      <c r="A21" s="21" t="s">
        <v>188</v>
      </c>
      <c r="B21" s="27">
        <v>710</v>
      </c>
      <c r="C21" s="19" t="s">
        <v>189</v>
      </c>
      <c r="D21" s="50">
        <f t="shared" si="1"/>
        <v>-1221466.2000000002</v>
      </c>
      <c r="E21" s="50">
        <f t="shared" si="1"/>
        <v>-765771.79999999993</v>
      </c>
      <c r="F21" s="50">
        <f t="shared" si="1"/>
        <v>-744173.5</v>
      </c>
    </row>
    <row r="22" spans="1:6" s="99" customFormat="1" ht="37.5">
      <c r="A22" s="21" t="s">
        <v>190</v>
      </c>
      <c r="B22" s="27">
        <v>710</v>
      </c>
      <c r="C22" s="19" t="s">
        <v>191</v>
      </c>
      <c r="D22" s="51">
        <f>-пр3!G515</f>
        <v>-1221466.2000000002</v>
      </c>
      <c r="E22" s="51">
        <f>-пр3!H515</f>
        <v>-765771.79999999993</v>
      </c>
      <c r="F22" s="51">
        <f>-пр3!I515</f>
        <v>-744173.5</v>
      </c>
    </row>
    <row r="23" spans="1:6" s="99" customFormat="1" ht="18.75">
      <c r="A23" s="22" t="s">
        <v>179</v>
      </c>
      <c r="B23" s="27">
        <v>720</v>
      </c>
      <c r="C23" s="19" t="s">
        <v>180</v>
      </c>
      <c r="D23" s="51">
        <f>D24</f>
        <v>1221466.2</v>
      </c>
      <c r="E23" s="51">
        <f t="shared" ref="D23:F25" si="2">E24</f>
        <v>765771.8</v>
      </c>
      <c r="F23" s="51">
        <f t="shared" si="2"/>
        <v>744173.5</v>
      </c>
    </row>
    <row r="24" spans="1:6" s="99" customFormat="1" ht="18.75">
      <c r="A24" s="21" t="s">
        <v>192</v>
      </c>
      <c r="B24" s="27">
        <v>720</v>
      </c>
      <c r="C24" s="19" t="s">
        <v>193</v>
      </c>
      <c r="D24" s="51">
        <f t="shared" si="2"/>
        <v>1221466.2</v>
      </c>
      <c r="E24" s="51">
        <f t="shared" si="2"/>
        <v>765771.8</v>
      </c>
      <c r="F24" s="51">
        <f t="shared" si="2"/>
        <v>744173.5</v>
      </c>
    </row>
    <row r="25" spans="1:6" s="99" customFormat="1" ht="18.75">
      <c r="A25" s="21" t="s">
        <v>194</v>
      </c>
      <c r="B25" s="27">
        <v>720</v>
      </c>
      <c r="C25" s="19" t="s">
        <v>195</v>
      </c>
      <c r="D25" s="51">
        <f t="shared" si="2"/>
        <v>1221466.2</v>
      </c>
      <c r="E25" s="51">
        <f t="shared" si="2"/>
        <v>765771.8</v>
      </c>
      <c r="F25" s="51">
        <f t="shared" si="2"/>
        <v>744173.5</v>
      </c>
    </row>
    <row r="26" spans="1:6" s="99" customFormat="1" ht="37.5">
      <c r="A26" s="21" t="s">
        <v>196</v>
      </c>
      <c r="B26" s="27">
        <v>720</v>
      </c>
      <c r="C26" s="19" t="s">
        <v>197</v>
      </c>
      <c r="D26" s="51">
        <f>пр3!G514</f>
        <v>1221466.2</v>
      </c>
      <c r="E26" s="51">
        <f>пр3!H514</f>
        <v>765771.8</v>
      </c>
      <c r="F26" s="51">
        <f>пр3!I514</f>
        <v>744173.5</v>
      </c>
    </row>
    <row r="27" spans="1:6">
      <c r="A27" s="24"/>
      <c r="B27" s="24"/>
      <c r="C27" s="24"/>
      <c r="D27" s="25"/>
      <c r="E27" s="26"/>
    </row>
  </sheetData>
  <mergeCells count="2">
    <mergeCell ref="B2:D2"/>
    <mergeCell ref="A4:F4"/>
  </mergeCells>
  <pageMargins left="0.98425196850393704" right="0.78740157480314965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tabColor rgb="FFFFFF00"/>
    <pageSetUpPr fitToPage="1"/>
  </sheetPr>
  <dimension ref="A1:G16"/>
  <sheetViews>
    <sheetView view="pageBreakPreview" zoomScale="85" zoomScaleSheetLayoutView="85" workbookViewId="0">
      <selection activeCell="C19" sqref="C19"/>
    </sheetView>
  </sheetViews>
  <sheetFormatPr defaultColWidth="8.85546875" defaultRowHeight="15.75"/>
  <cols>
    <col min="1" max="1" width="46.85546875" style="7" customWidth="1"/>
    <col min="2" max="2" width="28" style="7" customWidth="1"/>
    <col min="3" max="5" width="18.140625" style="7" customWidth="1"/>
    <col min="6" max="6" width="12.140625" style="7" bestFit="1" customWidth="1"/>
    <col min="7" max="7" width="12.5703125" style="7" bestFit="1" customWidth="1"/>
    <col min="8" max="8" width="14.7109375" style="7" bestFit="1" customWidth="1"/>
    <col min="9" max="9" width="9.85546875" style="7" bestFit="1" customWidth="1"/>
    <col min="10" max="10" width="8.85546875" style="7"/>
    <col min="11" max="11" width="9.85546875" style="7" bestFit="1" customWidth="1"/>
    <col min="12" max="16384" width="8.85546875" style="7"/>
  </cols>
  <sheetData>
    <row r="1" spans="1:7">
      <c r="B1" s="448" t="s">
        <v>489</v>
      </c>
      <c r="D1" s="445"/>
    </row>
    <row r="2" spans="1:7" ht="39" customHeight="1">
      <c r="B2" s="510" t="s">
        <v>617</v>
      </c>
      <c r="C2" s="510"/>
      <c r="D2" s="470"/>
    </row>
    <row r="3" spans="1:7" ht="43.5" customHeight="1">
      <c r="B3" s="16"/>
      <c r="C3" s="454"/>
      <c r="D3" s="454"/>
      <c r="E3" s="454"/>
      <c r="F3" s="16"/>
    </row>
    <row r="4" spans="1:7">
      <c r="B4" s="1"/>
    </row>
    <row r="5" spans="1:7">
      <c r="B5" s="449"/>
    </row>
    <row r="6" spans="1:7" s="8" customFormat="1" ht="52.5" customHeight="1">
      <c r="A6" s="512" t="s">
        <v>557</v>
      </c>
      <c r="B6" s="512"/>
      <c r="C6" s="487"/>
      <c r="D6" s="487"/>
      <c r="E6" s="487"/>
    </row>
    <row r="7" spans="1:7" s="8" customFormat="1" ht="18.75">
      <c r="A7" s="446"/>
      <c r="B7" s="446"/>
    </row>
    <row r="8" spans="1:7" s="12" customFormat="1" ht="85.5" customHeight="1">
      <c r="A8" s="450" t="s">
        <v>229</v>
      </c>
      <c r="B8" s="455" t="s">
        <v>620</v>
      </c>
    </row>
    <row r="9" spans="1:7" s="8" customFormat="1" ht="18.75">
      <c r="A9" s="303" t="s">
        <v>31</v>
      </c>
      <c r="B9" s="488">
        <v>-1160.2</v>
      </c>
      <c r="C9" s="113"/>
      <c r="D9" s="148"/>
      <c r="G9" s="52"/>
    </row>
    <row r="10" spans="1:7" s="8" customFormat="1" ht="18.75">
      <c r="A10" s="303" t="s">
        <v>35</v>
      </c>
      <c r="B10" s="488">
        <v>240</v>
      </c>
      <c r="C10" s="113"/>
      <c r="D10" s="148"/>
      <c r="F10" s="99"/>
      <c r="G10" s="52"/>
    </row>
    <row r="11" spans="1:7" s="8" customFormat="1" ht="18.75">
      <c r="A11" s="303" t="s">
        <v>36</v>
      </c>
      <c r="B11" s="488">
        <v>660</v>
      </c>
      <c r="C11" s="113"/>
      <c r="D11" s="148"/>
      <c r="F11" s="99"/>
      <c r="G11" s="52"/>
    </row>
    <row r="12" spans="1:7" s="8" customFormat="1" ht="18.75">
      <c r="A12" s="303" t="s">
        <v>38</v>
      </c>
      <c r="B12" s="488">
        <v>-830</v>
      </c>
      <c r="C12" s="113"/>
      <c r="D12" s="148"/>
      <c r="F12" s="99"/>
      <c r="G12" s="52"/>
    </row>
    <row r="13" spans="1:7" s="8" customFormat="1" ht="18.75">
      <c r="A13" s="303" t="s">
        <v>39</v>
      </c>
      <c r="B13" s="488">
        <v>950</v>
      </c>
      <c r="C13" s="113"/>
      <c r="D13" s="148"/>
      <c r="F13" s="99"/>
      <c r="G13" s="52"/>
    </row>
    <row r="14" spans="1:7" s="8" customFormat="1" ht="18.75">
      <c r="A14" s="303" t="s">
        <v>41</v>
      </c>
      <c r="B14" s="488">
        <v>140.19999999999999</v>
      </c>
      <c r="C14" s="113"/>
      <c r="D14" s="148"/>
      <c r="F14" s="99"/>
      <c r="G14" s="52"/>
    </row>
    <row r="15" spans="1:7" s="9" customFormat="1" ht="18.75">
      <c r="A15" s="222" t="s">
        <v>228</v>
      </c>
      <c r="B15" s="17">
        <f>SUM(B9:B14)</f>
        <v>0</v>
      </c>
      <c r="C15" s="100"/>
      <c r="D15" s="148"/>
    </row>
    <row r="16" spans="1:7" s="8" customFormat="1" ht="18.75">
      <c r="B16" s="47"/>
      <c r="G16" s="113"/>
    </row>
  </sheetData>
  <mergeCells count="2">
    <mergeCell ref="A6:B6"/>
    <mergeCell ref="B2:C2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tabColor rgb="FFFFFF00"/>
  </sheetPr>
  <dimension ref="A1:D21"/>
  <sheetViews>
    <sheetView view="pageBreakPreview" zoomScale="85" workbookViewId="0">
      <selection activeCell="B2" sqref="B2:D2"/>
    </sheetView>
  </sheetViews>
  <sheetFormatPr defaultColWidth="9.140625" defaultRowHeight="15.75"/>
  <cols>
    <col min="1" max="1" width="39.5703125" style="7" customWidth="1"/>
    <col min="2" max="4" width="17.7109375" style="7" customWidth="1"/>
    <col min="5" max="16384" width="9.140625" style="7"/>
  </cols>
  <sheetData>
    <row r="1" spans="1:4">
      <c r="B1" s="10"/>
      <c r="C1" s="112" t="s">
        <v>279</v>
      </c>
      <c r="D1" s="10"/>
    </row>
    <row r="2" spans="1:4" ht="53.25" customHeight="1">
      <c r="B2" s="510" t="s">
        <v>617</v>
      </c>
      <c r="C2" s="510"/>
      <c r="D2" s="510"/>
    </row>
    <row r="3" spans="1:4">
      <c r="B3" s="1"/>
    </row>
    <row r="4" spans="1:4" s="8" customFormat="1" ht="42.75" customHeight="1">
      <c r="A4" s="512" t="s">
        <v>559</v>
      </c>
      <c r="B4" s="512"/>
      <c r="C4" s="512"/>
      <c r="D4" s="512"/>
    </row>
    <row r="5" spans="1:4" s="8" customFormat="1" ht="18.75"/>
    <row r="6" spans="1:4" s="8" customFormat="1" ht="18.75">
      <c r="A6" s="11" t="s">
        <v>229</v>
      </c>
      <c r="B6" s="147" t="s">
        <v>475</v>
      </c>
    </row>
    <row r="7" spans="1:4" s="8" customFormat="1" ht="18.75">
      <c r="A7" s="14" t="s">
        <v>33</v>
      </c>
      <c r="B7" s="49">
        <v>-2647.4</v>
      </c>
    </row>
    <row r="8" spans="1:4" s="8" customFormat="1" ht="18.75">
      <c r="A8" s="14" t="s">
        <v>32</v>
      </c>
      <c r="B8" s="49">
        <v>-998</v>
      </c>
    </row>
    <row r="9" spans="1:4" s="8" customFormat="1" ht="18.75">
      <c r="A9" s="14" t="s">
        <v>31</v>
      </c>
      <c r="B9" s="49"/>
    </row>
    <row r="10" spans="1:4" s="8" customFormat="1" ht="18.75">
      <c r="A10" s="14" t="s">
        <v>34</v>
      </c>
      <c r="B10" s="48">
        <v>540</v>
      </c>
    </row>
    <row r="11" spans="1:4" s="8" customFormat="1" ht="18.75">
      <c r="A11" s="14" t="s">
        <v>35</v>
      </c>
      <c r="B11" s="48"/>
    </row>
    <row r="12" spans="1:4" s="8" customFormat="1" ht="18.75">
      <c r="A12" s="14" t="s">
        <v>36</v>
      </c>
      <c r="B12" s="48"/>
    </row>
    <row r="13" spans="1:4" s="8" customFormat="1" ht="18.75">
      <c r="A13" s="14" t="s">
        <v>37</v>
      </c>
      <c r="B13" s="48">
        <v>690</v>
      </c>
    </row>
    <row r="14" spans="1:4" s="8" customFormat="1" ht="18.75">
      <c r="A14" s="14" t="s">
        <v>38</v>
      </c>
      <c r="B14" s="48">
        <v>-560</v>
      </c>
    </row>
    <row r="15" spans="1:4" s="8" customFormat="1" ht="18.75">
      <c r="A15" s="14" t="s">
        <v>39</v>
      </c>
      <c r="B15" s="48"/>
    </row>
    <row r="16" spans="1:4" s="8" customFormat="1" ht="18.75">
      <c r="A16" s="14" t="s">
        <v>40</v>
      </c>
      <c r="B16" s="48">
        <v>180</v>
      </c>
    </row>
    <row r="17" spans="1:2" s="8" customFormat="1" ht="18.75">
      <c r="A17" s="14" t="s">
        <v>41</v>
      </c>
      <c r="B17" s="48">
        <v>19.8</v>
      </c>
    </row>
    <row r="18" spans="1:2" s="8" customFormat="1" ht="18.75">
      <c r="A18" s="14" t="s">
        <v>42</v>
      </c>
      <c r="B18" s="48"/>
    </row>
    <row r="19" spans="1:2" s="8" customFormat="1" ht="18.75">
      <c r="A19" s="14" t="s">
        <v>43</v>
      </c>
      <c r="B19" s="48"/>
    </row>
    <row r="20" spans="1:2" s="9" customFormat="1" ht="18.75">
      <c r="A20" s="15" t="s">
        <v>228</v>
      </c>
      <c r="B20" s="17">
        <f>SUM(B7:B19)</f>
        <v>-2775.6</v>
      </c>
    </row>
    <row r="21" spans="1:2" s="8" customFormat="1" ht="18.75"/>
  </sheetData>
  <mergeCells count="2">
    <mergeCell ref="B2:D2"/>
    <mergeCell ref="A4:D4"/>
  </mergeCells>
  <phoneticPr fontId="15" type="noConversion"/>
  <pageMargins left="0.98425196850393704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11"/>
  <sheetViews>
    <sheetView workbookViewId="0">
      <selection activeCell="B2" sqref="B2:C3"/>
    </sheetView>
  </sheetViews>
  <sheetFormatPr defaultColWidth="8.85546875" defaultRowHeight="12.75"/>
  <cols>
    <col min="1" max="1" width="35.85546875" style="144" customWidth="1"/>
    <col min="2" max="2" width="30" style="144" bestFit="1" customWidth="1"/>
    <col min="3" max="3" width="12.85546875" style="144" bestFit="1" customWidth="1"/>
    <col min="4" max="16384" width="8.85546875" style="144"/>
  </cols>
  <sheetData>
    <row r="1" spans="1:6" s="146" customFormat="1" ht="17.45" customHeight="1">
      <c r="B1" s="112" t="s">
        <v>598</v>
      </c>
    </row>
    <row r="2" spans="1:6" s="146" customFormat="1" ht="19.149999999999999" customHeight="1">
      <c r="B2" s="515" t="s">
        <v>617</v>
      </c>
      <c r="C2" s="515"/>
      <c r="D2" s="405"/>
      <c r="E2" s="405"/>
      <c r="F2" s="405"/>
    </row>
    <row r="3" spans="1:6" s="146" customFormat="1" ht="36" customHeight="1">
      <c r="B3" s="515"/>
      <c r="C3" s="515"/>
      <c r="D3" s="405"/>
      <c r="E3" s="405"/>
      <c r="F3" s="405"/>
    </row>
    <row r="4" spans="1:6" ht="15.75">
      <c r="A4" s="145"/>
      <c r="B4" s="145"/>
    </row>
    <row r="5" spans="1:6" ht="12.75" customHeight="1">
      <c r="A5" s="513" t="s">
        <v>560</v>
      </c>
      <c r="B5" s="513"/>
    </row>
    <row r="6" spans="1:6" ht="76.150000000000006" customHeight="1">
      <c r="A6" s="514"/>
      <c r="B6" s="514"/>
    </row>
    <row r="7" spans="1:6" ht="15.75">
      <c r="A7" s="82" t="s">
        <v>229</v>
      </c>
      <c r="B7" s="428" t="s">
        <v>475</v>
      </c>
    </row>
    <row r="8" spans="1:6" s="444" customFormat="1" ht="15.75">
      <c r="A8" s="452" t="s">
        <v>33</v>
      </c>
      <c r="B8" s="428">
        <v>1147.4000000000001</v>
      </c>
    </row>
    <row r="9" spans="1:6" s="444" customFormat="1" ht="15.75">
      <c r="A9" s="452" t="s">
        <v>32</v>
      </c>
      <c r="B9" s="428">
        <v>598</v>
      </c>
    </row>
    <row r="10" spans="1:6" s="444" customFormat="1" ht="15.75">
      <c r="A10" s="452" t="s">
        <v>31</v>
      </c>
      <c r="B10" s="428">
        <v>710.2</v>
      </c>
    </row>
    <row r="11" spans="1:6" ht="15.75">
      <c r="A11" s="81" t="s">
        <v>228</v>
      </c>
      <c r="B11" s="80">
        <f>SUM(B8:B10)</f>
        <v>2455.6000000000004</v>
      </c>
    </row>
  </sheetData>
  <mergeCells count="2">
    <mergeCell ref="A5:B6"/>
    <mergeCell ref="B2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9"/>
  <sheetViews>
    <sheetView workbookViewId="0">
      <selection activeCell="B2" sqref="B2:C3"/>
    </sheetView>
  </sheetViews>
  <sheetFormatPr defaultColWidth="8.85546875" defaultRowHeight="12.75"/>
  <cols>
    <col min="1" max="1" width="35.85546875" style="429" customWidth="1"/>
    <col min="2" max="2" width="30" style="429" bestFit="1" customWidth="1"/>
    <col min="3" max="3" width="12.85546875" style="429" bestFit="1" customWidth="1"/>
    <col min="4" max="16384" width="8.85546875" style="429"/>
  </cols>
  <sheetData>
    <row r="1" spans="1:6" s="437" customFormat="1" ht="17.45" customHeight="1">
      <c r="B1" s="448" t="s">
        <v>616</v>
      </c>
      <c r="C1" s="445"/>
      <c r="D1" s="445"/>
      <c r="E1" s="445"/>
      <c r="F1" s="445"/>
    </row>
    <row r="2" spans="1:6" s="437" customFormat="1" ht="15.6" customHeight="1">
      <c r="B2" s="515" t="s">
        <v>617</v>
      </c>
      <c r="C2" s="515"/>
      <c r="D2" s="405"/>
      <c r="E2" s="405"/>
      <c r="F2" s="405"/>
    </row>
    <row r="3" spans="1:6" s="437" customFormat="1" ht="40.5" customHeight="1">
      <c r="B3" s="515"/>
      <c r="C3" s="515"/>
      <c r="D3" s="405"/>
      <c r="E3" s="405"/>
      <c r="F3" s="405"/>
    </row>
    <row r="4" spans="1:6" ht="15.75">
      <c r="A4" s="430"/>
      <c r="B4" s="430"/>
    </row>
    <row r="5" spans="1:6" s="446" customFormat="1" ht="42.75" customHeight="1">
      <c r="A5" s="513" t="s">
        <v>618</v>
      </c>
      <c r="B5" s="513"/>
      <c r="C5" s="426"/>
      <c r="D5" s="426"/>
    </row>
    <row r="6" spans="1:6" s="446" customFormat="1" ht="18.75"/>
    <row r="7" spans="1:6" s="446" customFormat="1" ht="18.75">
      <c r="A7" s="450" t="s">
        <v>229</v>
      </c>
      <c r="B7" s="451" t="s">
        <v>475</v>
      </c>
    </row>
    <row r="8" spans="1:6" s="446" customFormat="1" ht="18.75">
      <c r="A8" s="452" t="s">
        <v>619</v>
      </c>
      <c r="B8" s="456">
        <v>2476.8609999999999</v>
      </c>
    </row>
    <row r="9" spans="1:6" s="447" customFormat="1" ht="18.75">
      <c r="A9" s="453" t="s">
        <v>228</v>
      </c>
      <c r="B9" s="457">
        <f>SUM(B8:B8)</f>
        <v>2476.8609999999999</v>
      </c>
    </row>
  </sheetData>
  <mergeCells count="2">
    <mergeCell ref="A5:B5"/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1-4</vt:lpstr>
      <vt:lpstr>1-5</vt:lpstr>
      <vt:lpstr>пр2</vt:lpstr>
      <vt:lpstr>пр3</vt:lpstr>
      <vt:lpstr>Ист 4 </vt:lpstr>
      <vt:lpstr>дот 5</vt:lpstr>
      <vt:lpstr>сбал 6</vt:lpstr>
      <vt:lpstr>8180</vt:lpstr>
      <vt:lpstr>5550</vt:lpstr>
      <vt:lpstr>'1-4'!Область_печати</vt:lpstr>
      <vt:lpstr>'1-5'!Область_печати</vt:lpstr>
      <vt:lpstr>'дот 5'!Область_печати</vt:lpstr>
      <vt:lpstr>'Ист 4 '!Область_печати</vt:lpstr>
      <vt:lpstr>пр2!Область_печати</vt:lpstr>
      <vt:lpstr>пр3!Область_печати</vt:lpstr>
      <vt:lpstr>'сбал 6'!Область_печати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cp:lastPrinted>2022-02-16T02:14:39Z</cp:lastPrinted>
  <dcterms:created xsi:type="dcterms:W3CDTF">2010-11-18T09:33:52Z</dcterms:created>
  <dcterms:modified xsi:type="dcterms:W3CDTF">2022-03-18T00:58:13Z</dcterms:modified>
</cp:coreProperties>
</file>