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600" windowHeight="11760" activeTab="3"/>
  </bookViews>
  <sheets>
    <sheet name="1 Анализ по ГАБС" sheetId="1" r:id="rId1"/>
    <sheet name="2 Изменения в целом" sheetId="2" r:id="rId2"/>
    <sheet name="3 Исполнение по доходам" sheetId="3" r:id="rId3"/>
    <sheet name="4 Исполнение по расходам" sheetId="6" r:id="rId4"/>
  </sheets>
  <definedNames>
    <definedName name="_xlnm.Print_Area" localSheetId="0">'1 Анализ по ГАБС'!$A$1:$U$14</definedName>
    <definedName name="_xlnm.Print_Area" localSheetId="2">'3 Исполнение по доходам'!$A$1:$M$31</definedName>
    <definedName name="_xlnm.Print_Area" localSheetId="3">'4 Исполнение по расходам'!$A$1:$R$59</definedName>
  </definedNames>
  <calcPr calcId="124519"/>
</workbook>
</file>

<file path=xl/calcChain.xml><?xml version="1.0" encoding="utf-8"?>
<calcChain xmlns="http://schemas.openxmlformats.org/spreadsheetml/2006/main">
  <c r="O12" i="1"/>
  <c r="O14"/>
  <c r="O11"/>
  <c r="O10"/>
  <c r="O8"/>
  <c r="O7"/>
  <c r="U14"/>
  <c r="U12"/>
  <c r="U11"/>
  <c r="U10"/>
  <c r="U8"/>
  <c r="U7"/>
  <c r="S14"/>
  <c r="R14"/>
  <c r="S12"/>
  <c r="R12"/>
  <c r="S11"/>
  <c r="R11"/>
  <c r="S10"/>
  <c r="R10"/>
  <c r="S8"/>
  <c r="R8"/>
  <c r="S7"/>
  <c r="R7"/>
  <c r="T14"/>
  <c r="T12"/>
  <c r="T11"/>
  <c r="T10"/>
  <c r="T8"/>
  <c r="T7"/>
  <c r="L15"/>
  <c r="K15"/>
  <c r="J15"/>
  <c r="I15"/>
  <c r="L10"/>
  <c r="K10"/>
  <c r="J10"/>
  <c r="I14" l="1"/>
  <c r="J7" i="2" l="1"/>
  <c r="L8" i="1" l="1"/>
  <c r="H10"/>
  <c r="H8"/>
  <c r="I21" i="3"/>
  <c r="G59" i="6"/>
  <c r="G53"/>
  <c r="G7"/>
  <c r="K13"/>
  <c r="L13"/>
  <c r="B25" i="3"/>
  <c r="B18"/>
  <c r="B9"/>
  <c r="B8" s="1"/>
  <c r="B7" s="1"/>
  <c r="H15" i="6"/>
  <c r="H7" s="1"/>
  <c r="I7"/>
  <c r="M13"/>
  <c r="N13"/>
  <c r="E55"/>
  <c r="E59" s="1"/>
  <c r="E53"/>
  <c r="E50"/>
  <c r="E44"/>
  <c r="E41"/>
  <c r="E37"/>
  <c r="E35" s="1"/>
  <c r="E33"/>
  <c r="E28"/>
  <c r="E23"/>
  <c r="E19"/>
  <c r="E16"/>
  <c r="E7"/>
  <c r="C55"/>
  <c r="C53"/>
  <c r="C59" s="1"/>
  <c r="C50"/>
  <c r="C44"/>
  <c r="C41"/>
  <c r="C35"/>
  <c r="C33"/>
  <c r="R33" s="1"/>
  <c r="C28"/>
  <c r="C23"/>
  <c r="C19"/>
  <c r="C16"/>
  <c r="C7"/>
  <c r="I53"/>
  <c r="M54"/>
  <c r="K54"/>
  <c r="I10" i="2"/>
  <c r="H10"/>
  <c r="I9"/>
  <c r="H9"/>
  <c r="I8"/>
  <c r="H8"/>
  <c r="Q21" i="6"/>
  <c r="P21"/>
  <c r="O21"/>
  <c r="N21"/>
  <c r="M21"/>
  <c r="L21"/>
  <c r="K21"/>
  <c r="Q8"/>
  <c r="R8"/>
  <c r="Q9"/>
  <c r="R9"/>
  <c r="Q10"/>
  <c r="R10"/>
  <c r="Q12"/>
  <c r="R12"/>
  <c r="Q15"/>
  <c r="R15"/>
  <c r="Q20"/>
  <c r="R20"/>
  <c r="Q22"/>
  <c r="R22"/>
  <c r="Q24"/>
  <c r="R24"/>
  <c r="Q25"/>
  <c r="R25"/>
  <c r="Q26"/>
  <c r="R26"/>
  <c r="Q27"/>
  <c r="R27"/>
  <c r="Q29"/>
  <c r="R29"/>
  <c r="Q30"/>
  <c r="R30"/>
  <c r="Q31"/>
  <c r="R31"/>
  <c r="Q32"/>
  <c r="R32"/>
  <c r="Q34"/>
  <c r="R34"/>
  <c r="Q36"/>
  <c r="R36"/>
  <c r="Q37"/>
  <c r="R37"/>
  <c r="Q38"/>
  <c r="R38"/>
  <c r="Q39"/>
  <c r="R39"/>
  <c r="Q40"/>
  <c r="R40"/>
  <c r="Q42"/>
  <c r="R42"/>
  <c r="Q43"/>
  <c r="R43"/>
  <c r="Q45"/>
  <c r="R45"/>
  <c r="Q46"/>
  <c r="R46"/>
  <c r="Q47"/>
  <c r="R47"/>
  <c r="Q49"/>
  <c r="R49"/>
  <c r="Q51"/>
  <c r="R51"/>
  <c r="Q56"/>
  <c r="R56"/>
  <c r="Q57"/>
  <c r="R57"/>
  <c r="Q58"/>
  <c r="R58"/>
  <c r="L31"/>
  <c r="N31"/>
  <c r="P31"/>
  <c r="K31"/>
  <c r="M31"/>
  <c r="O31"/>
  <c r="G33"/>
  <c r="H33"/>
  <c r="I33"/>
  <c r="Q33" l="1"/>
  <c r="P7" i="1"/>
  <c r="G10"/>
  <c r="D7" i="2"/>
  <c r="D11" l="1"/>
  <c r="H31" i="3"/>
  <c r="H30"/>
  <c r="I29"/>
  <c r="H29"/>
  <c r="I28"/>
  <c r="H28"/>
  <c r="I27"/>
  <c r="H27"/>
  <c r="I26"/>
  <c r="H26"/>
  <c r="I24"/>
  <c r="H24"/>
  <c r="I23"/>
  <c r="H23"/>
  <c r="I22"/>
  <c r="H22"/>
  <c r="H21"/>
  <c r="I20"/>
  <c r="H20"/>
  <c r="I19"/>
  <c r="H19"/>
  <c r="I17"/>
  <c r="H17"/>
  <c r="I16"/>
  <c r="H16"/>
  <c r="I15"/>
  <c r="H15"/>
  <c r="I14"/>
  <c r="H14"/>
  <c r="I13"/>
  <c r="H13"/>
  <c r="I12"/>
  <c r="H12"/>
  <c r="I11"/>
  <c r="H11"/>
  <c r="I10"/>
  <c r="H10"/>
  <c r="D25"/>
  <c r="D18"/>
  <c r="D9"/>
  <c r="D8" l="1"/>
  <c r="D7" s="1"/>
  <c r="K8" i="6"/>
  <c r="K9"/>
  <c r="O7"/>
  <c r="C8" i="3" l="1"/>
  <c r="R7" i="6"/>
  <c r="Q7"/>
  <c r="Q14" i="1"/>
  <c r="P14"/>
  <c r="Q12"/>
  <c r="P12"/>
  <c r="Q11"/>
  <c r="P11"/>
  <c r="Q10"/>
  <c r="P10"/>
  <c r="Q7"/>
  <c r="N14"/>
  <c r="N12"/>
  <c r="N11"/>
  <c r="N10"/>
  <c r="N7"/>
  <c r="J8"/>
  <c r="F10" l="1"/>
  <c r="F8"/>
  <c r="M12" i="3" l="1"/>
  <c r="L12"/>
  <c r="K12"/>
  <c r="J12"/>
  <c r="G19" i="6"/>
  <c r="G44"/>
  <c r="I19"/>
  <c r="H19"/>
  <c r="E9" i="3"/>
  <c r="F9"/>
  <c r="P9" i="6"/>
  <c r="G12" i="3" l="1"/>
  <c r="I9"/>
  <c r="H9"/>
  <c r="R19" i="6"/>
  <c r="Q19"/>
  <c r="F25" i="3"/>
  <c r="E25"/>
  <c r="I25" l="1"/>
  <c r="H25"/>
  <c r="D50" i="6"/>
  <c r="D35" l="1"/>
  <c r="D7"/>
  <c r="D28"/>
  <c r="D23"/>
  <c r="D19"/>
  <c r="D16"/>
  <c r="D55"/>
  <c r="D44"/>
  <c r="D41"/>
  <c r="E10" i="1"/>
  <c r="E14" s="1"/>
  <c r="E8"/>
  <c r="I28" i="6"/>
  <c r="R28" l="1"/>
  <c r="Q28"/>
  <c r="D59"/>
  <c r="C31" i="3" l="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1"/>
  <c r="C10"/>
  <c r="C9"/>
  <c r="F55" i="6"/>
  <c r="F50"/>
  <c r="F44"/>
  <c r="F41"/>
  <c r="F35"/>
  <c r="F28"/>
  <c r="F23"/>
  <c r="F19"/>
  <c r="F16"/>
  <c r="F7"/>
  <c r="F59" l="1"/>
  <c r="P58"/>
  <c r="O58"/>
  <c r="P57"/>
  <c r="O57"/>
  <c r="P56"/>
  <c r="O56"/>
  <c r="P51"/>
  <c r="O51"/>
  <c r="P49"/>
  <c r="O49"/>
  <c r="P47"/>
  <c r="O47"/>
  <c r="P46"/>
  <c r="O46"/>
  <c r="P45"/>
  <c r="O45"/>
  <c r="P43"/>
  <c r="O43"/>
  <c r="P42"/>
  <c r="O42"/>
  <c r="P40"/>
  <c r="O40"/>
  <c r="P39"/>
  <c r="O39"/>
  <c r="P38"/>
  <c r="O38"/>
  <c r="P37"/>
  <c r="O37"/>
  <c r="P36"/>
  <c r="O36"/>
  <c r="P32"/>
  <c r="O32"/>
  <c r="P30"/>
  <c r="O30"/>
  <c r="P29"/>
  <c r="O29"/>
  <c r="P28"/>
  <c r="O28"/>
  <c r="P27"/>
  <c r="O27"/>
  <c r="P26"/>
  <c r="O26"/>
  <c r="P25"/>
  <c r="O25"/>
  <c r="P24"/>
  <c r="O24"/>
  <c r="P22"/>
  <c r="O22"/>
  <c r="P20"/>
  <c r="O20"/>
  <c r="P15"/>
  <c r="O15"/>
  <c r="P12"/>
  <c r="O12"/>
  <c r="P10"/>
  <c r="O10"/>
  <c r="O9"/>
  <c r="P8"/>
  <c r="O8"/>
  <c r="N58"/>
  <c r="M58"/>
  <c r="N56"/>
  <c r="M56"/>
  <c r="N51"/>
  <c r="M51"/>
  <c r="N49"/>
  <c r="M49"/>
  <c r="N47"/>
  <c r="M47"/>
  <c r="N46"/>
  <c r="M46"/>
  <c r="N45"/>
  <c r="M45"/>
  <c r="N43"/>
  <c r="M43"/>
  <c r="N42"/>
  <c r="M42"/>
  <c r="N40"/>
  <c r="M40"/>
  <c r="N39"/>
  <c r="M39"/>
  <c r="N38"/>
  <c r="M38"/>
  <c r="N37"/>
  <c r="M37"/>
  <c r="N36"/>
  <c r="M36"/>
  <c r="N32"/>
  <c r="M32"/>
  <c r="N30"/>
  <c r="M30"/>
  <c r="N29"/>
  <c r="M29"/>
  <c r="N27"/>
  <c r="M27"/>
  <c r="N26"/>
  <c r="M26"/>
  <c r="N25"/>
  <c r="M25"/>
  <c r="N24"/>
  <c r="M24"/>
  <c r="N22"/>
  <c r="M22"/>
  <c r="N15"/>
  <c r="M15"/>
  <c r="N12"/>
  <c r="M12"/>
  <c r="N10"/>
  <c r="M10"/>
  <c r="N9"/>
  <c r="M9"/>
  <c r="N8"/>
  <c r="M8"/>
  <c r="L58"/>
  <c r="L56"/>
  <c r="L51"/>
  <c r="L49"/>
  <c r="L47"/>
  <c r="L46"/>
  <c r="L45"/>
  <c r="L43"/>
  <c r="L42"/>
  <c r="L40"/>
  <c r="L39"/>
  <c r="L38"/>
  <c r="L37"/>
  <c r="L36"/>
  <c r="L32"/>
  <c r="L30"/>
  <c r="L29"/>
  <c r="L27"/>
  <c r="L26"/>
  <c r="L25"/>
  <c r="L24"/>
  <c r="L22"/>
  <c r="L15"/>
  <c r="L14"/>
  <c r="L12"/>
  <c r="L10"/>
  <c r="L9"/>
  <c r="L8"/>
  <c r="K58"/>
  <c r="K56"/>
  <c r="K51"/>
  <c r="K49"/>
  <c r="K47"/>
  <c r="K46"/>
  <c r="K45"/>
  <c r="K43"/>
  <c r="K42"/>
  <c r="K40"/>
  <c r="K39"/>
  <c r="K38"/>
  <c r="K37"/>
  <c r="K36"/>
  <c r="K32"/>
  <c r="K30"/>
  <c r="K29"/>
  <c r="K27"/>
  <c r="K26"/>
  <c r="K25"/>
  <c r="K24"/>
  <c r="K22"/>
  <c r="K15"/>
  <c r="K14"/>
  <c r="K12"/>
  <c r="K10"/>
  <c r="G16"/>
  <c r="G23"/>
  <c r="G28"/>
  <c r="G35"/>
  <c r="G41"/>
  <c r="G50"/>
  <c r="G55"/>
  <c r="H28" l="1"/>
  <c r="I16"/>
  <c r="H16"/>
  <c r="I23"/>
  <c r="H23"/>
  <c r="K23" s="1"/>
  <c r="I35"/>
  <c r="H35"/>
  <c r="I41"/>
  <c r="H41"/>
  <c r="I50"/>
  <c r="H50"/>
  <c r="I44"/>
  <c r="H44"/>
  <c r="H53"/>
  <c r="I55"/>
  <c r="I59" s="1"/>
  <c r="H55"/>
  <c r="H59" l="1"/>
  <c r="Q55"/>
  <c r="R55"/>
  <c r="K53"/>
  <c r="M53"/>
  <c r="R50"/>
  <c r="Q50"/>
  <c r="R44"/>
  <c r="Q44"/>
  <c r="Q41"/>
  <c r="R41"/>
  <c r="R35"/>
  <c r="Q35"/>
  <c r="R23"/>
  <c r="Q23"/>
  <c r="L23"/>
  <c r="O55"/>
  <c r="M55"/>
  <c r="P55"/>
  <c r="N55"/>
  <c r="K55"/>
  <c r="L55"/>
  <c r="N50"/>
  <c r="P50"/>
  <c r="O50"/>
  <c r="M50"/>
  <c r="L50"/>
  <c r="K50"/>
  <c r="O44"/>
  <c r="P44"/>
  <c r="P41"/>
  <c r="O41"/>
  <c r="M41"/>
  <c r="N41"/>
  <c r="K41"/>
  <c r="L41"/>
  <c r="O35"/>
  <c r="M35"/>
  <c r="P35"/>
  <c r="N35"/>
  <c r="L35"/>
  <c r="K35"/>
  <c r="N28"/>
  <c r="L28"/>
  <c r="K28"/>
  <c r="M28"/>
  <c r="P23"/>
  <c r="O23"/>
  <c r="M23"/>
  <c r="N23"/>
  <c r="N19"/>
  <c r="M19"/>
  <c r="O19"/>
  <c r="P19"/>
  <c r="L19"/>
  <c r="K19"/>
  <c r="N7"/>
  <c r="P7"/>
  <c r="M7"/>
  <c r="K7"/>
  <c r="L7"/>
  <c r="M44"/>
  <c r="L44"/>
  <c r="N44"/>
  <c r="K44"/>
  <c r="J33" l="1"/>
  <c r="R59"/>
  <c r="Q59"/>
  <c r="K59"/>
  <c r="L59"/>
  <c r="O59"/>
  <c r="J35"/>
  <c r="M59"/>
  <c r="J41"/>
  <c r="J19"/>
  <c r="N59"/>
  <c r="J44"/>
  <c r="J23"/>
  <c r="J50"/>
  <c r="J28"/>
  <c r="J7"/>
  <c r="P59"/>
  <c r="J55"/>
  <c r="J16"/>
  <c r="K29" i="3"/>
  <c r="K28"/>
  <c r="K27"/>
  <c r="K26"/>
  <c r="K25"/>
  <c r="K24"/>
  <c r="K23"/>
  <c r="K22"/>
  <c r="K21"/>
  <c r="K20"/>
  <c r="K19"/>
  <c r="K17"/>
  <c r="K16"/>
  <c r="K15"/>
  <c r="K14"/>
  <c r="K13"/>
  <c r="K11"/>
  <c r="K10"/>
  <c r="M31"/>
  <c r="L31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7"/>
  <c r="L17"/>
  <c r="M16"/>
  <c r="L16"/>
  <c r="M15"/>
  <c r="L15"/>
  <c r="M14"/>
  <c r="L14"/>
  <c r="M13"/>
  <c r="L13"/>
  <c r="M11"/>
  <c r="L11"/>
  <c r="M10"/>
  <c r="L10"/>
  <c r="J31"/>
  <c r="J30"/>
  <c r="J29"/>
  <c r="J28"/>
  <c r="J27"/>
  <c r="J26"/>
  <c r="J25"/>
  <c r="J24"/>
  <c r="J23"/>
  <c r="J22"/>
  <c r="J21"/>
  <c r="J20"/>
  <c r="J19"/>
  <c r="J17"/>
  <c r="J16"/>
  <c r="J15"/>
  <c r="J14"/>
  <c r="J13"/>
  <c r="J11"/>
  <c r="J10"/>
  <c r="G31"/>
  <c r="G30"/>
  <c r="G29"/>
  <c r="G28"/>
  <c r="G27"/>
  <c r="G26"/>
  <c r="F18"/>
  <c r="E18"/>
  <c r="G22" l="1"/>
  <c r="F8"/>
  <c r="F7" s="1"/>
  <c r="I18"/>
  <c r="H18"/>
  <c r="G19"/>
  <c r="E8"/>
  <c r="G23"/>
  <c r="K9"/>
  <c r="G21"/>
  <c r="M18"/>
  <c r="K18"/>
  <c r="G20"/>
  <c r="G24"/>
  <c r="J18"/>
  <c r="L18"/>
  <c r="G11"/>
  <c r="G10"/>
  <c r="G15"/>
  <c r="L9"/>
  <c r="G14"/>
  <c r="G16"/>
  <c r="M9"/>
  <c r="G13"/>
  <c r="G17"/>
  <c r="J9"/>
  <c r="J59" i="6"/>
  <c r="G8" i="1"/>
  <c r="K8"/>
  <c r="E7" i="3" l="1"/>
  <c r="H8"/>
  <c r="I8"/>
  <c r="L8"/>
  <c r="M8"/>
  <c r="J8"/>
  <c r="K8"/>
  <c r="G9"/>
  <c r="G18"/>
  <c r="M10" i="1"/>
  <c r="M11"/>
  <c r="M12"/>
  <c r="C8"/>
  <c r="C14"/>
  <c r="M10" i="2"/>
  <c r="M9"/>
  <c r="M8"/>
  <c r="L10"/>
  <c r="L9"/>
  <c r="L8"/>
  <c r="K10"/>
  <c r="K9"/>
  <c r="K8"/>
  <c r="J10"/>
  <c r="J9"/>
  <c r="J8"/>
  <c r="G10"/>
  <c r="G9"/>
  <c r="G8"/>
  <c r="F10"/>
  <c r="F9"/>
  <c r="F8"/>
  <c r="E7"/>
  <c r="E11" s="1"/>
  <c r="B7"/>
  <c r="C7"/>
  <c r="C11" s="1"/>
  <c r="D14" i="1"/>
  <c r="D8"/>
  <c r="I8"/>
  <c r="P8" s="1"/>
  <c r="B11" i="2" l="1"/>
  <c r="I7"/>
  <c r="H7"/>
  <c r="I7" i="3"/>
  <c r="H7"/>
  <c r="N8" i="1"/>
  <c r="Q8"/>
  <c r="G8" i="3"/>
  <c r="L7"/>
  <c r="G25"/>
  <c r="J7"/>
  <c r="K7"/>
  <c r="M7"/>
  <c r="G7" i="2"/>
  <c r="K7"/>
  <c r="F7"/>
  <c r="L7"/>
  <c r="M7"/>
</calcChain>
</file>

<file path=xl/sharedStrings.xml><?xml version="1.0" encoding="utf-8"?>
<sst xmlns="http://schemas.openxmlformats.org/spreadsheetml/2006/main" count="251" uniqueCount="213">
  <si>
    <t>Код ведомства</t>
  </si>
  <si>
    <t>Наименование ГАБС</t>
  </si>
  <si>
    <t>Утверждено бюджетных назначений</t>
  </si>
  <si>
    <t>Кассовое исполнение</t>
  </si>
  <si>
    <t>Сумма</t>
  </si>
  <si>
    <t>%</t>
  </si>
  <si>
    <t>ДОХОДЫ</t>
  </si>
  <si>
    <t>Комитет по финансам</t>
  </si>
  <si>
    <t>ИТОГО:</t>
  </si>
  <si>
    <t>РАСХОДЫ</t>
  </si>
  <si>
    <t>Комитет культуры</t>
  </si>
  <si>
    <t>Комитет образования</t>
  </si>
  <si>
    <t>Комитет экономики</t>
  </si>
  <si>
    <t>Данные  бюдж. росписи и отч. ф. 0503117</t>
  </si>
  <si>
    <t>Всего доходов, в т.ч.:</t>
  </si>
  <si>
    <t>Налоговые и неналоговые доходы</t>
  </si>
  <si>
    <t>Безвозмездные поступления  от других бюджетов  бюджетной системы РФ</t>
  </si>
  <si>
    <t>Всего расходов</t>
  </si>
  <si>
    <t>Дефицит (-), профицит (+) бюджета</t>
  </si>
  <si>
    <t>сумма</t>
  </si>
  <si>
    <t>Исполнено</t>
  </si>
  <si>
    <t>Наименование показателей</t>
  </si>
  <si>
    <t>Отклонение исполнение/бюджетная роспись.</t>
  </si>
  <si>
    <t xml:space="preserve">%  </t>
  </si>
  <si>
    <t>6=3-2</t>
  </si>
  <si>
    <t>7=3/2</t>
  </si>
  <si>
    <t>Наименование показателя</t>
  </si>
  <si>
    <t>НАЛОГОВЫЕ И НЕНАЛОГОВЫЕ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</si>
  <si>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</si>
  <si>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</si>
  <si>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</si>
  <si>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</si>
  <si>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</si>
  <si>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</si>
  <si>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</si>
  <si>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</si>
  <si>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</si>
  <si>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</si>
  <si>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</si>
  <si>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</si>
  <si>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</si>
  <si>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</si>
  <si>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</si>
  <si>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</si>
  <si>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</si>
  <si>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</si>
  <si>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</si>
  <si>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Приложение № 2</t>
  </si>
  <si>
    <t>Доля в общем объеме, %</t>
  </si>
  <si>
    <t>0102</t>
  </si>
  <si>
    <t>0103</t>
  </si>
  <si>
    <t>0104</t>
  </si>
  <si>
    <t>0106</t>
  </si>
  <si>
    <t>0113</t>
  </si>
  <si>
    <t>0203</t>
  </si>
  <si>
    <t>0209</t>
  </si>
  <si>
    <t>0309</t>
  </si>
  <si>
    <t>0314</t>
  </si>
  <si>
    <t>0401</t>
  </si>
  <si>
    <t>0405</t>
  </si>
  <si>
    <t>0409</t>
  </si>
  <si>
    <t>0412</t>
  </si>
  <si>
    <t>0502</t>
  </si>
  <si>
    <t>0503</t>
  </si>
  <si>
    <t>0505</t>
  </si>
  <si>
    <t>0701</t>
  </si>
  <si>
    <t>0702</t>
  </si>
  <si>
    <t>0703</t>
  </si>
  <si>
    <t>0709</t>
  </si>
  <si>
    <t>0801</t>
  </si>
  <si>
    <t>0804</t>
  </si>
  <si>
    <t>1001</t>
  </si>
  <si>
    <t>1003</t>
  </si>
  <si>
    <t>1004</t>
  </si>
  <si>
    <t>1006</t>
  </si>
  <si>
    <t>1105</t>
  </si>
  <si>
    <t>1301</t>
  </si>
  <si>
    <t>1401</t>
  </si>
  <si>
    <t>1402</t>
  </si>
  <si>
    <t>1403</t>
  </si>
  <si>
    <t>(тыс. руб.)</t>
  </si>
  <si>
    <t>Исполнено в 2017 году</t>
  </si>
  <si>
    <t>Отчет об исполнении бюджета ГАБС (ф. 0503127)</t>
  </si>
  <si>
    <t>(руб.)</t>
  </si>
  <si>
    <t xml:space="preserve"> Уточненный план </t>
  </si>
  <si>
    <t xml:space="preserve"> Исполнено </t>
  </si>
  <si>
    <t>Общегосударственные вопросы</t>
  </si>
  <si>
    <t xml:space="preserve">Функционирование Главы муниципального района </t>
  </si>
  <si>
    <t>Функционирование представительного органа</t>
  </si>
  <si>
    <t>Функционирование  местной администрации</t>
  </si>
  <si>
    <t xml:space="preserve">Обеспечение деятельности финансовых органов и органов фин. Контроля </t>
  </si>
  <si>
    <t>Другие общегосударств.вопросы</t>
  </si>
  <si>
    <t>Национальная оборона</t>
  </si>
  <si>
    <t>Мобилизационная и вневойсковая подготовка</t>
  </si>
  <si>
    <t>Нац.безопасность и правоохранительная деятельность</t>
  </si>
  <si>
    <t>Защита населения и территории от последствий ЧС, гражданская оборона</t>
  </si>
  <si>
    <t>Другие вопросы в области нац. Безопасности и правоохр.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</si>
  <si>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</si>
  <si>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</si>
  <si>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</si>
  <si>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</si>
  <si>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</si>
  <si>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</si>
  <si>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</si>
  <si>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</si>
  <si>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</si>
  <si>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</si>
  <si>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</si>
  <si>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</si>
  <si>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</si>
  <si>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Культура,  кинематография</t>
  </si>
  <si>
    <t xml:space="preserve">Культура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</si>
  <si>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</si>
  <si>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</si>
  <si>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</si>
  <si>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</si>
  <si>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</si>
  <si>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</si>
  <si>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Обслуживание муниципального долга</t>
  </si>
  <si>
    <t xml:space="preserve">Межбюджетные трансферты бюджетам бюджетной системы </t>
  </si>
  <si>
    <t xml:space="preserve">Дотации бюджетам </t>
  </si>
  <si>
    <t>Иные дотации</t>
  </si>
  <si>
    <t xml:space="preserve">Прочие межбюджетные трансферты </t>
  </si>
  <si>
    <t>Раздел, подраздел</t>
  </si>
  <si>
    <t>0100</t>
  </si>
  <si>
    <t>Другие вопросы в области национальной обороны</t>
  </si>
  <si>
    <t>Общеэкономические вопросы</t>
  </si>
  <si>
    <t>Благоустройство</t>
  </si>
  <si>
    <t>Другие вопросы в области культуры, кинематографии</t>
  </si>
  <si>
    <t>Другие вопросы в области физической культуры и спорта</t>
  </si>
  <si>
    <t>1000</t>
  </si>
  <si>
    <t>0200</t>
  </si>
  <si>
    <t>0300</t>
  </si>
  <si>
    <t>0400</t>
  </si>
  <si>
    <t>0500</t>
  </si>
  <si>
    <t>0700</t>
  </si>
  <si>
    <t>0800</t>
  </si>
  <si>
    <t>1100</t>
  </si>
  <si>
    <t>1300</t>
  </si>
  <si>
    <t>1400</t>
  </si>
  <si>
    <t>х</t>
  </si>
  <si>
    <t>ДОХОДЫ БЮДЖЕТА, ВСЕГО:</t>
  </si>
  <si>
    <t>ВСЕГО РАСХОДОВ:</t>
  </si>
  <si>
    <t>Исполнено в 2018 году</t>
  </si>
  <si>
    <t>Иные межбюджетные трансферты</t>
  </si>
  <si>
    <t>НАЛОГОВЫЕ ДОХОДЫ</t>
  </si>
  <si>
    <t>НЕНАЛОГОВЫЕ ДОХОДЫ</t>
  </si>
  <si>
    <t>% (+, -)</t>
  </si>
  <si>
    <t>0504</t>
  </si>
  <si>
    <t xml:space="preserve">Прикладные научные исследования в области жилищно- коммунального хозяйства </t>
  </si>
  <si>
    <t>1102</t>
  </si>
  <si>
    <t>Массовый спорт</t>
  </si>
  <si>
    <t>Уточненный план/Утверждено решением</t>
  </si>
  <si>
    <t>Исполнено/Уточненный план</t>
  </si>
  <si>
    <t>% (+, _)</t>
  </si>
  <si>
    <t xml:space="preserve">Исполнено </t>
  </si>
  <si>
    <t xml:space="preserve"> Доля в расходах, % </t>
  </si>
  <si>
    <t>Доля в общих расходах</t>
  </si>
  <si>
    <t>Приложение № 1</t>
  </si>
  <si>
    <t>Исполнено в 2019 году</t>
  </si>
  <si>
    <t>Отклонение первоначальное решение/окончательное решение</t>
  </si>
  <si>
    <t>0600</t>
  </si>
  <si>
    <t>0605</t>
  </si>
  <si>
    <t>Охрана окружающей среды</t>
  </si>
  <si>
    <t>Другие вопросы в области охраны окружающей среды</t>
  </si>
  <si>
    <t>Налог, взимаемый в связи с применением упрощенной системы налогообложения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</si>
  <si>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</si>
  <si>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</si>
  <si>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0707</t>
  </si>
  <si>
    <t>1005</t>
  </si>
  <si>
    <t>Прикладные научные исследования в области социальной политики</t>
  </si>
  <si>
    <t>Исполнено в 2020 году</t>
  </si>
  <si>
    <t>Приложнение № 3</t>
  </si>
  <si>
    <t>Приложение № 4</t>
  </si>
  <si>
    <t xml:space="preserve"> 2021 год </t>
  </si>
  <si>
    <t>Судебная система</t>
  </si>
  <si>
    <t>0105</t>
  </si>
  <si>
    <t>0111</t>
  </si>
  <si>
    <t>Резервные фонды</t>
  </si>
  <si>
    <t>Уточненный план</t>
  </si>
  <si>
    <t>Исполнено в 2021 году</t>
  </si>
  <si>
    <t>8=4-2</t>
  </si>
  <si>
    <t>9=4/2</t>
  </si>
  <si>
    <t>10=4-3</t>
  </si>
  <si>
    <t>11=4/3</t>
  </si>
  <si>
    <t>12=5-4</t>
  </si>
  <si>
    <t>13=5/4</t>
  </si>
  <si>
    <t xml:space="preserve"> 2022 год </t>
  </si>
  <si>
    <t>2023 год</t>
  </si>
  <si>
    <t>Анализ исполнения бюджета муниципального района "Агинский район" за 2023 год по расходам</t>
  </si>
  <si>
    <t>Обеспечение проведения выборов и референдумов</t>
  </si>
  <si>
    <t>0107</t>
  </si>
  <si>
    <t>Отклонение исполнения 2023 года/2022 года</t>
  </si>
  <si>
    <t>Анализ исполнения бюджета муниципального района "Агинский район" за 2023 год по доходам</t>
  </si>
  <si>
    <t xml:space="preserve"> 2022 год</t>
  </si>
  <si>
    <t>Уточненный план/Увтерждено решением</t>
  </si>
  <si>
    <t xml:space="preserve">Исполнение 2023 года/2022 года </t>
  </si>
  <si>
    <t>Исполнение бюджета муниципального района "Агинский район" за 2023 год, изменение плановых показателей</t>
  </si>
  <si>
    <t xml:space="preserve">Утверждено решением от 29.12.2023 № 199                                 </t>
  </si>
  <si>
    <t xml:space="preserve">Утверждено решением от 29.12.2023 № 199       </t>
  </si>
  <si>
    <t>Исполнено в 2022 году</t>
  </si>
  <si>
    <t>Утв. Реш. Совета МР от 29.12.2023 № 199 «О бюдж. муниц. района на 2023 год...»</t>
  </si>
  <si>
    <t>Утв. в отч. ф. 0503117 за 2023 год</t>
  </si>
  <si>
    <t xml:space="preserve">Анализ исполнения бюджета муниципального района «Агинский район» за 2023 год в разрезе главных администраторов бюджетных средств </t>
  </si>
  <si>
    <t xml:space="preserve">Решение о бюджете от 29.12.2022 № 147  </t>
  </si>
  <si>
    <t>Решение от 2 № 29.12.2023 № 199</t>
  </si>
  <si>
    <t>Отклонение бюджетная роспись/первоначальное решение о бюджете</t>
  </si>
  <si>
    <t>Отклонение бюджетная роспись/окончательное решение о бюджете</t>
  </si>
  <si>
    <t>Отклонение кассового исполнения/утв. Решение о бюджете на 2023 год</t>
  </si>
  <si>
    <t>Отклонение кассового исполнения/утв. ф. 0503127 на 2023 год</t>
  </si>
  <si>
    <t>Отклонение утв. в отч. ф. 0503117/утв. Решение о бюджете на 2023 год</t>
  </si>
  <si>
    <t>Отклонение кассового исполнения 2023 года/2022 года</t>
  </si>
  <si>
    <t>Отклонение исполнения 2023 года/2021 года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</si>
</sst>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0.0000"/>
    <numFmt numFmtId="168" formatCode="0.000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 Cyr"/>
    </font>
    <font>
      <sz val="12"/>
      <name val="Arial"/>
      <family val="2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20"/>
      <color rgb="FF000000"/>
      <name val="Arial Cy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8">
    <xf numFmtId="0" fontId="0" fillId="0" borderId="0"/>
    <xf numFmtId="0" fontId="6" fillId="0" borderId="7">
      <alignment horizontal="center" vertical="top" wrapText="1"/>
    </xf>
    <xf numFmtId="49" fontId="6" fillId="0" borderId="7">
      <alignment horizontal="center" vertical="top" wrapText="1"/>
    </xf>
    <xf numFmtId="0" fontId="6" fillId="0" borderId="7">
      <alignment horizontal="center" vertical="center"/>
    </xf>
    <xf numFmtId="0" fontId="6" fillId="0" borderId="8">
      <alignment horizontal="center" vertical="center"/>
    </xf>
    <xf numFmtId="49" fontId="6" fillId="0" borderId="8">
      <alignment horizontal="center" vertical="center"/>
    </xf>
    <xf numFmtId="0" fontId="6" fillId="0" borderId="9">
      <alignment horizontal="left" wrapText="1"/>
    </xf>
    <xf numFmtId="49" fontId="6" fillId="0" borderId="10">
      <alignment horizontal="center" wrapText="1"/>
    </xf>
    <xf numFmtId="49" fontId="6" fillId="0" borderId="11">
      <alignment horizontal="center"/>
    </xf>
    <xf numFmtId="4" fontId="6" fillId="0" borderId="11">
      <alignment horizontal="right" shrinkToFit="1"/>
    </xf>
    <xf numFmtId="0" fontId="6" fillId="0" borderId="12">
      <alignment horizontal="left" wrapText="1"/>
    </xf>
    <xf numFmtId="49" fontId="6" fillId="0" borderId="13">
      <alignment horizontal="center" shrinkToFit="1"/>
    </xf>
    <xf numFmtId="49" fontId="6" fillId="0" borderId="14">
      <alignment horizontal="center"/>
    </xf>
    <xf numFmtId="4" fontId="6" fillId="0" borderId="14">
      <alignment horizontal="right" shrinkToFit="1"/>
    </xf>
    <xf numFmtId="0" fontId="6" fillId="0" borderId="15">
      <alignment horizontal="left" wrapText="1" indent="2"/>
    </xf>
    <xf numFmtId="49" fontId="6" fillId="0" borderId="16">
      <alignment horizontal="center" shrinkToFit="1"/>
    </xf>
    <xf numFmtId="49" fontId="6" fillId="0" borderId="17">
      <alignment horizontal="center"/>
    </xf>
    <xf numFmtId="4" fontId="6" fillId="0" borderId="17">
      <alignment horizontal="right" shrinkToFit="1"/>
    </xf>
  </cellStyleXfs>
  <cellXfs count="20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5" fillId="0" borderId="0" xfId="0" applyFont="1"/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/>
    <xf numFmtId="0" fontId="2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49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" fillId="3" borderId="0" xfId="0" applyFont="1" applyFill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vertical="center" wrapText="1"/>
    </xf>
    <xf numFmtId="4" fontId="16" fillId="0" borderId="0" xfId="2" applyNumberFormat="1" applyFont="1" applyBorder="1" applyAlignment="1" applyProtection="1">
      <alignment horizontal="right" shrinkToFi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right" vertical="center"/>
    </xf>
    <xf numFmtId="165" fontId="9" fillId="3" borderId="0" xfId="0" applyNumberFormat="1" applyFont="1" applyFill="1" applyAlignment="1">
      <alignment vertical="center"/>
    </xf>
    <xf numFmtId="165" fontId="9" fillId="3" borderId="0" xfId="0" applyNumberFormat="1" applyFont="1" applyFill="1" applyBorder="1" applyAlignment="1">
      <alignment vertical="center"/>
    </xf>
    <xf numFmtId="165" fontId="5" fillId="3" borderId="0" xfId="0" applyNumberFormat="1" applyFont="1" applyFill="1" applyAlignment="1">
      <alignment vertical="center"/>
    </xf>
    <xf numFmtId="165" fontId="15" fillId="3" borderId="0" xfId="0" applyNumberFormat="1" applyFont="1" applyFill="1" applyBorder="1" applyAlignment="1">
      <alignment horizontal="right"/>
    </xf>
    <xf numFmtId="168" fontId="2" fillId="0" borderId="1" xfId="0" applyNumberFormat="1" applyFont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2" fontId="17" fillId="3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/>
    </xf>
    <xf numFmtId="167" fontId="17" fillId="3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9" fillId="3" borderId="0" xfId="0" applyFont="1" applyFill="1"/>
    <xf numFmtId="0" fontId="5" fillId="3" borderId="0" xfId="0" applyFont="1" applyFill="1"/>
    <xf numFmtId="0" fontId="18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10" fillId="0" borderId="29" xfId="0" applyNumberFormat="1" applyFont="1" applyFill="1" applyBorder="1" applyAlignment="1">
      <alignment horizontal="center" vertical="center"/>
    </xf>
    <xf numFmtId="4" fontId="10" fillId="0" borderId="18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1" fillId="0" borderId="21" xfId="9" applyNumberFormat="1" applyFont="1" applyBorder="1" applyAlignment="1" applyProtection="1">
      <alignment horizontal="center" vertical="center" shrinkToFit="1"/>
    </xf>
    <xf numFmtId="4" fontId="11" fillId="0" borderId="17" xfId="9" applyNumberFormat="1" applyFont="1" applyBorder="1" applyAlignment="1" applyProtection="1">
      <alignment horizontal="center" vertical="center" shrinkToFit="1"/>
    </xf>
    <xf numFmtId="4" fontId="11" fillId="0" borderId="28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165" fontId="10" fillId="0" borderId="28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/>
    </xf>
    <xf numFmtId="166" fontId="11" fillId="0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/>
    </xf>
    <xf numFmtId="4" fontId="11" fillId="3" borderId="17" xfId="9" applyNumberFormat="1" applyFont="1" applyFill="1" applyBorder="1" applyAlignment="1" applyProtection="1">
      <alignment horizontal="center" vertical="center" shrinkToFit="1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65" fontId="12" fillId="3" borderId="2" xfId="0" applyNumberFormat="1" applyFont="1" applyFill="1" applyBorder="1" applyAlignment="1">
      <alignment horizontal="center" vertical="center" wrapText="1"/>
    </xf>
    <xf numFmtId="165" fontId="12" fillId="3" borderId="19" xfId="0" applyNumberFormat="1" applyFont="1" applyFill="1" applyBorder="1" applyAlignment="1">
      <alignment horizontal="center" vertical="center" wrapText="1"/>
    </xf>
  </cellXfs>
  <cellStyles count="18">
    <cellStyle name="xl28" xfId="1"/>
    <cellStyle name="xl29" xfId="3"/>
    <cellStyle name="xl30" xfId="6"/>
    <cellStyle name="xl31" xfId="10"/>
    <cellStyle name="xl32" xfId="14"/>
    <cellStyle name="xl38" xfId="4"/>
    <cellStyle name="xl39" xfId="7"/>
    <cellStyle name="xl40" xfId="11"/>
    <cellStyle name="xl41" xfId="15"/>
    <cellStyle name="xl43" xfId="8"/>
    <cellStyle name="xl44" xfId="12"/>
    <cellStyle name="xl45" xfId="16"/>
    <cellStyle name="xl48" xfId="2"/>
    <cellStyle name="xl49" xfId="5"/>
    <cellStyle name="xl50" xfId="9"/>
    <cellStyle name="xl51" xfId="13"/>
    <cellStyle name="xl52" xfId="17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'1 Анализ по ГАБС'!$B$10:$B$13</c:f>
              <c:strCache>
                <c:ptCount val="4"/>
                <c:pt idx="0">
                  <c:v>Комитет по финансам</c:v>
                </c:pt>
                <c:pt idx="1">
                  <c:v>Комитет культуры</c:v>
                </c:pt>
                <c:pt idx="2">
                  <c:v>Комитет образования</c:v>
                </c:pt>
                <c:pt idx="3">
                  <c:v>Комитет экономики</c:v>
                </c:pt>
              </c:strCache>
            </c:strRef>
          </c:cat>
          <c:val>
            <c:numRef>
              <c:f>'1 Анализ по ГАБС'!$L$10:$L$13</c:f>
              <c:numCache>
                <c:formatCode>0.0</c:formatCode>
                <c:ptCount val="4"/>
                <c:pt idx="0">
                  <c:v>513606.06000000006</c:v>
                </c:pt>
                <c:pt idx="1">
                  <c:v>123925.68</c:v>
                </c:pt>
                <c:pt idx="2">
                  <c:v>950289.56</c:v>
                </c:pt>
              </c:numCache>
            </c:numRef>
          </c:val>
        </c:ser>
      </c:pie3DChart>
    </c:plotArea>
    <c:plotVisOnly val="1"/>
    <c:dispBlanksAs val="zero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19</xdr:row>
      <xdr:rowOff>19050</xdr:rowOff>
    </xdr:from>
    <xdr:to>
      <xdr:col>14</xdr:col>
      <xdr:colOff>38100</xdr:colOff>
      <xdr:row>31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W12" sqref="W12"/>
    </sheetView>
  </sheetViews>
  <sheetFormatPr defaultRowHeight="15"/>
  <cols>
    <col min="1" max="1" width="7" customWidth="1"/>
    <col min="2" max="2" width="18.140625" customWidth="1"/>
    <col min="3" max="3" width="13" customWidth="1"/>
    <col min="4" max="4" width="13" style="30" customWidth="1"/>
    <col min="5" max="9" width="13" style="33" customWidth="1"/>
    <col min="10" max="10" width="14.7109375" customWidth="1"/>
    <col min="11" max="11" width="14" customWidth="1"/>
    <col min="12" max="12" width="13.5703125" customWidth="1"/>
    <col min="13" max="13" width="10.85546875" style="33" customWidth="1"/>
    <col min="14" max="14" width="10.28515625" customWidth="1"/>
    <col min="15" max="15" width="8.7109375" customWidth="1"/>
    <col min="16" max="16" width="12.140625" customWidth="1"/>
    <col min="17" max="17" width="8.85546875" customWidth="1"/>
    <col min="18" max="18" width="12.28515625" style="33" customWidth="1"/>
    <col min="19" max="19" width="8.85546875" style="33" customWidth="1"/>
    <col min="20" max="20" width="13" customWidth="1"/>
    <col min="21" max="21" width="8.5703125" customWidth="1"/>
  </cols>
  <sheetData>
    <row r="1" spans="1:21" s="12" customFormat="1">
      <c r="Q1" s="88" t="s">
        <v>158</v>
      </c>
    </row>
    <row r="2" spans="1:21" s="12" customFormat="1" ht="27.75" customHeight="1">
      <c r="A2" s="149" t="s">
        <v>203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</row>
    <row r="3" spans="1:21" s="12" customFormat="1">
      <c r="T3" s="12" t="s">
        <v>80</v>
      </c>
    </row>
    <row r="4" spans="1:21" s="29" customFormat="1" ht="90.75" customHeight="1">
      <c r="A4" s="153" t="s">
        <v>0</v>
      </c>
      <c r="B4" s="153" t="s">
        <v>1</v>
      </c>
      <c r="C4" s="151" t="s">
        <v>81</v>
      </c>
      <c r="D4" s="151" t="s">
        <v>143</v>
      </c>
      <c r="E4" s="151" t="s">
        <v>159</v>
      </c>
      <c r="F4" s="151" t="s">
        <v>171</v>
      </c>
      <c r="G4" s="151" t="s">
        <v>180</v>
      </c>
      <c r="H4" s="151" t="s">
        <v>200</v>
      </c>
      <c r="I4" s="153" t="s">
        <v>201</v>
      </c>
      <c r="J4" s="153" t="s">
        <v>202</v>
      </c>
      <c r="K4" s="154" t="s">
        <v>82</v>
      </c>
      <c r="L4" s="155"/>
      <c r="M4" s="157"/>
      <c r="N4" s="153" t="s">
        <v>210</v>
      </c>
      <c r="O4" s="153"/>
      <c r="P4" s="153" t="s">
        <v>208</v>
      </c>
      <c r="Q4" s="153"/>
      <c r="R4" s="153" t="s">
        <v>209</v>
      </c>
      <c r="S4" s="153"/>
      <c r="T4" s="153" t="s">
        <v>211</v>
      </c>
      <c r="U4" s="153"/>
    </row>
    <row r="5" spans="1:21" s="29" customFormat="1" ht="42.75">
      <c r="A5" s="153"/>
      <c r="B5" s="153"/>
      <c r="C5" s="152"/>
      <c r="D5" s="152"/>
      <c r="E5" s="152"/>
      <c r="F5" s="152"/>
      <c r="G5" s="152"/>
      <c r="H5" s="152"/>
      <c r="I5" s="153"/>
      <c r="J5" s="153"/>
      <c r="K5" s="90" t="s">
        <v>2</v>
      </c>
      <c r="L5" s="28" t="s">
        <v>3</v>
      </c>
      <c r="M5" s="40" t="s">
        <v>157</v>
      </c>
      <c r="N5" s="28" t="s">
        <v>4</v>
      </c>
      <c r="O5" s="145" t="s">
        <v>147</v>
      </c>
      <c r="P5" s="28" t="s">
        <v>4</v>
      </c>
      <c r="Q5" s="28" t="s">
        <v>5</v>
      </c>
      <c r="R5" s="31" t="s">
        <v>4</v>
      </c>
      <c r="S5" s="31" t="s">
        <v>5</v>
      </c>
      <c r="T5" s="28" t="s">
        <v>4</v>
      </c>
      <c r="U5" s="96" t="s">
        <v>147</v>
      </c>
    </row>
    <row r="6" spans="1:21" s="26" customFormat="1" ht="24.75" customHeight="1">
      <c r="A6" s="154" t="s">
        <v>6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6"/>
    </row>
    <row r="7" spans="1:21" s="26" customFormat="1" ht="35.25" customHeight="1">
      <c r="A7" s="2">
        <v>902</v>
      </c>
      <c r="B7" s="2" t="s">
        <v>7</v>
      </c>
      <c r="C7" s="2">
        <v>755325.2</v>
      </c>
      <c r="D7" s="2">
        <v>1036075.7</v>
      </c>
      <c r="E7" s="2">
        <v>1113296.3</v>
      </c>
      <c r="F7" s="3">
        <v>1109492.669</v>
      </c>
      <c r="G7" s="3">
        <v>1102250.3999999999</v>
      </c>
      <c r="H7" s="2">
        <v>1520716.8</v>
      </c>
      <c r="I7" s="3">
        <v>1576747.9</v>
      </c>
      <c r="J7" s="3">
        <v>1600250.4</v>
      </c>
      <c r="K7" s="3">
        <v>1600250.4</v>
      </c>
      <c r="L7" s="3">
        <v>1597669.3</v>
      </c>
      <c r="M7" s="2"/>
      <c r="N7" s="3">
        <f>J7-I7</f>
        <v>23502.5</v>
      </c>
      <c r="O7" s="3">
        <f>J7/I7*100-100</f>
        <v>1.4905680229540792</v>
      </c>
      <c r="P7" s="3">
        <f t="shared" ref="P7" si="0">L7-I7</f>
        <v>20921.40000000014</v>
      </c>
      <c r="Q7" s="3">
        <f>G7/I7*100</f>
        <v>69.906571621246499</v>
      </c>
      <c r="R7" s="3">
        <f>L7-J7</f>
        <v>-2581.0999999998603</v>
      </c>
      <c r="S7" s="3">
        <f>L7/J7*100</f>
        <v>99.838706492433943</v>
      </c>
      <c r="T7" s="3">
        <f>L7-H7</f>
        <v>76952.5</v>
      </c>
      <c r="U7" s="3">
        <f>L7/H7*100-100</f>
        <v>5.0602781530394054</v>
      </c>
    </row>
    <row r="8" spans="1:21" s="29" customFormat="1" ht="21.75" customHeight="1">
      <c r="A8" s="96"/>
      <c r="B8" s="96" t="s">
        <v>8</v>
      </c>
      <c r="C8" s="96">
        <f>SUM(C7)</f>
        <v>755325.2</v>
      </c>
      <c r="D8" s="96">
        <f>SUM(D7)</f>
        <v>1036075.7</v>
      </c>
      <c r="E8" s="96">
        <f t="shared" ref="E8:F8" si="1">SUM(E7)</f>
        <v>1113296.3</v>
      </c>
      <c r="F8" s="4">
        <f t="shared" si="1"/>
        <v>1109492.669</v>
      </c>
      <c r="G8" s="4">
        <f>SUM(G7)</f>
        <v>1102250.3999999999</v>
      </c>
      <c r="H8" s="4">
        <f t="shared" ref="H8" si="2">SUM(H7)</f>
        <v>1520716.8</v>
      </c>
      <c r="I8" s="4">
        <f>SUM(I7)</f>
        <v>1576747.9</v>
      </c>
      <c r="J8" s="4">
        <f t="shared" ref="J8" si="3">SUM(J7)</f>
        <v>1600250.4</v>
      </c>
      <c r="K8" s="4">
        <f t="shared" ref="K8:L8" si="4">SUM(K7)</f>
        <v>1600250.4</v>
      </c>
      <c r="L8" s="4">
        <f t="shared" si="4"/>
        <v>1597669.3</v>
      </c>
      <c r="M8" s="96"/>
      <c r="N8" s="4">
        <f>J8-I8</f>
        <v>23502.5</v>
      </c>
      <c r="O8" s="4">
        <f>J8/I8*100-100</f>
        <v>1.4905680229540792</v>
      </c>
      <c r="P8" s="4">
        <f t="shared" ref="P8:P14" si="5">L8-I8</f>
        <v>20921.40000000014</v>
      </c>
      <c r="Q8" s="4">
        <f>G8/I8*100</f>
        <v>69.906571621246499</v>
      </c>
      <c r="R8" s="4">
        <f>L8-J8</f>
        <v>-2581.0999999998603</v>
      </c>
      <c r="S8" s="4">
        <f>L8/J8*100</f>
        <v>99.838706492433943</v>
      </c>
      <c r="T8" s="4">
        <f>L8-H8</f>
        <v>76952.5</v>
      </c>
      <c r="U8" s="4">
        <f>L8/H8*100-100</f>
        <v>5.0602781530394054</v>
      </c>
    </row>
    <row r="9" spans="1:21" s="26" customFormat="1" ht="22.5" customHeight="1">
      <c r="A9" s="153" t="s">
        <v>9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</row>
    <row r="10" spans="1:21" s="26" customFormat="1" ht="34.5" customHeight="1">
      <c r="A10" s="2">
        <v>902</v>
      </c>
      <c r="B10" s="2" t="s">
        <v>7</v>
      </c>
      <c r="C10" s="2">
        <v>240632.1</v>
      </c>
      <c r="D10" s="6">
        <v>410632.2</v>
      </c>
      <c r="E10" s="2">
        <f>1111906.8-E11-E12-E13</f>
        <v>421497.10000000009</v>
      </c>
      <c r="F10" s="37">
        <f t="shared" ref="F10" si="6">F14-F11-F12</f>
        <v>414683.7699999999</v>
      </c>
      <c r="G10" s="37">
        <f>G14-G11-G12</f>
        <v>388356</v>
      </c>
      <c r="H10" s="37">
        <f t="shared" ref="H10" si="7">H14-H11-H12</f>
        <v>447906.57999999984</v>
      </c>
      <c r="I10" s="37">
        <v>512435.5</v>
      </c>
      <c r="J10" s="37">
        <f>J14-J11-J12</f>
        <v>524855.13</v>
      </c>
      <c r="K10" s="37">
        <f t="shared" ref="K10:L10" si="8">K14-K11-K12</f>
        <v>524855.13</v>
      </c>
      <c r="L10" s="37">
        <f t="shared" si="8"/>
        <v>513606.06000000006</v>
      </c>
      <c r="M10" s="3">
        <f>L10/L14*100</f>
        <v>32.346590891556879</v>
      </c>
      <c r="N10" s="3">
        <f t="shared" ref="N10:N14" si="9">J10-I10</f>
        <v>12419.630000000005</v>
      </c>
      <c r="O10" s="3">
        <f t="shared" ref="O10:O14" si="10">J10/I10*100-100</f>
        <v>2.4236474639247376</v>
      </c>
      <c r="P10" s="3">
        <f t="shared" si="5"/>
        <v>1170.5600000000559</v>
      </c>
      <c r="Q10" s="3">
        <f t="shared" ref="Q10:Q14" si="11">L10/I10*100</f>
        <v>100.22843070005885</v>
      </c>
      <c r="R10" s="3">
        <f t="shared" ref="R10:R12" si="12">L10-J10</f>
        <v>-11249.069999999949</v>
      </c>
      <c r="S10" s="3">
        <f t="shared" ref="S10:S12" si="13">L10/J10*100</f>
        <v>97.856728579560624</v>
      </c>
      <c r="T10" s="3">
        <f t="shared" ref="T10:T12" si="14">L10-H10</f>
        <v>65699.480000000214</v>
      </c>
      <c r="U10" s="3">
        <f t="shared" ref="U10:U14" si="15">L10/H10*100-100</f>
        <v>14.668121196165558</v>
      </c>
    </row>
    <row r="11" spans="1:21" s="26" customFormat="1" ht="26.25" customHeight="1">
      <c r="A11" s="2">
        <v>904</v>
      </c>
      <c r="B11" s="2" t="s">
        <v>10</v>
      </c>
      <c r="C11" s="2">
        <v>64136.3</v>
      </c>
      <c r="D11" s="6">
        <v>97458.4</v>
      </c>
      <c r="E11" s="2">
        <v>111922.2</v>
      </c>
      <c r="F11" s="3">
        <v>103922.527</v>
      </c>
      <c r="G11" s="3">
        <v>105197.5</v>
      </c>
      <c r="H11" s="3">
        <v>105953.84</v>
      </c>
      <c r="I11" s="43">
        <v>121737.64</v>
      </c>
      <c r="J11" s="45">
        <v>123925.68</v>
      </c>
      <c r="K11" s="45">
        <v>123925.68</v>
      </c>
      <c r="L11" s="3">
        <v>123925.68</v>
      </c>
      <c r="M11" s="3">
        <f>L11/L14*100</f>
        <v>7.8047624124956627</v>
      </c>
      <c r="N11" s="3">
        <f t="shared" si="9"/>
        <v>2188.0399999999936</v>
      </c>
      <c r="O11" s="3">
        <f t="shared" si="10"/>
        <v>1.7973405760124876</v>
      </c>
      <c r="P11" s="3">
        <f t="shared" si="5"/>
        <v>2188.0399999999936</v>
      </c>
      <c r="Q11" s="3">
        <f t="shared" si="11"/>
        <v>101.79734057601249</v>
      </c>
      <c r="R11" s="3">
        <f t="shared" si="12"/>
        <v>0</v>
      </c>
      <c r="S11" s="3">
        <f t="shared" si="13"/>
        <v>100</v>
      </c>
      <c r="T11" s="3">
        <f t="shared" si="14"/>
        <v>17971.839999999997</v>
      </c>
      <c r="U11" s="3">
        <f t="shared" si="15"/>
        <v>16.961952487989109</v>
      </c>
    </row>
    <row r="12" spans="1:21" s="26" customFormat="1" ht="37.5" customHeight="1">
      <c r="A12" s="2">
        <v>926</v>
      </c>
      <c r="B12" s="2" t="s">
        <v>11</v>
      </c>
      <c r="C12" s="2">
        <v>438084.6</v>
      </c>
      <c r="D12" s="6">
        <v>525768.9</v>
      </c>
      <c r="E12" s="2">
        <v>578321.9</v>
      </c>
      <c r="F12" s="3">
        <v>590585.90300000005</v>
      </c>
      <c r="G12" s="3">
        <v>609887.30000000005</v>
      </c>
      <c r="H12" s="3">
        <v>970738.78</v>
      </c>
      <c r="I12" s="43">
        <v>941524.76</v>
      </c>
      <c r="J12" s="45">
        <v>951282.89</v>
      </c>
      <c r="K12" s="45">
        <v>951282.89</v>
      </c>
      <c r="L12" s="3">
        <v>950289.56</v>
      </c>
      <c r="M12" s="3">
        <f>L12/L14*100</f>
        <v>59.848646695947458</v>
      </c>
      <c r="N12" s="3">
        <f t="shared" si="9"/>
        <v>9758.1300000000047</v>
      </c>
      <c r="O12" s="3">
        <f>J12/I12*100-100</f>
        <v>1.0364177783279871</v>
      </c>
      <c r="P12" s="3">
        <f t="shared" si="5"/>
        <v>8764.8000000000466</v>
      </c>
      <c r="Q12" s="3">
        <f t="shared" si="11"/>
        <v>100.9309155077345</v>
      </c>
      <c r="R12" s="3">
        <f t="shared" si="12"/>
        <v>-993.32999999995809</v>
      </c>
      <c r="S12" s="3">
        <f t="shared" si="13"/>
        <v>99.895579957293251</v>
      </c>
      <c r="T12" s="3">
        <f t="shared" si="14"/>
        <v>-20449.219999999972</v>
      </c>
      <c r="U12" s="3">
        <f t="shared" si="15"/>
        <v>-2.1065625914316541</v>
      </c>
    </row>
    <row r="13" spans="1:21" s="26" customFormat="1" ht="37.5" customHeight="1">
      <c r="A13" s="2">
        <v>917</v>
      </c>
      <c r="B13" s="2" t="s">
        <v>12</v>
      </c>
      <c r="C13" s="2">
        <v>41.5</v>
      </c>
      <c r="D13" s="2"/>
      <c r="E13" s="2">
        <v>165.6</v>
      </c>
      <c r="F13" s="2"/>
      <c r="G13" s="2"/>
      <c r="H13" s="2"/>
      <c r="I13" s="3"/>
      <c r="J13" s="2"/>
      <c r="K13" s="2"/>
      <c r="L13" s="2"/>
      <c r="M13" s="41"/>
      <c r="N13" s="3"/>
      <c r="O13" s="3"/>
      <c r="P13" s="3"/>
      <c r="Q13" s="3"/>
      <c r="R13" s="3"/>
      <c r="S13" s="3"/>
      <c r="T13" s="3"/>
      <c r="U13" s="3"/>
    </row>
    <row r="14" spans="1:21" s="29" customFormat="1" ht="27" customHeight="1">
      <c r="A14" s="96"/>
      <c r="B14" s="96" t="s">
        <v>8</v>
      </c>
      <c r="C14" s="96">
        <f>SUM(C10:C13)</f>
        <v>742894.5</v>
      </c>
      <c r="D14" s="96">
        <f>SUM(D10:D13)</f>
        <v>1033859.5</v>
      </c>
      <c r="E14" s="96">
        <f t="shared" ref="E14" si="16">SUM(E10:E13)</f>
        <v>1111906.8000000003</v>
      </c>
      <c r="F14" s="96">
        <v>1109192.2</v>
      </c>
      <c r="G14" s="96">
        <v>1103440.8</v>
      </c>
      <c r="H14" s="137">
        <v>1524599.2</v>
      </c>
      <c r="I14" s="146">
        <f>I10+I11+I12</f>
        <v>1575697.9</v>
      </c>
      <c r="J14" s="4">
        <v>1600063.7</v>
      </c>
      <c r="K14" s="4">
        <v>1600063.7</v>
      </c>
      <c r="L14" s="96">
        <v>1587821.3</v>
      </c>
      <c r="M14" s="4">
        <v>100</v>
      </c>
      <c r="N14" s="4">
        <f t="shared" si="9"/>
        <v>24365.800000000047</v>
      </c>
      <c r="O14" s="4">
        <f t="shared" si="10"/>
        <v>1.5463497158941522</v>
      </c>
      <c r="P14" s="4">
        <f t="shared" si="5"/>
        <v>12123.40000000014</v>
      </c>
      <c r="Q14" s="4">
        <f t="shared" si="11"/>
        <v>100.76939875340318</v>
      </c>
      <c r="R14" s="4">
        <f t="shared" ref="R14" si="17">L14-J14</f>
        <v>-12242.399999999907</v>
      </c>
      <c r="S14" s="4">
        <f t="shared" ref="S14" si="18">L14/J14*100</f>
        <v>99.234880461321637</v>
      </c>
      <c r="T14" s="4">
        <f t="shared" ref="T14" si="19">L14-H14</f>
        <v>63222.100000000093</v>
      </c>
      <c r="U14" s="4">
        <f t="shared" si="15"/>
        <v>4.1468013363774645</v>
      </c>
    </row>
    <row r="15" spans="1:21" s="1" customFormat="1">
      <c r="I15" s="44">
        <f>I8-I14</f>
        <v>1050</v>
      </c>
      <c r="J15" s="44">
        <f t="shared" ref="J15:L15" si="20">J8-J14</f>
        <v>186.69999999995343</v>
      </c>
      <c r="K15" s="44">
        <f t="shared" si="20"/>
        <v>186.69999999995343</v>
      </c>
      <c r="L15" s="44">
        <f t="shared" si="20"/>
        <v>9848</v>
      </c>
    </row>
  </sheetData>
  <mergeCells count="18">
    <mergeCell ref="F4:F5"/>
    <mergeCell ref="G4:G5"/>
    <mergeCell ref="A2:U2"/>
    <mergeCell ref="H4:H5"/>
    <mergeCell ref="A9:U9"/>
    <mergeCell ref="P4:Q4"/>
    <mergeCell ref="N4:O4"/>
    <mergeCell ref="J4:J5"/>
    <mergeCell ref="I4:I5"/>
    <mergeCell ref="B4:B5"/>
    <mergeCell ref="A4:A5"/>
    <mergeCell ref="C4:C5"/>
    <mergeCell ref="T4:U4"/>
    <mergeCell ref="A6:U6"/>
    <mergeCell ref="D4:D5"/>
    <mergeCell ref="R4:S4"/>
    <mergeCell ref="K4:M4"/>
    <mergeCell ref="E4:E5"/>
  </mergeCells>
  <pageMargins left="0.47244094488188981" right="0.23622047244094491" top="1.4173228346456694" bottom="0.74803149606299213" header="0.31496062992125984" footer="0.31496062992125984"/>
  <pageSetup paperSize="9" scale="5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K8" sqref="K8"/>
    </sheetView>
  </sheetViews>
  <sheetFormatPr defaultRowHeight="15"/>
  <cols>
    <col min="1" max="1" width="25.140625" customWidth="1"/>
    <col min="2" max="2" width="14.85546875" customWidth="1"/>
    <col min="3" max="3" width="14.28515625" customWidth="1"/>
    <col min="4" max="4" width="13.5703125" customWidth="1"/>
    <col min="5" max="5" width="12.85546875" customWidth="1"/>
    <col min="6" max="6" width="11.42578125" customWidth="1"/>
    <col min="7" max="7" width="9" customWidth="1"/>
    <col min="8" max="8" width="11" style="33" customWidth="1"/>
    <col min="9" max="9" width="7.7109375" style="33" customWidth="1"/>
    <col min="10" max="10" width="9.7109375" customWidth="1"/>
    <col min="11" max="11" width="9" customWidth="1"/>
    <col min="12" max="12" width="9.5703125" customWidth="1"/>
    <col min="13" max="13" width="9.7109375" customWidth="1"/>
  </cols>
  <sheetData>
    <row r="1" spans="1:13" s="8" customFormat="1" ht="15.75">
      <c r="A1" s="9"/>
      <c r="B1" s="9"/>
      <c r="C1" s="9"/>
      <c r="D1" s="9"/>
      <c r="E1" s="9"/>
      <c r="F1" s="9"/>
      <c r="G1" s="9"/>
      <c r="H1" s="9"/>
      <c r="I1" s="9"/>
      <c r="J1" s="9"/>
      <c r="K1" s="9" t="s">
        <v>47</v>
      </c>
      <c r="L1" s="87"/>
      <c r="M1" s="9"/>
    </row>
    <row r="2" spans="1:13" s="8" customFormat="1" ht="36" customHeight="1">
      <c r="A2" s="149" t="s">
        <v>197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s="8" customFormat="1" ht="15.7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 t="s">
        <v>80</v>
      </c>
      <c r="M3" s="9"/>
    </row>
    <row r="4" spans="1:13" s="13" customFormat="1" ht="92.25" customHeight="1">
      <c r="A4" s="160" t="s">
        <v>21</v>
      </c>
      <c r="B4" s="161" t="s">
        <v>204</v>
      </c>
      <c r="C4" s="161" t="s">
        <v>205</v>
      </c>
      <c r="D4" s="161" t="s">
        <v>13</v>
      </c>
      <c r="E4" s="161" t="s">
        <v>20</v>
      </c>
      <c r="F4" s="163" t="s">
        <v>160</v>
      </c>
      <c r="G4" s="164"/>
      <c r="H4" s="160" t="s">
        <v>206</v>
      </c>
      <c r="I4" s="160"/>
      <c r="J4" s="160" t="s">
        <v>207</v>
      </c>
      <c r="K4" s="160"/>
      <c r="L4" s="160" t="s">
        <v>22</v>
      </c>
      <c r="M4" s="160"/>
    </row>
    <row r="5" spans="1:13" s="13" customFormat="1" ht="42" customHeight="1">
      <c r="A5" s="160"/>
      <c r="B5" s="161"/>
      <c r="C5" s="161"/>
      <c r="D5" s="161"/>
      <c r="E5" s="162"/>
      <c r="F5" s="14" t="s">
        <v>19</v>
      </c>
      <c r="G5" s="15" t="s">
        <v>23</v>
      </c>
      <c r="H5" s="135" t="s">
        <v>19</v>
      </c>
      <c r="I5" s="134" t="s">
        <v>23</v>
      </c>
      <c r="J5" s="14" t="s">
        <v>19</v>
      </c>
      <c r="K5" s="15" t="s">
        <v>23</v>
      </c>
      <c r="L5" s="14" t="s">
        <v>19</v>
      </c>
      <c r="M5" s="15" t="s">
        <v>23</v>
      </c>
    </row>
    <row r="6" spans="1:13" s="10" customFormat="1" ht="14.25" customHeight="1">
      <c r="A6" s="53">
        <v>1</v>
      </c>
      <c r="B6" s="128">
        <v>2</v>
      </c>
      <c r="C6" s="128">
        <v>3</v>
      </c>
      <c r="D6" s="128">
        <v>4</v>
      </c>
      <c r="E6" s="128">
        <v>5</v>
      </c>
      <c r="F6" s="53" t="s">
        <v>24</v>
      </c>
      <c r="G6" s="53" t="s">
        <v>25</v>
      </c>
      <c r="H6" s="53" t="s">
        <v>181</v>
      </c>
      <c r="I6" s="53" t="s">
        <v>182</v>
      </c>
      <c r="J6" s="53" t="s">
        <v>183</v>
      </c>
      <c r="K6" s="53" t="s">
        <v>184</v>
      </c>
      <c r="L6" s="53" t="s">
        <v>185</v>
      </c>
      <c r="M6" s="53" t="s">
        <v>186</v>
      </c>
    </row>
    <row r="7" spans="1:13" s="16" customFormat="1" ht="25.5" customHeight="1">
      <c r="A7" s="46" t="s">
        <v>14</v>
      </c>
      <c r="B7" s="57">
        <f>B8+B9</f>
        <v>920435.72</v>
      </c>
      <c r="C7" s="129">
        <f>C8+C9</f>
        <v>1576747.9</v>
      </c>
      <c r="D7" s="129">
        <f>D8+D9</f>
        <v>1600250.4</v>
      </c>
      <c r="E7" s="129">
        <f>E8+E9</f>
        <v>1597669.3</v>
      </c>
      <c r="F7" s="42">
        <f>C7-B7</f>
        <v>656312.17999999993</v>
      </c>
      <c r="G7" s="48">
        <f>C7/B7*100</f>
        <v>171.30450999880796</v>
      </c>
      <c r="H7" s="48">
        <f>D7-B7</f>
        <v>679814.67999999993</v>
      </c>
      <c r="I7" s="48">
        <f>D7/B7*100</f>
        <v>173.85792024672838</v>
      </c>
      <c r="J7" s="48">
        <f>D7-C7</f>
        <v>23502.5</v>
      </c>
      <c r="K7" s="48">
        <f>D7/C7*100</f>
        <v>101.49056802295408</v>
      </c>
      <c r="L7" s="42">
        <f>E7-D7</f>
        <v>-2581.0999999998603</v>
      </c>
      <c r="M7" s="67">
        <f>E7/D7*100</f>
        <v>99.838706492433943</v>
      </c>
    </row>
    <row r="8" spans="1:13" s="5" customFormat="1" ht="42" customHeight="1">
      <c r="A8" s="47" t="s">
        <v>15</v>
      </c>
      <c r="B8" s="130">
        <v>173620.52</v>
      </c>
      <c r="C8" s="131">
        <v>155522.5</v>
      </c>
      <c r="D8" s="131">
        <v>170435.9</v>
      </c>
      <c r="E8" s="131">
        <v>171909.1</v>
      </c>
      <c r="F8" s="50">
        <f t="shared" ref="F8:F10" si="0">C8-B8</f>
        <v>-18098.01999999999</v>
      </c>
      <c r="G8" s="51">
        <f t="shared" ref="G8:G10" si="1">C8/B8*100</f>
        <v>89.57610540505236</v>
      </c>
      <c r="H8" s="51">
        <f t="shared" ref="H8:H10" si="2">D8-B8</f>
        <v>-3184.6199999999953</v>
      </c>
      <c r="I8" s="51">
        <f t="shared" ref="I8:I10" si="3">D8/B8*100</f>
        <v>98.16575828709648</v>
      </c>
      <c r="J8" s="50">
        <f t="shared" ref="J8:J10" si="4">D8-C8</f>
        <v>14913.399999999994</v>
      </c>
      <c r="K8" s="51">
        <f t="shared" ref="K8:K10" si="5">D8/C8*100</f>
        <v>109.58922342426337</v>
      </c>
      <c r="L8" s="50">
        <f t="shared" ref="L8:L10" si="6">E8-D8</f>
        <v>1473.2000000000116</v>
      </c>
      <c r="M8" s="52">
        <f t="shared" ref="M8:M10" si="7">E8/D8*100</f>
        <v>100.86437188409249</v>
      </c>
    </row>
    <row r="9" spans="1:13" s="5" customFormat="1" ht="72" customHeight="1">
      <c r="A9" s="47" t="s">
        <v>16</v>
      </c>
      <c r="B9" s="130">
        <v>746815.2</v>
      </c>
      <c r="C9" s="132">
        <v>1421225.4</v>
      </c>
      <c r="D9" s="132">
        <v>1429814.5</v>
      </c>
      <c r="E9" s="132">
        <v>1425760.2</v>
      </c>
      <c r="F9" s="50">
        <f t="shared" si="0"/>
        <v>674410.2</v>
      </c>
      <c r="G9" s="51">
        <f t="shared" si="1"/>
        <v>190.30483043194621</v>
      </c>
      <c r="H9" s="51">
        <f t="shared" si="2"/>
        <v>682999.3</v>
      </c>
      <c r="I9" s="51">
        <f t="shared" si="3"/>
        <v>191.45492753762915</v>
      </c>
      <c r="J9" s="50">
        <f t="shared" si="4"/>
        <v>8589.1000000000931</v>
      </c>
      <c r="K9" s="51">
        <f t="shared" si="5"/>
        <v>100.60434467326577</v>
      </c>
      <c r="L9" s="50">
        <f t="shared" si="6"/>
        <v>-4054.3000000000466</v>
      </c>
      <c r="M9" s="52">
        <f t="shared" si="7"/>
        <v>99.716445734743914</v>
      </c>
    </row>
    <row r="10" spans="1:13" s="16" customFormat="1" ht="25.5" customHeight="1">
      <c r="A10" s="46" t="s">
        <v>17</v>
      </c>
      <c r="B10" s="130">
        <v>919385.72</v>
      </c>
      <c r="C10" s="57">
        <v>1575697.9</v>
      </c>
      <c r="D10" s="57">
        <v>1600063.7</v>
      </c>
      <c r="E10" s="57">
        <v>1587821.3</v>
      </c>
      <c r="F10" s="42">
        <f t="shared" si="0"/>
        <v>656312.17999999993</v>
      </c>
      <c r="G10" s="48">
        <f t="shared" si="1"/>
        <v>171.38594451956465</v>
      </c>
      <c r="H10" s="48">
        <f t="shared" si="2"/>
        <v>680677.98</v>
      </c>
      <c r="I10" s="48">
        <f t="shared" si="3"/>
        <v>174.03617058572542</v>
      </c>
      <c r="J10" s="42">
        <f t="shared" si="4"/>
        <v>24365.800000000047</v>
      </c>
      <c r="K10" s="49">
        <f t="shared" si="5"/>
        <v>101.54634971589415</v>
      </c>
      <c r="L10" s="42">
        <f t="shared" si="6"/>
        <v>-12242.399999999907</v>
      </c>
      <c r="M10" s="49">
        <f t="shared" si="7"/>
        <v>99.234880461321637</v>
      </c>
    </row>
    <row r="11" spans="1:13" s="5" customFormat="1" ht="37.5" customHeight="1">
      <c r="A11" s="47" t="s">
        <v>18</v>
      </c>
      <c r="B11" s="127">
        <f>B7-B10</f>
        <v>1050</v>
      </c>
      <c r="C11" s="127">
        <f t="shared" ref="C11:E11" si="8">C7-C10</f>
        <v>1050</v>
      </c>
      <c r="D11" s="127">
        <f t="shared" si="8"/>
        <v>186.69999999995343</v>
      </c>
      <c r="E11" s="127">
        <f t="shared" si="8"/>
        <v>9848</v>
      </c>
      <c r="F11" s="158" t="s">
        <v>140</v>
      </c>
      <c r="G11" s="159"/>
      <c r="H11" s="159"/>
      <c r="I11" s="159"/>
      <c r="J11" s="159"/>
      <c r="K11" s="159"/>
      <c r="L11" s="159"/>
      <c r="M11" s="157"/>
    </row>
  </sheetData>
  <mergeCells count="11">
    <mergeCell ref="F11:M11"/>
    <mergeCell ref="A2:M2"/>
    <mergeCell ref="L4:M4"/>
    <mergeCell ref="D4:D5"/>
    <mergeCell ref="J4:K4"/>
    <mergeCell ref="A4:A5"/>
    <mergeCell ref="B4:B5"/>
    <mergeCell ref="C4:C5"/>
    <mergeCell ref="E4:E5"/>
    <mergeCell ref="F4:G4"/>
    <mergeCell ref="H4:I4"/>
  </mergeCells>
  <pageMargins left="0.37" right="0.3" top="1.31" bottom="0.74803149606299213" header="0.31496062992125984" footer="0.31496062992125984"/>
  <pageSetup paperSize="9" scale="8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1"/>
  <sheetViews>
    <sheetView view="pageBreakPreview" zoomScale="75" zoomScaleSheetLayoutView="75" workbookViewId="0">
      <selection activeCell="S14" sqref="S14"/>
    </sheetView>
  </sheetViews>
  <sheetFormatPr defaultRowHeight="15.75"/>
  <cols>
    <col min="1" max="1" width="55.5703125" style="11" customWidth="1"/>
    <col min="2" max="2" width="18.28515625" style="136" customWidth="1"/>
    <col min="3" max="3" width="16.28515625" style="97" customWidth="1"/>
    <col min="4" max="4" width="18.42578125" style="139" customWidth="1"/>
    <col min="5" max="5" width="19.5703125" style="35" customWidth="1"/>
    <col min="6" max="6" width="18.140625" style="35" customWidth="1"/>
    <col min="7" max="8" width="18" style="35" customWidth="1"/>
    <col min="9" max="9" width="11.7109375" style="35" customWidth="1"/>
    <col min="10" max="10" width="15.140625" style="35" customWidth="1"/>
    <col min="11" max="11" width="11.28515625" style="35" customWidth="1"/>
    <col min="12" max="12" width="16.42578125" style="124" customWidth="1"/>
    <col min="13" max="13" width="10" style="124" customWidth="1"/>
  </cols>
  <sheetData>
    <row r="1" spans="1:15">
      <c r="A1" s="147"/>
      <c r="B1" s="142"/>
      <c r="C1" s="142"/>
      <c r="D1" s="142"/>
      <c r="E1" s="24"/>
      <c r="F1" s="24"/>
      <c r="G1" s="24"/>
      <c r="H1" s="24"/>
      <c r="I1" s="24"/>
      <c r="J1" s="24" t="s">
        <v>172</v>
      </c>
      <c r="K1" s="24"/>
    </row>
    <row r="2" spans="1:15" ht="22.5" customHeight="1">
      <c r="A2" s="166" t="s">
        <v>193</v>
      </c>
      <c r="B2" s="166"/>
      <c r="C2" s="166"/>
      <c r="D2" s="166"/>
      <c r="E2" s="167"/>
      <c r="F2" s="167"/>
      <c r="G2" s="167"/>
      <c r="H2" s="167"/>
      <c r="I2" s="167"/>
      <c r="J2" s="167"/>
      <c r="K2" s="167"/>
      <c r="L2" s="125"/>
    </row>
    <row r="3" spans="1:15" ht="15" customHeight="1">
      <c r="A3" s="148"/>
      <c r="B3" s="100"/>
      <c r="C3" s="100"/>
      <c r="D3" s="100"/>
      <c r="E3" s="24"/>
      <c r="F3" s="24"/>
      <c r="G3" s="24"/>
      <c r="H3" s="24"/>
      <c r="I3" s="24"/>
      <c r="J3" s="24" t="s">
        <v>83</v>
      </c>
      <c r="K3" s="24"/>
    </row>
    <row r="4" spans="1:15" ht="21.75" customHeight="1">
      <c r="A4" s="170" t="s">
        <v>26</v>
      </c>
      <c r="B4" s="178" t="s">
        <v>194</v>
      </c>
      <c r="C4" s="177"/>
      <c r="D4" s="163" t="s">
        <v>188</v>
      </c>
      <c r="E4" s="159"/>
      <c r="F4" s="159"/>
      <c r="G4" s="159"/>
      <c r="H4" s="159"/>
      <c r="I4" s="159"/>
      <c r="J4" s="159"/>
      <c r="K4" s="157"/>
      <c r="L4" s="160" t="s">
        <v>196</v>
      </c>
      <c r="M4" s="160"/>
    </row>
    <row r="5" spans="1:15" ht="31.5" customHeight="1">
      <c r="A5" s="171"/>
      <c r="B5" s="179" t="s">
        <v>155</v>
      </c>
      <c r="C5" s="176" t="s">
        <v>48</v>
      </c>
      <c r="D5" s="181" t="s">
        <v>199</v>
      </c>
      <c r="E5" s="168" t="s">
        <v>179</v>
      </c>
      <c r="F5" s="173" t="s">
        <v>20</v>
      </c>
      <c r="G5" s="168" t="s">
        <v>48</v>
      </c>
      <c r="H5" s="168" t="s">
        <v>195</v>
      </c>
      <c r="I5" s="175"/>
      <c r="J5" s="168" t="s">
        <v>153</v>
      </c>
      <c r="K5" s="175"/>
      <c r="L5" s="165"/>
      <c r="M5" s="165"/>
    </row>
    <row r="6" spans="1:15" s="33" customFormat="1" ht="33" customHeight="1">
      <c r="A6" s="172"/>
      <c r="B6" s="180"/>
      <c r="C6" s="177"/>
      <c r="D6" s="182"/>
      <c r="E6" s="169"/>
      <c r="F6" s="174"/>
      <c r="G6" s="169"/>
      <c r="H6" s="98" t="s">
        <v>19</v>
      </c>
      <c r="I6" s="36" t="s">
        <v>147</v>
      </c>
      <c r="J6" s="98" t="s">
        <v>19</v>
      </c>
      <c r="K6" s="36" t="s">
        <v>5</v>
      </c>
      <c r="L6" s="98" t="s">
        <v>19</v>
      </c>
      <c r="M6" s="98" t="s">
        <v>147</v>
      </c>
    </row>
    <row r="7" spans="1:15" s="7" customFormat="1" ht="27.75" customHeight="1">
      <c r="A7" s="54" t="s">
        <v>141</v>
      </c>
      <c r="B7" s="101">
        <f>B8+B25</f>
        <v>1520716822.9400001</v>
      </c>
      <c r="C7" s="126">
        <v>100</v>
      </c>
      <c r="D7" s="101">
        <f t="shared" ref="D7:E7" si="0">D8+D25</f>
        <v>1576747922.5</v>
      </c>
      <c r="E7" s="102">
        <f t="shared" si="0"/>
        <v>1600250400.8599999</v>
      </c>
      <c r="F7" s="103">
        <f>F8+F25</f>
        <v>1597669359.01</v>
      </c>
      <c r="G7" s="104">
        <v>100</v>
      </c>
      <c r="H7" s="105">
        <f>E7-D7</f>
        <v>23502478.359999895</v>
      </c>
      <c r="I7" s="105">
        <f>E7/D7*100-100</f>
        <v>1.4905666292387139</v>
      </c>
      <c r="J7" s="103">
        <f>F7-E7</f>
        <v>-2581041.8499999046</v>
      </c>
      <c r="K7" s="104">
        <f>F7/E7*100</f>
        <v>99.83871012632693</v>
      </c>
      <c r="L7" s="106">
        <f>F7-B7</f>
        <v>76952536.069999933</v>
      </c>
      <c r="M7" s="107">
        <f t="shared" ref="M7:M31" si="1">F7/B7*100-100</f>
        <v>5.0602804486128861</v>
      </c>
      <c r="N7" s="56"/>
      <c r="O7" s="56"/>
    </row>
    <row r="8" spans="1:15" s="7" customFormat="1" ht="32.25" customHeight="1">
      <c r="A8" s="54" t="s">
        <v>27</v>
      </c>
      <c r="B8" s="101">
        <f>B9+B18</f>
        <v>164209186.19999999</v>
      </c>
      <c r="C8" s="101">
        <f>B8/B7*100</f>
        <v>10.798143594054189</v>
      </c>
      <c r="D8" s="101">
        <f>D9+D18</f>
        <v>155522500</v>
      </c>
      <c r="E8" s="102">
        <f t="shared" ref="E8" si="2">E9+E18</f>
        <v>170435905.80999997</v>
      </c>
      <c r="F8" s="103">
        <f>F9+F18</f>
        <v>171909137.48999998</v>
      </c>
      <c r="G8" s="108">
        <f>F8/F7*100</f>
        <v>10.759994645983818</v>
      </c>
      <c r="H8" s="105">
        <f t="shared" ref="H8:H31" si="3">E8-D8</f>
        <v>14913405.809999973</v>
      </c>
      <c r="I8" s="105">
        <f t="shared" ref="I8:I29" si="4">E8/D8*100-100</f>
        <v>9.5892271600572059</v>
      </c>
      <c r="J8" s="103">
        <f t="shared" ref="J8:J31" si="5">F8-E8</f>
        <v>1473231.6800000072</v>
      </c>
      <c r="K8" s="104">
        <f t="shared" ref="K8:K29" si="6">F8/E8*100</f>
        <v>100.86439044225948</v>
      </c>
      <c r="L8" s="106">
        <f t="shared" ref="L8:L31" si="7">F8-B8</f>
        <v>7699951.2899999917</v>
      </c>
      <c r="M8" s="107">
        <f t="shared" si="1"/>
        <v>4.6891111686174298</v>
      </c>
    </row>
    <row r="9" spans="1:15" s="32" customFormat="1" ht="32.25" customHeight="1">
      <c r="A9" s="54" t="s">
        <v>145</v>
      </c>
      <c r="B9" s="140">
        <f>B10+B11+B13+B14+B15+B16+B17+B12</f>
        <v>161341705.20999998</v>
      </c>
      <c r="C9" s="101">
        <f>B9/B8*100</f>
        <v>98.253763351273463</v>
      </c>
      <c r="D9" s="101">
        <f>D10+D11+D13+D14+D15+D16+D17+D12</f>
        <v>152920500</v>
      </c>
      <c r="E9" s="109">
        <f>E10+E11+E13+E14+E15+E16+E17+E12</f>
        <v>165793877.32999998</v>
      </c>
      <c r="F9" s="110">
        <f>F10+F11+F13+F14+F15+F16+F17+F12</f>
        <v>164141429.25999999</v>
      </c>
      <c r="G9" s="108">
        <f>F9/F8*100</f>
        <v>95.481503576008663</v>
      </c>
      <c r="H9" s="105">
        <f t="shared" si="3"/>
        <v>12873377.329999983</v>
      </c>
      <c r="I9" s="105">
        <f t="shared" si="4"/>
        <v>8.4183463499007587</v>
      </c>
      <c r="J9" s="103">
        <f t="shared" si="5"/>
        <v>-1652448.0699999928</v>
      </c>
      <c r="K9" s="104">
        <f t="shared" si="6"/>
        <v>99.003311764818108</v>
      </c>
      <c r="L9" s="106">
        <f t="shared" si="7"/>
        <v>2799724.0500000119</v>
      </c>
      <c r="M9" s="107">
        <f t="shared" si="1"/>
        <v>1.7352761000982042</v>
      </c>
    </row>
    <row r="10" spans="1:15" ht="21" customHeight="1">
      <c r="A10" s="55" t="s">
        <v>28</v>
      </c>
      <c r="B10" s="141">
        <v>136002297.55000001</v>
      </c>
      <c r="C10" s="111">
        <f>B10/B9*100</f>
        <v>84.294570565608822</v>
      </c>
      <c r="D10" s="111">
        <v>129079100</v>
      </c>
      <c r="E10" s="112">
        <v>141476692.13999999</v>
      </c>
      <c r="F10" s="113">
        <v>141476692.13999999</v>
      </c>
      <c r="G10" s="114">
        <f>F10/F9*100</f>
        <v>86.191946041788711</v>
      </c>
      <c r="H10" s="115">
        <f t="shared" si="3"/>
        <v>12397592.139999986</v>
      </c>
      <c r="I10" s="115">
        <f t="shared" si="4"/>
        <v>9.6046471814569543</v>
      </c>
      <c r="J10" s="116">
        <f t="shared" si="5"/>
        <v>0</v>
      </c>
      <c r="K10" s="117">
        <f t="shared" si="6"/>
        <v>100</v>
      </c>
      <c r="L10" s="118">
        <f t="shared" si="7"/>
        <v>5474394.5899999738</v>
      </c>
      <c r="M10" s="119">
        <f t="shared" si="1"/>
        <v>4.0252221386093652</v>
      </c>
    </row>
    <row r="11" spans="1:15" ht="38.25" customHeight="1">
      <c r="A11" s="55" t="s">
        <v>29</v>
      </c>
      <c r="B11" s="141">
        <v>17798644.879999999</v>
      </c>
      <c r="C11" s="111">
        <f>B11/B9*100</f>
        <v>11.031645448914492</v>
      </c>
      <c r="D11" s="111">
        <v>18134400</v>
      </c>
      <c r="E11" s="112">
        <v>18603806.210000001</v>
      </c>
      <c r="F11" s="113">
        <v>18603806.210000001</v>
      </c>
      <c r="G11" s="114">
        <f>F11/F9*100</f>
        <v>11.33401012399592</v>
      </c>
      <c r="H11" s="115">
        <f t="shared" si="3"/>
        <v>469406.21000000089</v>
      </c>
      <c r="I11" s="115">
        <f t="shared" si="4"/>
        <v>2.5884849236809515</v>
      </c>
      <c r="J11" s="116">
        <f t="shared" si="5"/>
        <v>0</v>
      </c>
      <c r="K11" s="117">
        <f t="shared" si="6"/>
        <v>100</v>
      </c>
      <c r="L11" s="118">
        <f t="shared" si="7"/>
        <v>805161.33000000194</v>
      </c>
      <c r="M11" s="119">
        <f t="shared" si="1"/>
        <v>4.5237226509572395</v>
      </c>
    </row>
    <row r="12" spans="1:15" s="33" customFormat="1" ht="38.25" customHeight="1">
      <c r="A12" s="55" t="s">
        <v>165</v>
      </c>
      <c r="B12" s="141">
        <v>1864805.26</v>
      </c>
      <c r="C12" s="111"/>
      <c r="D12" s="111">
        <v>3800000</v>
      </c>
      <c r="E12" s="112">
        <v>3800000</v>
      </c>
      <c r="F12" s="113">
        <v>3826386.8</v>
      </c>
      <c r="G12" s="114">
        <f>F12/F9*100</f>
        <v>2.3311523588228322</v>
      </c>
      <c r="H12" s="115">
        <f t="shared" si="3"/>
        <v>0</v>
      </c>
      <c r="I12" s="115">
        <f t="shared" si="4"/>
        <v>0</v>
      </c>
      <c r="J12" s="116">
        <f t="shared" ref="J12" si="8">F12-E12</f>
        <v>26386.799999999814</v>
      </c>
      <c r="K12" s="117">
        <f t="shared" ref="K12" si="9">F12/E12*100</f>
        <v>100.69438947368421</v>
      </c>
      <c r="L12" s="118">
        <f t="shared" si="7"/>
        <v>1961581.5399999998</v>
      </c>
      <c r="M12" s="119">
        <f t="shared" si="1"/>
        <v>105.1896185663912</v>
      </c>
    </row>
    <row r="13" spans="1:15" ht="39" customHeight="1">
      <c r="A13" s="55" t="s">
        <v>30</v>
      </c>
      <c r="B13" s="141">
        <v>35733.86</v>
      </c>
      <c r="C13" s="111">
        <f>B13/B9*100</f>
        <v>2.2147937480572265E-2</v>
      </c>
      <c r="D13" s="111">
        <v>0</v>
      </c>
      <c r="E13" s="112">
        <v>0</v>
      </c>
      <c r="F13" s="113">
        <v>-6460.61</v>
      </c>
      <c r="G13" s="114">
        <f>F13/F9*100</f>
        <v>-3.9360020374663574E-3</v>
      </c>
      <c r="H13" s="115">
        <f t="shared" si="3"/>
        <v>0</v>
      </c>
      <c r="I13" s="115" t="e">
        <f t="shared" si="4"/>
        <v>#DIV/0!</v>
      </c>
      <c r="J13" s="116">
        <f t="shared" si="5"/>
        <v>-6460.61</v>
      </c>
      <c r="K13" s="117" t="e">
        <f t="shared" si="6"/>
        <v>#DIV/0!</v>
      </c>
      <c r="L13" s="118">
        <f t="shared" si="7"/>
        <v>-42194.47</v>
      </c>
      <c r="M13" s="119">
        <f t="shared" si="1"/>
        <v>-118.07979882386061</v>
      </c>
    </row>
    <row r="14" spans="1:15" ht="26.25" customHeight="1">
      <c r="A14" s="55" t="s">
        <v>31</v>
      </c>
      <c r="B14" s="141">
        <v>256174.81</v>
      </c>
      <c r="C14" s="111">
        <f>B14/B9*100</f>
        <v>0.15877779999075048</v>
      </c>
      <c r="D14" s="111">
        <v>440000</v>
      </c>
      <c r="E14" s="112">
        <v>446378.98</v>
      </c>
      <c r="F14" s="113">
        <v>446378.98</v>
      </c>
      <c r="G14" s="114">
        <f>F14/F9*100</f>
        <v>0.27194778430553068</v>
      </c>
      <c r="H14" s="115">
        <f t="shared" si="3"/>
        <v>6378.9799999999814</v>
      </c>
      <c r="I14" s="115">
        <f t="shared" si="4"/>
        <v>1.4497681818181718</v>
      </c>
      <c r="J14" s="116">
        <f t="shared" si="5"/>
        <v>0</v>
      </c>
      <c r="K14" s="117">
        <f t="shared" si="6"/>
        <v>100</v>
      </c>
      <c r="L14" s="118">
        <f t="shared" si="7"/>
        <v>190204.16999999998</v>
      </c>
      <c r="M14" s="119">
        <f t="shared" si="1"/>
        <v>74.24780367749662</v>
      </c>
    </row>
    <row r="15" spans="1:15" ht="36" customHeight="1">
      <c r="A15" s="55" t="s">
        <v>32</v>
      </c>
      <c r="B15" s="141">
        <v>598478.48</v>
      </c>
      <c r="C15" s="111">
        <f>B15/B9*100</f>
        <v>0.37093848687233671</v>
      </c>
      <c r="D15" s="111">
        <v>377000</v>
      </c>
      <c r="E15" s="112">
        <v>377000</v>
      </c>
      <c r="F15" s="113">
        <v>285853.96000000002</v>
      </c>
      <c r="G15" s="114">
        <f>F15/F9*100</f>
        <v>0.17415101189792093</v>
      </c>
      <c r="H15" s="115">
        <f t="shared" si="3"/>
        <v>0</v>
      </c>
      <c r="I15" s="115">
        <f t="shared" si="4"/>
        <v>0</v>
      </c>
      <c r="J15" s="116">
        <f t="shared" si="5"/>
        <v>-91146.039999999979</v>
      </c>
      <c r="K15" s="117">
        <f t="shared" si="6"/>
        <v>75.823331564986745</v>
      </c>
      <c r="L15" s="118">
        <f t="shared" si="7"/>
        <v>-312624.51999999996</v>
      </c>
      <c r="M15" s="119">
        <f t="shared" si="1"/>
        <v>-52.236551596642201</v>
      </c>
    </row>
    <row r="16" spans="1:15" ht="23.25" customHeight="1">
      <c r="A16" s="55" t="s">
        <v>33</v>
      </c>
      <c r="B16" s="141">
        <v>3854796.23</v>
      </c>
      <c r="C16" s="111">
        <f>B16/B9*100</f>
        <v>2.3892125256657315</v>
      </c>
      <c r="D16" s="111">
        <v>0</v>
      </c>
      <c r="E16" s="112">
        <v>0</v>
      </c>
      <c r="F16" s="113">
        <v>-1580810.05</v>
      </c>
      <c r="G16" s="114">
        <f>F16/F9*100</f>
        <v>-0.96307803406292836</v>
      </c>
      <c r="H16" s="115">
        <f t="shared" si="3"/>
        <v>0</v>
      </c>
      <c r="I16" s="133" t="e">
        <f t="shared" si="4"/>
        <v>#DIV/0!</v>
      </c>
      <c r="J16" s="111">
        <f t="shared" si="5"/>
        <v>-1580810.05</v>
      </c>
      <c r="K16" s="117" t="e">
        <f t="shared" si="6"/>
        <v>#DIV/0!</v>
      </c>
      <c r="L16" s="118">
        <f t="shared" si="7"/>
        <v>-5435606.2800000003</v>
      </c>
      <c r="M16" s="119">
        <f t="shared" si="1"/>
        <v>-141.00891345948006</v>
      </c>
    </row>
    <row r="17" spans="1:13" ht="26.25" customHeight="1">
      <c r="A17" s="55" t="s">
        <v>34</v>
      </c>
      <c r="B17" s="141">
        <v>930774.14</v>
      </c>
      <c r="C17" s="111">
        <f>B17/B9*100</f>
        <v>0.57689618365475814</v>
      </c>
      <c r="D17" s="111">
        <v>1090000</v>
      </c>
      <c r="E17" s="112">
        <v>1090000</v>
      </c>
      <c r="F17" s="113">
        <v>1089581.83</v>
      </c>
      <c r="G17" s="114">
        <f>F17/F9*100</f>
        <v>0.66380671528947321</v>
      </c>
      <c r="H17" s="115">
        <f t="shared" si="3"/>
        <v>0</v>
      </c>
      <c r="I17" s="133">
        <f t="shared" si="4"/>
        <v>0</v>
      </c>
      <c r="J17" s="111">
        <f t="shared" si="5"/>
        <v>-418.16999999992549</v>
      </c>
      <c r="K17" s="117">
        <f t="shared" si="6"/>
        <v>99.961635779816518</v>
      </c>
      <c r="L17" s="118">
        <f t="shared" si="7"/>
        <v>158807.69000000006</v>
      </c>
      <c r="M17" s="119">
        <f t="shared" si="1"/>
        <v>17.061893232229266</v>
      </c>
    </row>
    <row r="18" spans="1:13" s="33" customFormat="1" ht="26.25" customHeight="1">
      <c r="A18" s="54" t="s">
        <v>146</v>
      </c>
      <c r="B18" s="140">
        <f t="shared" ref="B18" si="10">B19+B20+B21+B22+B23+B24</f>
        <v>2867480.9899999998</v>
      </c>
      <c r="C18" s="101">
        <f>B18/B8*100</f>
        <v>1.7462366487265375</v>
      </c>
      <c r="D18" s="101">
        <f t="shared" ref="D18:F18" si="11">D19+D20+D21+D22+D23+D24</f>
        <v>2602000</v>
      </c>
      <c r="E18" s="109">
        <f t="shared" si="11"/>
        <v>4642028.4800000004</v>
      </c>
      <c r="F18" s="110">
        <f t="shared" si="11"/>
        <v>7767708.2300000004</v>
      </c>
      <c r="G18" s="120">
        <f>F18/F8*100</f>
        <v>4.5184964239913379</v>
      </c>
      <c r="H18" s="105">
        <f t="shared" si="3"/>
        <v>2040028.4800000004</v>
      </c>
      <c r="I18" s="126">
        <f t="shared" si="4"/>
        <v>78.402324365872431</v>
      </c>
      <c r="J18" s="101">
        <f t="shared" si="5"/>
        <v>3125679.75</v>
      </c>
      <c r="K18" s="104">
        <f t="shared" si="6"/>
        <v>167.33435099476165</v>
      </c>
      <c r="L18" s="106">
        <f t="shared" si="7"/>
        <v>4900227.24</v>
      </c>
      <c r="M18" s="107">
        <f t="shared" si="1"/>
        <v>170.88961555766065</v>
      </c>
    </row>
    <row r="19" spans="1:13" ht="51" customHeight="1">
      <c r="A19" s="55" t="s">
        <v>35</v>
      </c>
      <c r="B19" s="141">
        <v>1183449.17</v>
      </c>
      <c r="C19" s="111">
        <f>B19/B18*100</f>
        <v>41.271386772122945</v>
      </c>
      <c r="D19" s="111">
        <v>1075000</v>
      </c>
      <c r="E19" s="112">
        <v>2005517.58</v>
      </c>
      <c r="F19" s="113">
        <v>1905817.58</v>
      </c>
      <c r="G19" s="114">
        <f>F19/F18*100</f>
        <v>24.535133446947196</v>
      </c>
      <c r="H19" s="115">
        <f t="shared" si="3"/>
        <v>930517.58000000007</v>
      </c>
      <c r="I19" s="133">
        <f t="shared" si="4"/>
        <v>86.559774883720934</v>
      </c>
      <c r="J19" s="111">
        <f t="shared" si="5"/>
        <v>-99700</v>
      </c>
      <c r="K19" s="117">
        <f t="shared" si="6"/>
        <v>95.028714732084268</v>
      </c>
      <c r="L19" s="118">
        <f t="shared" si="7"/>
        <v>722368.41000000015</v>
      </c>
      <c r="M19" s="119">
        <f t="shared" si="1"/>
        <v>61.039242606423073</v>
      </c>
    </row>
    <row r="20" spans="1:13" ht="37.5" customHeight="1">
      <c r="A20" s="55" t="s">
        <v>36</v>
      </c>
      <c r="B20" s="141">
        <v>87002.65</v>
      </c>
      <c r="C20" s="111">
        <f>B20/B18*100</f>
        <v>3.0341142732388264</v>
      </c>
      <c r="D20" s="111">
        <v>45000</v>
      </c>
      <c r="E20" s="112">
        <v>45000</v>
      </c>
      <c r="F20" s="113">
        <v>34025.56</v>
      </c>
      <c r="G20" s="114">
        <f>F20/F18*100</f>
        <v>0.43803859507220444</v>
      </c>
      <c r="H20" s="115">
        <f t="shared" si="3"/>
        <v>0</v>
      </c>
      <c r="I20" s="133">
        <f t="shared" si="4"/>
        <v>0</v>
      </c>
      <c r="J20" s="111">
        <f t="shared" si="5"/>
        <v>-10974.440000000002</v>
      </c>
      <c r="K20" s="117">
        <f t="shared" si="6"/>
        <v>75.612355555555553</v>
      </c>
      <c r="L20" s="118">
        <f t="shared" si="7"/>
        <v>-52977.09</v>
      </c>
      <c r="M20" s="119">
        <f t="shared" si="1"/>
        <v>-60.891352159962942</v>
      </c>
    </row>
    <row r="21" spans="1:13" ht="53.25" customHeight="1">
      <c r="A21" s="55" t="s">
        <v>37</v>
      </c>
      <c r="B21" s="141">
        <v>0</v>
      </c>
      <c r="C21" s="111">
        <f>B21/B18*100</f>
        <v>0</v>
      </c>
      <c r="D21" s="111">
        <v>0</v>
      </c>
      <c r="E21" s="112">
        <v>0</v>
      </c>
      <c r="F21" s="113">
        <v>3253726.54</v>
      </c>
      <c r="G21" s="114">
        <f>F21/F18*100</f>
        <v>41.887857314640662</v>
      </c>
      <c r="H21" s="115">
        <f t="shared" si="3"/>
        <v>0</v>
      </c>
      <c r="I21" s="133" t="e">
        <f t="shared" si="4"/>
        <v>#DIV/0!</v>
      </c>
      <c r="J21" s="111">
        <f t="shared" si="5"/>
        <v>3253726.54</v>
      </c>
      <c r="K21" s="117" t="e">
        <f t="shared" si="6"/>
        <v>#DIV/0!</v>
      </c>
      <c r="L21" s="118">
        <f t="shared" si="7"/>
        <v>3253726.54</v>
      </c>
      <c r="M21" s="119" t="e">
        <f t="shared" si="1"/>
        <v>#DIV/0!</v>
      </c>
    </row>
    <row r="22" spans="1:13" ht="41.25" customHeight="1">
      <c r="A22" s="55" t="s">
        <v>38</v>
      </c>
      <c r="B22" s="141">
        <v>364023.54</v>
      </c>
      <c r="C22" s="111">
        <f>B22/B18*100</f>
        <v>12.694889391402731</v>
      </c>
      <c r="D22" s="111">
        <v>85000</v>
      </c>
      <c r="E22" s="112">
        <v>85000</v>
      </c>
      <c r="F22" s="113">
        <v>74327.73</v>
      </c>
      <c r="G22" s="114">
        <f>F22/F18*100</f>
        <v>0.95688107481864038</v>
      </c>
      <c r="H22" s="115">
        <f t="shared" si="3"/>
        <v>0</v>
      </c>
      <c r="I22" s="133">
        <f t="shared" si="4"/>
        <v>0</v>
      </c>
      <c r="J22" s="111">
        <f t="shared" si="5"/>
        <v>-10672.270000000004</v>
      </c>
      <c r="K22" s="117">
        <f t="shared" si="6"/>
        <v>87.444388235294113</v>
      </c>
      <c r="L22" s="118">
        <f t="shared" si="7"/>
        <v>-289695.81</v>
      </c>
      <c r="M22" s="119">
        <f t="shared" si="1"/>
        <v>-79.581614419770773</v>
      </c>
    </row>
    <row r="23" spans="1:13" ht="24" customHeight="1">
      <c r="A23" s="55" t="s">
        <v>39</v>
      </c>
      <c r="B23" s="141">
        <v>903042.25</v>
      </c>
      <c r="C23" s="111">
        <f>B23/B18*100</f>
        <v>31.492527871998206</v>
      </c>
      <c r="D23" s="111">
        <v>897000</v>
      </c>
      <c r="E23" s="112">
        <v>1085440.75</v>
      </c>
      <c r="F23" s="113">
        <v>1078740.67</v>
      </c>
      <c r="G23" s="114">
        <f>F23/F18*100</f>
        <v>13.887502440343333</v>
      </c>
      <c r="H23" s="115">
        <f t="shared" si="3"/>
        <v>188440.75</v>
      </c>
      <c r="I23" s="133">
        <f t="shared" si="4"/>
        <v>21.007887402452624</v>
      </c>
      <c r="J23" s="111">
        <f t="shared" si="5"/>
        <v>-6700.0800000000745</v>
      </c>
      <c r="K23" s="117">
        <f t="shared" si="6"/>
        <v>99.382731853396876</v>
      </c>
      <c r="L23" s="118">
        <f t="shared" si="7"/>
        <v>175698.41999999993</v>
      </c>
      <c r="M23" s="119">
        <f t="shared" si="1"/>
        <v>19.456279038992903</v>
      </c>
    </row>
    <row r="24" spans="1:13" ht="24.75" customHeight="1">
      <c r="A24" s="55" t="s">
        <v>40</v>
      </c>
      <c r="B24" s="141">
        <v>329963.38</v>
      </c>
      <c r="C24" s="111">
        <f>B24/B18*100</f>
        <v>11.5070816912373</v>
      </c>
      <c r="D24" s="111">
        <v>500000</v>
      </c>
      <c r="E24" s="112">
        <v>1421070.15</v>
      </c>
      <c r="F24" s="113">
        <v>1421070.15</v>
      </c>
      <c r="G24" s="114">
        <f>F24/F18*100</f>
        <v>18.294587128177959</v>
      </c>
      <c r="H24" s="115">
        <f t="shared" si="3"/>
        <v>921070.14999999991</v>
      </c>
      <c r="I24" s="115">
        <f t="shared" si="4"/>
        <v>184.21402999999998</v>
      </c>
      <c r="J24" s="116">
        <f t="shared" si="5"/>
        <v>0</v>
      </c>
      <c r="K24" s="117">
        <f t="shared" si="6"/>
        <v>100</v>
      </c>
      <c r="L24" s="118">
        <f t="shared" si="7"/>
        <v>1091106.77</v>
      </c>
      <c r="M24" s="119">
        <f t="shared" si="1"/>
        <v>330.67511006827488</v>
      </c>
    </row>
    <row r="25" spans="1:13" s="7" customFormat="1" ht="25.5" customHeight="1">
      <c r="A25" s="54" t="s">
        <v>41</v>
      </c>
      <c r="B25" s="101">
        <f t="shared" ref="B25" si="12">B26+B27+B28+B29+B30+B31</f>
        <v>1356507636.74</v>
      </c>
      <c r="C25" s="126">
        <f>B25/B7*100</f>
        <v>89.201856405945819</v>
      </c>
      <c r="D25" s="101">
        <f t="shared" ref="D25:F25" si="13">D26+D27+D28+D29+D30+D31</f>
        <v>1421225422.5</v>
      </c>
      <c r="E25" s="102">
        <f t="shared" si="13"/>
        <v>1429814495.05</v>
      </c>
      <c r="F25" s="103">
        <f t="shared" si="13"/>
        <v>1425760221.52</v>
      </c>
      <c r="G25" s="121">
        <f>F25/F7*100</f>
        <v>89.240005354016176</v>
      </c>
      <c r="H25" s="105">
        <f t="shared" si="3"/>
        <v>8589072.5499999523</v>
      </c>
      <c r="I25" s="105">
        <f t="shared" si="4"/>
        <v>0.60434273226630353</v>
      </c>
      <c r="J25" s="103">
        <f t="shared" si="5"/>
        <v>-4054273.5299999714</v>
      </c>
      <c r="K25" s="104">
        <f t="shared" si="6"/>
        <v>99.716447585051355</v>
      </c>
      <c r="L25" s="106">
        <f t="shared" si="7"/>
        <v>69252584.779999971</v>
      </c>
      <c r="M25" s="107">
        <f t="shared" si="1"/>
        <v>5.1052115671408842</v>
      </c>
    </row>
    <row r="26" spans="1:13" ht="37.5" customHeight="1">
      <c r="A26" s="55" t="s">
        <v>42</v>
      </c>
      <c r="B26" s="141">
        <v>419483610</v>
      </c>
      <c r="C26" s="111">
        <f>B26/B25*100</f>
        <v>30.923792733531208</v>
      </c>
      <c r="D26" s="111">
        <v>594337900</v>
      </c>
      <c r="E26" s="112">
        <v>594827889.40999997</v>
      </c>
      <c r="F26" s="113">
        <v>594827889.40999997</v>
      </c>
      <c r="G26" s="114">
        <f>F26/F25*100</f>
        <v>41.720050849493838</v>
      </c>
      <c r="H26" s="115">
        <f t="shared" si="3"/>
        <v>489989.40999996662</v>
      </c>
      <c r="I26" s="115">
        <f t="shared" si="4"/>
        <v>8.244290158847889E-2</v>
      </c>
      <c r="J26" s="116">
        <f t="shared" si="5"/>
        <v>0</v>
      </c>
      <c r="K26" s="117">
        <f t="shared" si="6"/>
        <v>100</v>
      </c>
      <c r="L26" s="118">
        <f t="shared" si="7"/>
        <v>175344279.40999997</v>
      </c>
      <c r="M26" s="119">
        <f t="shared" si="1"/>
        <v>41.800031092990736</v>
      </c>
    </row>
    <row r="27" spans="1:13" ht="37.5" customHeight="1">
      <c r="A27" s="55" t="s">
        <v>43</v>
      </c>
      <c r="B27" s="141">
        <v>523467284.63999999</v>
      </c>
      <c r="C27" s="111">
        <f>B27/B25*100</f>
        <v>38.589335619076373</v>
      </c>
      <c r="D27" s="111">
        <v>320099322.5</v>
      </c>
      <c r="E27" s="112">
        <v>320099322.5</v>
      </c>
      <c r="F27" s="113">
        <v>319661165.25</v>
      </c>
      <c r="G27" s="114">
        <f>F27/F25*100</f>
        <v>22.42040144093864</v>
      </c>
      <c r="H27" s="115">
        <f t="shared" si="3"/>
        <v>0</v>
      </c>
      <c r="I27" s="115">
        <f t="shared" si="4"/>
        <v>0</v>
      </c>
      <c r="J27" s="116">
        <f t="shared" si="5"/>
        <v>-438157.25</v>
      </c>
      <c r="K27" s="117">
        <f t="shared" si="6"/>
        <v>99.863118345088026</v>
      </c>
      <c r="L27" s="118">
        <f t="shared" si="7"/>
        <v>-203806119.38999999</v>
      </c>
      <c r="M27" s="119">
        <f t="shared" si="1"/>
        <v>-38.933879035088495</v>
      </c>
    </row>
    <row r="28" spans="1:13" ht="37.5" customHeight="1">
      <c r="A28" s="55" t="s">
        <v>44</v>
      </c>
      <c r="B28" s="141">
        <v>360038704.12</v>
      </c>
      <c r="C28" s="111">
        <f>B28/B25*100</f>
        <v>26.541590652984148</v>
      </c>
      <c r="D28" s="111">
        <v>400026000</v>
      </c>
      <c r="E28" s="112">
        <v>408488617.98000002</v>
      </c>
      <c r="F28" s="113">
        <v>408139883.10000002</v>
      </c>
      <c r="G28" s="114">
        <f>F28/F25*100</f>
        <v>28.626123589342601</v>
      </c>
      <c r="H28" s="115">
        <f t="shared" si="3"/>
        <v>8462617.9800000191</v>
      </c>
      <c r="I28" s="115">
        <f t="shared" si="4"/>
        <v>2.1155169863958889</v>
      </c>
      <c r="J28" s="116">
        <f t="shared" si="5"/>
        <v>-348734.87999999523</v>
      </c>
      <c r="K28" s="117">
        <f t="shared" si="6"/>
        <v>99.914628005616294</v>
      </c>
      <c r="L28" s="118">
        <f t="shared" si="7"/>
        <v>48101178.980000019</v>
      </c>
      <c r="M28" s="119">
        <f t="shared" si="1"/>
        <v>13.360002252415626</v>
      </c>
    </row>
    <row r="29" spans="1:13" s="33" customFormat="1" ht="37.5" customHeight="1">
      <c r="A29" s="55" t="s">
        <v>144</v>
      </c>
      <c r="B29" s="141">
        <v>53518037.979999997</v>
      </c>
      <c r="C29" s="111">
        <f>B29/B25*100</f>
        <v>3.9452809944082698</v>
      </c>
      <c r="D29" s="111">
        <v>106762200</v>
      </c>
      <c r="E29" s="112">
        <v>106398665.16</v>
      </c>
      <c r="F29" s="113">
        <v>106216233.93000001</v>
      </c>
      <c r="G29" s="114">
        <f>F29/F25*100</f>
        <v>7.4497964192578676</v>
      </c>
      <c r="H29" s="115">
        <f t="shared" si="3"/>
        <v>-363534.84000000358</v>
      </c>
      <c r="I29" s="115">
        <f t="shared" si="4"/>
        <v>-0.34050894417687516</v>
      </c>
      <c r="J29" s="116">
        <f t="shared" si="5"/>
        <v>-182431.22999998927</v>
      </c>
      <c r="K29" s="117">
        <f t="shared" si="6"/>
        <v>99.828539926017257</v>
      </c>
      <c r="L29" s="118">
        <f t="shared" si="7"/>
        <v>52698195.95000001</v>
      </c>
      <c r="M29" s="119">
        <f t="shared" si="1"/>
        <v>98.468101483267446</v>
      </c>
    </row>
    <row r="30" spans="1:13" s="8" customFormat="1" ht="118.5" customHeight="1">
      <c r="A30" s="55" t="s">
        <v>45</v>
      </c>
      <c r="B30" s="111"/>
      <c r="C30" s="122">
        <f>B30/B25*100</f>
        <v>0</v>
      </c>
      <c r="D30" s="122"/>
      <c r="E30" s="114"/>
      <c r="F30" s="116"/>
      <c r="G30" s="123">
        <f>F30/F25*100</f>
        <v>0</v>
      </c>
      <c r="H30" s="115">
        <f t="shared" si="3"/>
        <v>0</v>
      </c>
      <c r="I30" s="115"/>
      <c r="J30" s="116">
        <f t="shared" si="5"/>
        <v>0</v>
      </c>
      <c r="K30" s="117"/>
      <c r="L30" s="118">
        <f t="shared" si="7"/>
        <v>0</v>
      </c>
      <c r="M30" s="119"/>
    </row>
    <row r="31" spans="1:13" s="8" customFormat="1" ht="69.75" customHeight="1">
      <c r="A31" s="55" t="s">
        <v>46</v>
      </c>
      <c r="B31" s="141">
        <v>0</v>
      </c>
      <c r="C31" s="111">
        <f>B31/B25*100</f>
        <v>0</v>
      </c>
      <c r="D31" s="111"/>
      <c r="E31" s="112">
        <v>0</v>
      </c>
      <c r="F31" s="113">
        <v>-3084950.17</v>
      </c>
      <c r="G31" s="114">
        <f>F31/F25*100</f>
        <v>-0.21637229903294264</v>
      </c>
      <c r="H31" s="115">
        <f t="shared" si="3"/>
        <v>0</v>
      </c>
      <c r="I31" s="115"/>
      <c r="J31" s="116">
        <f t="shared" si="5"/>
        <v>-3084950.17</v>
      </c>
      <c r="K31" s="117"/>
      <c r="L31" s="118">
        <f t="shared" si="7"/>
        <v>-3084950.17</v>
      </c>
      <c r="M31" s="119" t="e">
        <f t="shared" si="1"/>
        <v>#DIV/0!</v>
      </c>
    </row>
  </sheetData>
  <mergeCells count="13">
    <mergeCell ref="L4:M5"/>
    <mergeCell ref="A2:K2"/>
    <mergeCell ref="E5:E6"/>
    <mergeCell ref="A4:A6"/>
    <mergeCell ref="F5:F6"/>
    <mergeCell ref="G5:G6"/>
    <mergeCell ref="J5:K5"/>
    <mergeCell ref="C5:C6"/>
    <mergeCell ref="B4:C4"/>
    <mergeCell ref="B5:B6"/>
    <mergeCell ref="D5:D6"/>
    <mergeCell ref="H5:I5"/>
    <mergeCell ref="D4:K4"/>
  </mergeCells>
  <pageMargins left="0.57999999999999996" right="0.39370078740157483" top="1.25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81"/>
  <sheetViews>
    <sheetView tabSelected="1" view="pageBreakPreview" topLeftCell="A4" zoomScale="63" zoomScaleSheetLayoutView="63" workbookViewId="0">
      <selection activeCell="C13" sqref="C13"/>
    </sheetView>
  </sheetViews>
  <sheetFormatPr defaultRowHeight="15.75"/>
  <cols>
    <col min="1" max="1" width="30.42578125" style="27" customWidth="1"/>
    <col min="2" max="2" width="11.28515625" style="23" customWidth="1"/>
    <col min="3" max="3" width="17" style="63" customWidth="1"/>
    <col min="4" max="4" width="11" style="23" customWidth="1"/>
    <col min="5" max="5" width="16.7109375" style="63" customWidth="1"/>
    <col min="6" max="6" width="11.28515625" style="22" customWidth="1"/>
    <col min="7" max="7" width="16.7109375" style="63" customWidth="1"/>
    <col min="8" max="8" width="18" style="63" customWidth="1"/>
    <col min="9" max="9" width="18.28515625" style="63" customWidth="1"/>
    <col min="10" max="10" width="14.42578125" style="24" customWidth="1"/>
    <col min="11" max="12" width="14" style="24" customWidth="1"/>
    <col min="13" max="13" width="14" style="25" customWidth="1"/>
    <col min="14" max="14" width="13" style="24" customWidth="1"/>
    <col min="15" max="15" width="16" style="24" customWidth="1"/>
    <col min="16" max="16" width="13" style="24" customWidth="1"/>
    <col min="17" max="17" width="18.5703125" style="39" customWidth="1"/>
    <col min="18" max="18" width="13.7109375" style="39" customWidth="1"/>
  </cols>
  <sheetData>
    <row r="1" spans="1:18" ht="24" customHeight="1">
      <c r="A1" s="143"/>
      <c r="B1" s="20"/>
      <c r="C1" s="65"/>
      <c r="D1" s="20"/>
      <c r="E1" s="65"/>
      <c r="F1" s="20"/>
      <c r="G1" s="65"/>
      <c r="H1" s="65"/>
      <c r="I1" s="65"/>
      <c r="J1" s="144"/>
      <c r="K1" s="144"/>
      <c r="L1" s="144"/>
      <c r="M1" s="91"/>
      <c r="N1" s="89" t="s">
        <v>173</v>
      </c>
      <c r="O1" s="144"/>
      <c r="P1" s="144"/>
      <c r="Q1" s="19"/>
    </row>
    <row r="2" spans="1:18" ht="25.5" customHeight="1">
      <c r="A2" s="183" t="s">
        <v>189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34"/>
    </row>
    <row r="3" spans="1:18">
      <c r="A3" s="138"/>
      <c r="P3" s="24" t="s">
        <v>80</v>
      </c>
    </row>
    <row r="4" spans="1:18" s="17" customFormat="1" ht="19.5" customHeight="1">
      <c r="A4" s="189" t="s">
        <v>26</v>
      </c>
      <c r="B4" s="189" t="s">
        <v>123</v>
      </c>
      <c r="C4" s="195" t="s">
        <v>174</v>
      </c>
      <c r="D4" s="195"/>
      <c r="E4" s="195" t="s">
        <v>187</v>
      </c>
      <c r="F4" s="195"/>
      <c r="G4" s="197" t="s">
        <v>188</v>
      </c>
      <c r="H4" s="197"/>
      <c r="I4" s="197"/>
      <c r="J4" s="197"/>
      <c r="K4" s="197"/>
      <c r="L4" s="197"/>
      <c r="M4" s="197"/>
      <c r="N4" s="198"/>
      <c r="O4" s="185" t="s">
        <v>192</v>
      </c>
      <c r="P4" s="185"/>
      <c r="Q4" s="185" t="s">
        <v>212</v>
      </c>
      <c r="R4" s="185"/>
    </row>
    <row r="5" spans="1:18" s="17" customFormat="1" ht="51.75" customHeight="1">
      <c r="A5" s="193"/>
      <c r="B5" s="193"/>
      <c r="C5" s="191" t="s">
        <v>20</v>
      </c>
      <c r="D5" s="193" t="s">
        <v>156</v>
      </c>
      <c r="E5" s="191" t="s">
        <v>20</v>
      </c>
      <c r="F5" s="193" t="s">
        <v>156</v>
      </c>
      <c r="G5" s="199" t="s">
        <v>198</v>
      </c>
      <c r="H5" s="191" t="s">
        <v>84</v>
      </c>
      <c r="I5" s="191" t="s">
        <v>85</v>
      </c>
      <c r="J5" s="189" t="s">
        <v>156</v>
      </c>
      <c r="K5" s="187" t="s">
        <v>152</v>
      </c>
      <c r="L5" s="188"/>
      <c r="M5" s="187" t="s">
        <v>153</v>
      </c>
      <c r="N5" s="188"/>
      <c r="O5" s="186"/>
      <c r="P5" s="186"/>
      <c r="Q5" s="186"/>
      <c r="R5" s="186"/>
    </row>
    <row r="6" spans="1:18" s="17" customFormat="1" ht="26.25" customHeight="1">
      <c r="A6" s="194"/>
      <c r="B6" s="194"/>
      <c r="C6" s="196"/>
      <c r="D6" s="190"/>
      <c r="E6" s="196"/>
      <c r="F6" s="190"/>
      <c r="G6" s="200"/>
      <c r="H6" s="192"/>
      <c r="I6" s="192"/>
      <c r="J6" s="190"/>
      <c r="K6" s="21" t="s">
        <v>19</v>
      </c>
      <c r="L6" s="21" t="s">
        <v>147</v>
      </c>
      <c r="M6" s="21" t="s">
        <v>19</v>
      </c>
      <c r="N6" s="21" t="s">
        <v>5</v>
      </c>
      <c r="O6" s="21" t="s">
        <v>19</v>
      </c>
      <c r="P6" s="21" t="s">
        <v>147</v>
      </c>
      <c r="Q6" s="21" t="s">
        <v>19</v>
      </c>
      <c r="R6" s="21" t="s">
        <v>154</v>
      </c>
    </row>
    <row r="7" spans="1:18" s="38" customFormat="1" ht="42.75" customHeight="1">
      <c r="A7" s="21" t="s">
        <v>86</v>
      </c>
      <c r="B7" s="68" t="s">
        <v>124</v>
      </c>
      <c r="C7" s="69">
        <f>C8+C9+C10+C12+C14+C15</f>
        <v>62813</v>
      </c>
      <c r="D7" s="70">
        <f>C7/C59*100</f>
        <v>5.6924668978151578</v>
      </c>
      <c r="E7" s="92">
        <f>E8+E9+E10+E12+E14+E15+E11</f>
        <v>73548.2</v>
      </c>
      <c r="F7" s="70">
        <f>E7/E59*100</f>
        <v>4.8240871760844621</v>
      </c>
      <c r="G7" s="69">
        <f>G8+G9+G10+G12+G14+G15+G11+G13</f>
        <v>90151.8</v>
      </c>
      <c r="H7" s="69">
        <f>H8+H9+H10+H12+H14+H15+H11+H13</f>
        <v>94036.1</v>
      </c>
      <c r="I7" s="69">
        <f>I8+I9+I10+I12+I14+I15+I11+I13</f>
        <v>93862.8</v>
      </c>
      <c r="J7" s="70">
        <f>I7/I59*100</f>
        <v>5.9114208884841144</v>
      </c>
      <c r="K7" s="70">
        <f>H7-G7</f>
        <v>3884.3000000000029</v>
      </c>
      <c r="L7" s="70">
        <f>H7/G7*100-100</f>
        <v>4.3086216803214228</v>
      </c>
      <c r="M7" s="70">
        <f>I7-H7</f>
        <v>-173.30000000000291</v>
      </c>
      <c r="N7" s="70">
        <f>I7/H7*100</f>
        <v>99.815709073430298</v>
      </c>
      <c r="O7" s="70">
        <f>I7-E7</f>
        <v>20314.600000000006</v>
      </c>
      <c r="P7" s="70">
        <f>I7/E7*100-100</f>
        <v>27.620798333609798</v>
      </c>
      <c r="Q7" s="71">
        <f>I7-C7</f>
        <v>31049.800000000003</v>
      </c>
      <c r="R7" s="72">
        <f>I7/C7*100-100</f>
        <v>49.432123923391657</v>
      </c>
    </row>
    <row r="8" spans="1:18" s="8" customFormat="1" ht="45.75" customHeight="1">
      <c r="A8" s="18" t="s">
        <v>87</v>
      </c>
      <c r="B8" s="73" t="s">
        <v>49</v>
      </c>
      <c r="C8" s="74">
        <v>1123.3</v>
      </c>
      <c r="D8" s="75"/>
      <c r="E8" s="93">
        <v>1940.5</v>
      </c>
      <c r="F8" s="75"/>
      <c r="G8" s="74">
        <v>2160.75</v>
      </c>
      <c r="H8" s="74">
        <v>2160.9</v>
      </c>
      <c r="I8" s="74">
        <v>2160.9</v>
      </c>
      <c r="J8" s="75"/>
      <c r="K8" s="76">
        <f t="shared" ref="K8:K59" si="0">H8-G8</f>
        <v>0.15000000000009095</v>
      </c>
      <c r="L8" s="76">
        <f t="shared" ref="L8:L59" si="1">H8/G8*100-100</f>
        <v>6.9420340159638272E-3</v>
      </c>
      <c r="M8" s="76">
        <f t="shared" ref="M8:M59" si="2">I8-H8</f>
        <v>0</v>
      </c>
      <c r="N8" s="76">
        <f t="shared" ref="N8:N59" si="3">I8/H8*100</f>
        <v>100</v>
      </c>
      <c r="O8" s="76">
        <f t="shared" ref="O8:O59" si="4">I8-E8</f>
        <v>220.40000000000009</v>
      </c>
      <c r="P8" s="76">
        <f t="shared" ref="P8:P59" si="5">I8/E8*100-100</f>
        <v>11.357897449111064</v>
      </c>
      <c r="Q8" s="77">
        <f t="shared" ref="Q8:Q59" si="6">I8-C8</f>
        <v>1037.6000000000001</v>
      </c>
      <c r="R8" s="78">
        <f t="shared" ref="R8:R59" si="7">I8/C8*100-100</f>
        <v>92.370693492388511</v>
      </c>
    </row>
    <row r="9" spans="1:18" s="8" customFormat="1" ht="49.5" customHeight="1">
      <c r="A9" s="18" t="s">
        <v>88</v>
      </c>
      <c r="B9" s="73" t="s">
        <v>50</v>
      </c>
      <c r="C9" s="79">
        <v>827.6</v>
      </c>
      <c r="D9" s="75"/>
      <c r="E9" s="94">
        <v>907</v>
      </c>
      <c r="F9" s="75"/>
      <c r="G9" s="79">
        <v>1194.67</v>
      </c>
      <c r="H9" s="79">
        <v>1192.4000000000001</v>
      </c>
      <c r="I9" s="79">
        <v>1192.4000000000001</v>
      </c>
      <c r="J9" s="75"/>
      <c r="K9" s="76">
        <f t="shared" si="0"/>
        <v>-2.2699999999999818</v>
      </c>
      <c r="L9" s="70">
        <f t="shared" si="1"/>
        <v>-0.19001063055070233</v>
      </c>
      <c r="M9" s="76">
        <f t="shared" si="2"/>
        <v>0</v>
      </c>
      <c r="N9" s="76">
        <f t="shared" si="3"/>
        <v>100</v>
      </c>
      <c r="O9" s="76">
        <f t="shared" si="4"/>
        <v>285.40000000000009</v>
      </c>
      <c r="P9" s="76">
        <f>I9/E9*100-100</f>
        <v>31.46637265711135</v>
      </c>
      <c r="Q9" s="77">
        <f t="shared" si="6"/>
        <v>364.80000000000007</v>
      </c>
      <c r="R9" s="78">
        <f t="shared" si="7"/>
        <v>44.079265345577568</v>
      </c>
    </row>
    <row r="10" spans="1:18" s="8" customFormat="1" ht="38.25" customHeight="1">
      <c r="A10" s="18" t="s">
        <v>89</v>
      </c>
      <c r="B10" s="73" t="s">
        <v>51</v>
      </c>
      <c r="C10" s="79">
        <v>12345.4</v>
      </c>
      <c r="D10" s="75"/>
      <c r="E10" s="94">
        <v>13987.8</v>
      </c>
      <c r="F10" s="75"/>
      <c r="G10" s="79">
        <v>18160.95</v>
      </c>
      <c r="H10" s="79">
        <v>18504.5</v>
      </c>
      <c r="I10" s="79">
        <v>18504.5</v>
      </c>
      <c r="J10" s="75"/>
      <c r="K10" s="76">
        <f t="shared" si="0"/>
        <v>343.54999999999927</v>
      </c>
      <c r="L10" s="76">
        <f t="shared" si="1"/>
        <v>1.8916961943070021</v>
      </c>
      <c r="M10" s="76">
        <f t="shared" si="2"/>
        <v>0</v>
      </c>
      <c r="N10" s="76">
        <f t="shared" si="3"/>
        <v>100</v>
      </c>
      <c r="O10" s="76">
        <f t="shared" si="4"/>
        <v>4516.7000000000007</v>
      </c>
      <c r="P10" s="76">
        <f t="shared" si="5"/>
        <v>32.290281531048493</v>
      </c>
      <c r="Q10" s="77">
        <f t="shared" si="6"/>
        <v>6159.1</v>
      </c>
      <c r="R10" s="78">
        <f t="shared" si="7"/>
        <v>49.889837510327737</v>
      </c>
    </row>
    <row r="11" spans="1:18" s="8" customFormat="1" ht="38.25" customHeight="1">
      <c r="A11" s="18" t="s">
        <v>175</v>
      </c>
      <c r="B11" s="73" t="s">
        <v>176</v>
      </c>
      <c r="C11" s="79"/>
      <c r="D11" s="75"/>
      <c r="E11" s="94">
        <v>32.5</v>
      </c>
      <c r="F11" s="75"/>
      <c r="G11" s="79">
        <v>1.2</v>
      </c>
      <c r="H11" s="79">
        <v>1.8</v>
      </c>
      <c r="I11" s="79">
        <v>1.8</v>
      </c>
      <c r="J11" s="75"/>
      <c r="K11" s="76"/>
      <c r="L11" s="76"/>
      <c r="M11" s="76"/>
      <c r="N11" s="76"/>
      <c r="O11" s="76"/>
      <c r="P11" s="76"/>
      <c r="Q11" s="77"/>
      <c r="R11" s="78"/>
    </row>
    <row r="12" spans="1:18" s="8" customFormat="1" ht="60" customHeight="1">
      <c r="A12" s="18" t="s">
        <v>90</v>
      </c>
      <c r="B12" s="80" t="s">
        <v>52</v>
      </c>
      <c r="C12" s="79">
        <v>8231.9</v>
      </c>
      <c r="D12" s="81"/>
      <c r="E12" s="94">
        <v>9099.2999999999993</v>
      </c>
      <c r="F12" s="81"/>
      <c r="G12" s="79">
        <v>10320.799999999999</v>
      </c>
      <c r="H12" s="79">
        <v>12283.6</v>
      </c>
      <c r="I12" s="79">
        <v>12283.6</v>
      </c>
      <c r="J12" s="81"/>
      <c r="K12" s="76">
        <f t="shared" si="0"/>
        <v>1962.8000000000011</v>
      </c>
      <c r="L12" s="76">
        <f t="shared" si="1"/>
        <v>19.017905588714058</v>
      </c>
      <c r="M12" s="76">
        <f t="shared" si="2"/>
        <v>0</v>
      </c>
      <c r="N12" s="76">
        <f t="shared" si="3"/>
        <v>100</v>
      </c>
      <c r="O12" s="76">
        <f t="shared" si="4"/>
        <v>3184.3000000000011</v>
      </c>
      <c r="P12" s="76">
        <f t="shared" si="5"/>
        <v>34.994999615355027</v>
      </c>
      <c r="Q12" s="77">
        <f t="shared" si="6"/>
        <v>4051.7000000000007</v>
      </c>
      <c r="R12" s="78">
        <f t="shared" si="7"/>
        <v>49.219499750968794</v>
      </c>
    </row>
    <row r="13" spans="1:18" s="8" customFormat="1" ht="60" customHeight="1">
      <c r="A13" s="18" t="s">
        <v>190</v>
      </c>
      <c r="B13" s="80" t="s">
        <v>191</v>
      </c>
      <c r="C13" s="79"/>
      <c r="D13" s="81"/>
      <c r="E13" s="94"/>
      <c r="F13" s="81"/>
      <c r="G13" s="79">
        <v>1500</v>
      </c>
      <c r="H13" s="79">
        <v>1500</v>
      </c>
      <c r="I13" s="79">
        <v>1500</v>
      </c>
      <c r="J13" s="81"/>
      <c r="K13" s="76">
        <f t="shared" si="0"/>
        <v>0</v>
      </c>
      <c r="L13" s="76">
        <f t="shared" si="1"/>
        <v>0</v>
      </c>
      <c r="M13" s="76">
        <f t="shared" si="2"/>
        <v>0</v>
      </c>
      <c r="N13" s="76">
        <f t="shared" si="3"/>
        <v>100</v>
      </c>
      <c r="O13" s="76"/>
      <c r="P13" s="76"/>
      <c r="Q13" s="77"/>
      <c r="R13" s="78"/>
    </row>
    <row r="14" spans="1:18" s="8" customFormat="1" ht="44.25" customHeight="1">
      <c r="A14" s="18" t="s">
        <v>178</v>
      </c>
      <c r="B14" s="73" t="s">
        <v>177</v>
      </c>
      <c r="C14" s="74">
        <v>0</v>
      </c>
      <c r="D14" s="75"/>
      <c r="E14" s="93"/>
      <c r="F14" s="75"/>
      <c r="G14" s="74">
        <v>640</v>
      </c>
      <c r="H14" s="74"/>
      <c r="I14" s="74"/>
      <c r="J14" s="75"/>
      <c r="K14" s="76">
        <f t="shared" si="0"/>
        <v>-640</v>
      </c>
      <c r="L14" s="76">
        <f t="shared" si="1"/>
        <v>-100</v>
      </c>
      <c r="M14" s="76"/>
      <c r="N14" s="76"/>
      <c r="O14" s="76"/>
      <c r="P14" s="76"/>
      <c r="Q14" s="77"/>
      <c r="R14" s="78"/>
    </row>
    <row r="15" spans="1:18" s="8" customFormat="1" ht="45" customHeight="1">
      <c r="A15" s="18" t="s">
        <v>91</v>
      </c>
      <c r="B15" s="73" t="s">
        <v>53</v>
      </c>
      <c r="C15" s="79">
        <v>40284.800000000003</v>
      </c>
      <c r="D15" s="75"/>
      <c r="E15" s="94">
        <v>47581.1</v>
      </c>
      <c r="F15" s="75"/>
      <c r="G15" s="79">
        <v>56173.43</v>
      </c>
      <c r="H15" s="79">
        <f>58392.9</f>
        <v>58392.9</v>
      </c>
      <c r="I15" s="79">
        <v>58219.6</v>
      </c>
      <c r="J15" s="75"/>
      <c r="K15" s="76">
        <f t="shared" si="0"/>
        <v>2219.4700000000012</v>
      </c>
      <c r="L15" s="76">
        <f t="shared" si="1"/>
        <v>3.9511028612637631</v>
      </c>
      <c r="M15" s="76">
        <f t="shared" si="2"/>
        <v>-173.30000000000291</v>
      </c>
      <c r="N15" s="76">
        <f t="shared" si="3"/>
        <v>99.703217343204386</v>
      </c>
      <c r="O15" s="76">
        <f t="shared" si="4"/>
        <v>10638.5</v>
      </c>
      <c r="P15" s="76">
        <f t="shared" si="5"/>
        <v>22.358667622228154</v>
      </c>
      <c r="Q15" s="77">
        <f t="shared" si="6"/>
        <v>17934.799999999996</v>
      </c>
      <c r="R15" s="78">
        <f t="shared" si="7"/>
        <v>44.520017475573894</v>
      </c>
    </row>
    <row r="16" spans="1:18" s="38" customFormat="1" ht="33.75" customHeight="1">
      <c r="A16" s="21" t="s">
        <v>92</v>
      </c>
      <c r="B16" s="68" t="s">
        <v>131</v>
      </c>
      <c r="C16" s="69">
        <f t="shared" ref="C16" si="8">C17+C18</f>
        <v>0</v>
      </c>
      <c r="D16" s="70">
        <f>C16/C59*100</f>
        <v>0</v>
      </c>
      <c r="E16" s="92">
        <f t="shared" ref="E16" si="9">E17+E18</f>
        <v>0</v>
      </c>
      <c r="F16" s="70">
        <f>E16/E59*100</f>
        <v>0</v>
      </c>
      <c r="G16" s="69">
        <f t="shared" ref="G16:I16" si="10">G17+G18</f>
        <v>0</v>
      </c>
      <c r="H16" s="69">
        <f t="shared" si="10"/>
        <v>490</v>
      </c>
      <c r="I16" s="69">
        <f t="shared" si="10"/>
        <v>0</v>
      </c>
      <c r="J16" s="70">
        <f>I16/I59*100</f>
        <v>0</v>
      </c>
      <c r="K16" s="70"/>
      <c r="L16" s="70"/>
      <c r="M16" s="70"/>
      <c r="N16" s="70"/>
      <c r="O16" s="70"/>
      <c r="P16" s="70"/>
      <c r="Q16" s="71"/>
      <c r="R16" s="72"/>
    </row>
    <row r="17" spans="1:18" s="8" customFormat="1" ht="38.25" customHeight="1">
      <c r="A17" s="18" t="s">
        <v>93</v>
      </c>
      <c r="B17" s="73" t="s">
        <v>54</v>
      </c>
      <c r="C17" s="74"/>
      <c r="D17" s="75"/>
      <c r="E17" s="93"/>
      <c r="F17" s="75"/>
      <c r="G17" s="74"/>
      <c r="H17" s="74">
        <v>490</v>
      </c>
      <c r="I17" s="74"/>
      <c r="J17" s="75"/>
      <c r="K17" s="76"/>
      <c r="L17" s="76"/>
      <c r="M17" s="76"/>
      <c r="N17" s="76"/>
      <c r="O17" s="76"/>
      <c r="P17" s="76"/>
      <c r="Q17" s="77"/>
      <c r="R17" s="78"/>
    </row>
    <row r="18" spans="1:18" s="8" customFormat="1" ht="42" customHeight="1">
      <c r="A18" s="18" t="s">
        <v>125</v>
      </c>
      <c r="B18" s="73" t="s">
        <v>55</v>
      </c>
      <c r="C18" s="74"/>
      <c r="D18" s="75"/>
      <c r="E18" s="93"/>
      <c r="F18" s="75"/>
      <c r="G18" s="74"/>
      <c r="H18" s="74"/>
      <c r="I18" s="74"/>
      <c r="J18" s="75"/>
      <c r="K18" s="76"/>
      <c r="L18" s="76"/>
      <c r="M18" s="76"/>
      <c r="N18" s="76"/>
      <c r="O18" s="76"/>
      <c r="P18" s="76"/>
      <c r="Q18" s="77"/>
      <c r="R18" s="78"/>
    </row>
    <row r="19" spans="1:18" s="38" customFormat="1" ht="58.5" customHeight="1">
      <c r="A19" s="21" t="s">
        <v>94</v>
      </c>
      <c r="B19" s="68" t="s">
        <v>132</v>
      </c>
      <c r="C19" s="69">
        <f>C20+C22+C21</f>
        <v>3051.1</v>
      </c>
      <c r="D19" s="82">
        <f>C19/C59*100</f>
        <v>0.27650782086389486</v>
      </c>
      <c r="E19" s="92">
        <f>E20+E22+E21</f>
        <v>3768.7000000000003</v>
      </c>
      <c r="F19" s="82">
        <f>E19/E59*100</f>
        <v>0.24719214529396386</v>
      </c>
      <c r="G19" s="69">
        <f>G20+G22+G21</f>
        <v>4464.8900000000003</v>
      </c>
      <c r="H19" s="69">
        <f>H20+H22+H21</f>
        <v>4461.3</v>
      </c>
      <c r="I19" s="69">
        <f>I20+I22+I21</f>
        <v>4411.3</v>
      </c>
      <c r="J19" s="82">
        <f>I19/I59*100</f>
        <v>0.27782093614690778</v>
      </c>
      <c r="K19" s="70">
        <f t="shared" si="0"/>
        <v>-3.5900000000001455</v>
      </c>
      <c r="L19" s="70">
        <f t="shared" si="1"/>
        <v>-8.0405116363451157E-2</v>
      </c>
      <c r="M19" s="70">
        <f t="shared" si="2"/>
        <v>-50</v>
      </c>
      <c r="N19" s="70">
        <f t="shared" si="3"/>
        <v>98.879250442696076</v>
      </c>
      <c r="O19" s="70">
        <f t="shared" si="4"/>
        <v>642.59999999999991</v>
      </c>
      <c r="P19" s="70">
        <f t="shared" si="5"/>
        <v>17.050972483880386</v>
      </c>
      <c r="Q19" s="71">
        <f t="shared" si="6"/>
        <v>1360.2000000000003</v>
      </c>
      <c r="R19" s="72">
        <f t="shared" si="7"/>
        <v>44.580643046770035</v>
      </c>
    </row>
    <row r="20" spans="1:18" s="8" customFormat="1" ht="52.5" customHeight="1">
      <c r="A20" s="18" t="s">
        <v>95</v>
      </c>
      <c r="B20" s="73" t="s">
        <v>56</v>
      </c>
      <c r="C20" s="74">
        <v>201.5</v>
      </c>
      <c r="D20" s="75"/>
      <c r="E20" s="93"/>
      <c r="F20" s="75"/>
      <c r="G20" s="74"/>
      <c r="H20" s="74"/>
      <c r="I20" s="74"/>
      <c r="J20" s="75"/>
      <c r="K20" s="76"/>
      <c r="L20" s="76"/>
      <c r="M20" s="76"/>
      <c r="N20" s="76"/>
      <c r="O20" s="76">
        <f t="shared" si="4"/>
        <v>0</v>
      </c>
      <c r="P20" s="76" t="e">
        <f t="shared" si="5"/>
        <v>#DIV/0!</v>
      </c>
      <c r="Q20" s="77">
        <f t="shared" si="6"/>
        <v>-201.5</v>
      </c>
      <c r="R20" s="78">
        <f t="shared" si="7"/>
        <v>-100</v>
      </c>
    </row>
    <row r="21" spans="1:18" s="8" customFormat="1" ht="87" customHeight="1">
      <c r="A21" s="18" t="s">
        <v>167</v>
      </c>
      <c r="B21" s="73" t="s">
        <v>166</v>
      </c>
      <c r="C21" s="74">
        <v>2849.6</v>
      </c>
      <c r="D21" s="75"/>
      <c r="E21" s="93">
        <v>3709.9</v>
      </c>
      <c r="F21" s="75"/>
      <c r="G21" s="74">
        <v>4414.8900000000003</v>
      </c>
      <c r="H21" s="74">
        <v>4411.3</v>
      </c>
      <c r="I21" s="74">
        <v>4411.3</v>
      </c>
      <c r="J21" s="75"/>
      <c r="K21" s="76">
        <f t="shared" ref="K21" si="11">H21-G21</f>
        <v>-3.5900000000001455</v>
      </c>
      <c r="L21" s="76">
        <f t="shared" ref="L21" si="12">H21/G21*100-100</f>
        <v>-8.1315729270727388E-2</v>
      </c>
      <c r="M21" s="76">
        <f t="shared" ref="M21" si="13">I21-H21</f>
        <v>0</v>
      </c>
      <c r="N21" s="76">
        <f t="shared" ref="N21" si="14">I21/H21*100</f>
        <v>100</v>
      </c>
      <c r="O21" s="76">
        <f t="shared" ref="O21" si="15">I21-E21</f>
        <v>701.40000000000009</v>
      </c>
      <c r="P21" s="76">
        <f t="shared" ref="P21" si="16">I21/E21*100-100</f>
        <v>18.906169977627442</v>
      </c>
      <c r="Q21" s="79">
        <f t="shared" ref="Q21" si="17">I21-C21</f>
        <v>1561.7000000000003</v>
      </c>
      <c r="R21" s="83"/>
    </row>
    <row r="22" spans="1:18" s="8" customFormat="1" ht="51.75" customHeight="1">
      <c r="A22" s="18" t="s">
        <v>96</v>
      </c>
      <c r="B22" s="73" t="s">
        <v>57</v>
      </c>
      <c r="C22" s="74"/>
      <c r="D22" s="75"/>
      <c r="E22" s="93">
        <v>58.8</v>
      </c>
      <c r="F22" s="75"/>
      <c r="G22" s="74">
        <v>50</v>
      </c>
      <c r="H22" s="74">
        <v>50</v>
      </c>
      <c r="I22" s="74"/>
      <c r="J22" s="75"/>
      <c r="K22" s="76">
        <f t="shared" si="0"/>
        <v>0</v>
      </c>
      <c r="L22" s="76">
        <f t="shared" si="1"/>
        <v>0</v>
      </c>
      <c r="M22" s="76">
        <f t="shared" si="2"/>
        <v>-50</v>
      </c>
      <c r="N22" s="76">
        <f t="shared" si="3"/>
        <v>0</v>
      </c>
      <c r="O22" s="76">
        <f t="shared" si="4"/>
        <v>-58.8</v>
      </c>
      <c r="P22" s="76">
        <f t="shared" si="5"/>
        <v>-100</v>
      </c>
      <c r="Q22" s="77">
        <f t="shared" si="6"/>
        <v>0</v>
      </c>
      <c r="R22" s="78" t="e">
        <f t="shared" si="7"/>
        <v>#DIV/0!</v>
      </c>
    </row>
    <row r="23" spans="1:18" s="38" customFormat="1" ht="27" customHeight="1">
      <c r="A23" s="21" t="s">
        <v>97</v>
      </c>
      <c r="B23" s="68" t="s">
        <v>133</v>
      </c>
      <c r="C23" s="69">
        <f t="shared" ref="C23" si="18">C24+C25+C26+C27</f>
        <v>19161.100000000002</v>
      </c>
      <c r="D23" s="70">
        <f>C23/C59*100</f>
        <v>1.7364865151437765</v>
      </c>
      <c r="E23" s="92">
        <f t="shared" ref="E23" si="19">E24+E25+E26+E27</f>
        <v>44230.3</v>
      </c>
      <c r="F23" s="70">
        <f>E23/E59*100</f>
        <v>2.9011019035730121</v>
      </c>
      <c r="G23" s="69">
        <f t="shared" ref="G23:I23" si="20">G24+G25+G26+G27</f>
        <v>46436.969999999994</v>
      </c>
      <c r="H23" s="69">
        <f t="shared" si="20"/>
        <v>47940.6</v>
      </c>
      <c r="I23" s="69">
        <f t="shared" si="20"/>
        <v>37688</v>
      </c>
      <c r="J23" s="70">
        <f>I23/I59*100</f>
        <v>2.3735668491158295</v>
      </c>
      <c r="K23" s="70">
        <f t="shared" si="0"/>
        <v>1503.6300000000047</v>
      </c>
      <c r="L23" s="70">
        <f t="shared" si="1"/>
        <v>3.2380019626603769</v>
      </c>
      <c r="M23" s="70">
        <f t="shared" si="2"/>
        <v>-10252.599999999999</v>
      </c>
      <c r="N23" s="70">
        <f t="shared" si="3"/>
        <v>78.613951431563237</v>
      </c>
      <c r="O23" s="70">
        <f t="shared" si="4"/>
        <v>-6542.3000000000029</v>
      </c>
      <c r="P23" s="70">
        <f t="shared" si="5"/>
        <v>-14.791443874448063</v>
      </c>
      <c r="Q23" s="71">
        <f t="shared" si="6"/>
        <v>18526.899999999998</v>
      </c>
      <c r="R23" s="72">
        <f t="shared" si="7"/>
        <v>96.690169144777684</v>
      </c>
    </row>
    <row r="24" spans="1:18" s="8" customFormat="1" ht="31.5">
      <c r="A24" s="18" t="s">
        <v>126</v>
      </c>
      <c r="B24" s="73" t="s">
        <v>58</v>
      </c>
      <c r="C24" s="79">
        <v>233.5</v>
      </c>
      <c r="D24" s="75"/>
      <c r="E24" s="94">
        <v>248.2</v>
      </c>
      <c r="F24" s="75"/>
      <c r="G24" s="79">
        <v>250.8</v>
      </c>
      <c r="H24" s="79">
        <v>250.8</v>
      </c>
      <c r="I24" s="79">
        <v>250.8</v>
      </c>
      <c r="J24" s="75"/>
      <c r="K24" s="76">
        <f t="shared" si="0"/>
        <v>0</v>
      </c>
      <c r="L24" s="70">
        <f t="shared" si="1"/>
        <v>0</v>
      </c>
      <c r="M24" s="76">
        <f t="shared" si="2"/>
        <v>0</v>
      </c>
      <c r="N24" s="76">
        <f t="shared" si="3"/>
        <v>100</v>
      </c>
      <c r="O24" s="76">
        <f t="shared" si="4"/>
        <v>2.6000000000000227</v>
      </c>
      <c r="P24" s="76">
        <f t="shared" si="5"/>
        <v>1.0475423045930796</v>
      </c>
      <c r="Q24" s="77">
        <f t="shared" si="6"/>
        <v>17.300000000000011</v>
      </c>
      <c r="R24" s="78">
        <f t="shared" si="7"/>
        <v>7.4089935760171386</v>
      </c>
    </row>
    <row r="25" spans="1:18" s="8" customFormat="1" ht="31.5">
      <c r="A25" s="18" t="s">
        <v>98</v>
      </c>
      <c r="B25" s="80" t="s">
        <v>59</v>
      </c>
      <c r="C25" s="79">
        <v>2621.4</v>
      </c>
      <c r="D25" s="81"/>
      <c r="E25" s="94">
        <v>4275.7</v>
      </c>
      <c r="F25" s="81"/>
      <c r="G25" s="79">
        <v>6484.55</v>
      </c>
      <c r="H25" s="79">
        <v>6513.6</v>
      </c>
      <c r="I25" s="79">
        <v>6466.6</v>
      </c>
      <c r="J25" s="81"/>
      <c r="K25" s="76">
        <f t="shared" si="0"/>
        <v>29.050000000000182</v>
      </c>
      <c r="L25" s="76">
        <f t="shared" si="1"/>
        <v>0.44798790972389213</v>
      </c>
      <c r="M25" s="76">
        <f t="shared" si="2"/>
        <v>-47</v>
      </c>
      <c r="N25" s="76">
        <f t="shared" si="3"/>
        <v>99.278432817489559</v>
      </c>
      <c r="O25" s="76">
        <f t="shared" si="4"/>
        <v>2190.9000000000005</v>
      </c>
      <c r="P25" s="76">
        <f t="shared" si="5"/>
        <v>51.240732511635542</v>
      </c>
      <c r="Q25" s="77">
        <f t="shared" si="6"/>
        <v>3845.2000000000003</v>
      </c>
      <c r="R25" s="78">
        <f t="shared" si="7"/>
        <v>146.68497749294272</v>
      </c>
    </row>
    <row r="26" spans="1:18" s="8" customFormat="1" ht="39.75" customHeight="1">
      <c r="A26" s="18" t="s">
        <v>99</v>
      </c>
      <c r="B26" s="80" t="s">
        <v>60</v>
      </c>
      <c r="C26" s="79">
        <v>16229.3</v>
      </c>
      <c r="D26" s="75"/>
      <c r="E26" s="94">
        <v>39699.9</v>
      </c>
      <c r="F26" s="75"/>
      <c r="G26" s="79">
        <v>36634.589999999997</v>
      </c>
      <c r="H26" s="79">
        <v>38109.199999999997</v>
      </c>
      <c r="I26" s="79">
        <v>27953.599999999999</v>
      </c>
      <c r="J26" s="75"/>
      <c r="K26" s="76">
        <f t="shared" si="0"/>
        <v>1474.6100000000006</v>
      </c>
      <c r="L26" s="76">
        <f t="shared" si="1"/>
        <v>4.0251849413354961</v>
      </c>
      <c r="M26" s="76">
        <f t="shared" si="2"/>
        <v>-10155.599999999999</v>
      </c>
      <c r="N26" s="76">
        <f t="shared" si="3"/>
        <v>73.351316742413914</v>
      </c>
      <c r="O26" s="76">
        <f t="shared" si="4"/>
        <v>-11746.300000000003</v>
      </c>
      <c r="P26" s="76">
        <f t="shared" si="5"/>
        <v>-29.587731959022577</v>
      </c>
      <c r="Q26" s="77">
        <f t="shared" si="6"/>
        <v>11724.3</v>
      </c>
      <c r="R26" s="78">
        <f t="shared" si="7"/>
        <v>72.241563098839748</v>
      </c>
    </row>
    <row r="27" spans="1:18" s="8" customFormat="1" ht="45" customHeight="1">
      <c r="A27" s="18" t="s">
        <v>100</v>
      </c>
      <c r="B27" s="73" t="s">
        <v>61</v>
      </c>
      <c r="C27" s="79">
        <v>76.900000000000006</v>
      </c>
      <c r="D27" s="75"/>
      <c r="E27" s="94">
        <v>6.5</v>
      </c>
      <c r="F27" s="75"/>
      <c r="G27" s="79">
        <v>3067.03</v>
      </c>
      <c r="H27" s="79">
        <v>3067</v>
      </c>
      <c r="I27" s="79">
        <v>3017</v>
      </c>
      <c r="J27" s="75"/>
      <c r="K27" s="76">
        <f t="shared" si="0"/>
        <v>-3.0000000000200089E-2</v>
      </c>
      <c r="L27" s="76">
        <f t="shared" si="1"/>
        <v>-9.7814498064963118E-4</v>
      </c>
      <c r="M27" s="76">
        <f t="shared" si="2"/>
        <v>-50</v>
      </c>
      <c r="N27" s="76">
        <f t="shared" si="3"/>
        <v>98.369742419302256</v>
      </c>
      <c r="O27" s="76">
        <f t="shared" si="4"/>
        <v>3010.5</v>
      </c>
      <c r="P27" s="76">
        <f t="shared" si="5"/>
        <v>46315.38461538461</v>
      </c>
      <c r="Q27" s="77">
        <f t="shared" si="6"/>
        <v>2940.1</v>
      </c>
      <c r="R27" s="78">
        <f t="shared" si="7"/>
        <v>3823.2769830949283</v>
      </c>
    </row>
    <row r="28" spans="1:18" s="38" customFormat="1" ht="37.5" customHeight="1">
      <c r="A28" s="21" t="s">
        <v>101</v>
      </c>
      <c r="B28" s="68" t="s">
        <v>134</v>
      </c>
      <c r="C28" s="69">
        <f>C29+C30+C31+C32</f>
        <v>23966.400000000001</v>
      </c>
      <c r="D28" s="70">
        <f>C28/C59*100</f>
        <v>2.1719697938292581</v>
      </c>
      <c r="E28" s="92">
        <f>E29+E30+E31+E32</f>
        <v>42472.299999999996</v>
      </c>
      <c r="F28" s="70">
        <f>E28/E59*100</f>
        <v>2.7857932317692629</v>
      </c>
      <c r="G28" s="69">
        <f>G29+G30+G31+G32</f>
        <v>51219.15</v>
      </c>
      <c r="H28" s="69">
        <f>H29+H30+H31+H32</f>
        <v>51221</v>
      </c>
      <c r="I28" s="69">
        <f>I29+I30+I31+I32</f>
        <v>51221</v>
      </c>
      <c r="J28" s="70">
        <f>I28/I59*100</f>
        <v>3.2258667899215112</v>
      </c>
      <c r="K28" s="70">
        <f t="shared" si="0"/>
        <v>1.8499999999985448</v>
      </c>
      <c r="L28" s="70">
        <f t="shared" si="1"/>
        <v>3.6119303034070072E-3</v>
      </c>
      <c r="M28" s="70">
        <f t="shared" si="2"/>
        <v>0</v>
      </c>
      <c r="N28" s="70">
        <f t="shared" si="3"/>
        <v>100</v>
      </c>
      <c r="O28" s="70">
        <f t="shared" si="4"/>
        <v>8748.7000000000044</v>
      </c>
      <c r="P28" s="70">
        <f t="shared" si="5"/>
        <v>20.598601912305199</v>
      </c>
      <c r="Q28" s="71">
        <f t="shared" si="6"/>
        <v>27254.6</v>
      </c>
      <c r="R28" s="72">
        <f t="shared" si="7"/>
        <v>113.72004139128111</v>
      </c>
    </row>
    <row r="29" spans="1:18" s="8" customFormat="1" ht="27.75" customHeight="1">
      <c r="A29" s="18" t="s">
        <v>102</v>
      </c>
      <c r="B29" s="73" t="s">
        <v>62</v>
      </c>
      <c r="C29" s="74">
        <v>14153.2</v>
      </c>
      <c r="D29" s="75"/>
      <c r="E29" s="93">
        <v>13953.3</v>
      </c>
      <c r="F29" s="75"/>
      <c r="G29" s="74">
        <v>18765.8</v>
      </c>
      <c r="H29" s="74">
        <v>18765.8</v>
      </c>
      <c r="I29" s="74">
        <v>18765.8</v>
      </c>
      <c r="J29" s="75"/>
      <c r="K29" s="76">
        <f t="shared" si="0"/>
        <v>0</v>
      </c>
      <c r="L29" s="76">
        <f t="shared" si="1"/>
        <v>0</v>
      </c>
      <c r="M29" s="76">
        <f t="shared" si="2"/>
        <v>0</v>
      </c>
      <c r="N29" s="76">
        <f t="shared" si="3"/>
        <v>100</v>
      </c>
      <c r="O29" s="76">
        <f t="shared" si="4"/>
        <v>4812.5</v>
      </c>
      <c r="P29" s="76">
        <f t="shared" si="5"/>
        <v>34.490048948994144</v>
      </c>
      <c r="Q29" s="77">
        <f t="shared" si="6"/>
        <v>4612.5999999999985</v>
      </c>
      <c r="R29" s="78">
        <f t="shared" si="7"/>
        <v>32.590509566741076</v>
      </c>
    </row>
    <row r="30" spans="1:18" s="8" customFormat="1" ht="24.75" customHeight="1">
      <c r="A30" s="18" t="s">
        <v>127</v>
      </c>
      <c r="B30" s="73" t="s">
        <v>63</v>
      </c>
      <c r="C30" s="74">
        <v>8608.7999999999993</v>
      </c>
      <c r="D30" s="75"/>
      <c r="E30" s="93">
        <v>27276.9</v>
      </c>
      <c r="F30" s="75"/>
      <c r="G30" s="74">
        <v>30803</v>
      </c>
      <c r="H30" s="74">
        <v>30803</v>
      </c>
      <c r="I30" s="74">
        <v>30803</v>
      </c>
      <c r="J30" s="75"/>
      <c r="K30" s="76">
        <f t="shared" si="0"/>
        <v>0</v>
      </c>
      <c r="L30" s="76">
        <f t="shared" si="1"/>
        <v>0</v>
      </c>
      <c r="M30" s="76">
        <f t="shared" si="2"/>
        <v>0</v>
      </c>
      <c r="N30" s="76">
        <f t="shared" si="3"/>
        <v>100</v>
      </c>
      <c r="O30" s="76">
        <f t="shared" si="4"/>
        <v>3526.0999999999985</v>
      </c>
      <c r="P30" s="76">
        <f t="shared" si="5"/>
        <v>12.927055493842772</v>
      </c>
      <c r="Q30" s="77">
        <f t="shared" si="6"/>
        <v>22194.2</v>
      </c>
      <c r="R30" s="78">
        <f t="shared" si="7"/>
        <v>257.80828919245425</v>
      </c>
    </row>
    <row r="31" spans="1:18" s="8" customFormat="1" ht="66" customHeight="1">
      <c r="A31" s="18" t="s">
        <v>149</v>
      </c>
      <c r="B31" s="73" t="s">
        <v>148</v>
      </c>
      <c r="C31" s="74"/>
      <c r="D31" s="75"/>
      <c r="E31" s="93"/>
      <c r="F31" s="75"/>
      <c r="G31" s="74"/>
      <c r="H31" s="74"/>
      <c r="I31" s="74"/>
      <c r="J31" s="75"/>
      <c r="K31" s="76">
        <f t="shared" si="0"/>
        <v>0</v>
      </c>
      <c r="L31" s="76" t="e">
        <f t="shared" si="1"/>
        <v>#DIV/0!</v>
      </c>
      <c r="M31" s="76">
        <f t="shared" si="2"/>
        <v>0</v>
      </c>
      <c r="N31" s="76" t="e">
        <f t="shared" si="3"/>
        <v>#DIV/0!</v>
      </c>
      <c r="O31" s="76">
        <f t="shared" si="4"/>
        <v>0</v>
      </c>
      <c r="P31" s="76" t="e">
        <f t="shared" si="5"/>
        <v>#DIV/0!</v>
      </c>
      <c r="Q31" s="77">
        <f t="shared" si="6"/>
        <v>0</v>
      </c>
      <c r="R31" s="78" t="e">
        <f t="shared" si="7"/>
        <v>#DIV/0!</v>
      </c>
    </row>
    <row r="32" spans="1:18" s="8" customFormat="1" ht="34.5" customHeight="1">
      <c r="A32" s="18" t="s">
        <v>103</v>
      </c>
      <c r="B32" s="73" t="s">
        <v>64</v>
      </c>
      <c r="C32" s="79">
        <v>1204.4000000000001</v>
      </c>
      <c r="D32" s="75"/>
      <c r="E32" s="94">
        <v>1242.0999999999999</v>
      </c>
      <c r="F32" s="75"/>
      <c r="G32" s="79">
        <v>1650.35</v>
      </c>
      <c r="H32" s="79">
        <v>1652.2</v>
      </c>
      <c r="I32" s="79">
        <v>1652.2</v>
      </c>
      <c r="J32" s="75"/>
      <c r="K32" s="76">
        <f t="shared" si="0"/>
        <v>1.8500000000001364</v>
      </c>
      <c r="L32" s="76">
        <f t="shared" si="1"/>
        <v>0.11209743387767901</v>
      </c>
      <c r="M32" s="76">
        <f t="shared" si="2"/>
        <v>0</v>
      </c>
      <c r="N32" s="76">
        <f t="shared" si="3"/>
        <v>100</v>
      </c>
      <c r="O32" s="76">
        <f t="shared" si="4"/>
        <v>410.10000000000014</v>
      </c>
      <c r="P32" s="76">
        <f t="shared" si="5"/>
        <v>33.016665324853079</v>
      </c>
      <c r="Q32" s="77">
        <f t="shared" si="6"/>
        <v>447.79999999999995</v>
      </c>
      <c r="R32" s="78">
        <f t="shared" si="7"/>
        <v>37.180338757887739</v>
      </c>
    </row>
    <row r="33" spans="1:18" s="32" customFormat="1" ht="34.5" customHeight="1">
      <c r="A33" s="57" t="s">
        <v>163</v>
      </c>
      <c r="B33" s="68" t="s">
        <v>161</v>
      </c>
      <c r="C33" s="71">
        <f t="shared" ref="C33" si="21">C34</f>
        <v>0</v>
      </c>
      <c r="D33" s="99"/>
      <c r="E33" s="95">
        <f t="shared" ref="E33" si="22">E34</f>
        <v>0</v>
      </c>
      <c r="F33" s="99"/>
      <c r="G33" s="71">
        <f>G34</f>
        <v>0</v>
      </c>
      <c r="H33" s="71">
        <f t="shared" ref="H33:I33" si="23">H34</f>
        <v>0</v>
      </c>
      <c r="I33" s="71">
        <f t="shared" si="23"/>
        <v>0</v>
      </c>
      <c r="J33" s="70">
        <f>I33/I59*100</f>
        <v>0</v>
      </c>
      <c r="K33" s="70"/>
      <c r="L33" s="70"/>
      <c r="M33" s="70"/>
      <c r="N33" s="70"/>
      <c r="O33" s="70"/>
      <c r="P33" s="70"/>
      <c r="Q33" s="71">
        <f t="shared" ref="Q33:Q34" si="24">I33-C33</f>
        <v>0</v>
      </c>
      <c r="R33" s="72" t="e">
        <f t="shared" ref="R33:R34" si="25">I33/C33*100-100</f>
        <v>#DIV/0!</v>
      </c>
    </row>
    <row r="34" spans="1:18" s="8" customFormat="1" ht="34.5" customHeight="1">
      <c r="A34" s="18" t="s">
        <v>164</v>
      </c>
      <c r="B34" s="73" t="s">
        <v>162</v>
      </c>
      <c r="C34" s="79"/>
      <c r="D34" s="75"/>
      <c r="E34" s="94"/>
      <c r="F34" s="75"/>
      <c r="G34" s="79"/>
      <c r="H34" s="79"/>
      <c r="I34" s="79"/>
      <c r="J34" s="75"/>
      <c r="K34" s="76"/>
      <c r="L34" s="76"/>
      <c r="M34" s="76"/>
      <c r="N34" s="76"/>
      <c r="O34" s="76"/>
      <c r="P34" s="76"/>
      <c r="Q34" s="79">
        <f t="shared" si="24"/>
        <v>0</v>
      </c>
      <c r="R34" s="83" t="e">
        <f t="shared" si="25"/>
        <v>#DIV/0!</v>
      </c>
    </row>
    <row r="35" spans="1:18" s="38" customFormat="1" ht="29.25" customHeight="1">
      <c r="A35" s="21" t="s">
        <v>104</v>
      </c>
      <c r="B35" s="68" t="s">
        <v>135</v>
      </c>
      <c r="C35" s="69">
        <f t="shared" ref="C35" si="26">C36+C37+C38+C39+C40</f>
        <v>758533.5</v>
      </c>
      <c r="D35" s="70">
        <f>C35/C59*100</f>
        <v>68.742566660307176</v>
      </c>
      <c r="E35" s="92">
        <f t="shared" ref="E35" si="27">E36+E37+E38+E39+E40</f>
        <v>1128527</v>
      </c>
      <c r="F35" s="70">
        <f>E35/E59*100</f>
        <v>74.021017897991655</v>
      </c>
      <c r="G35" s="69">
        <f t="shared" ref="G35:I35" si="28">G36+G37+G38+G39+G40</f>
        <v>1112585.7699999998</v>
      </c>
      <c r="H35" s="69">
        <f t="shared" si="28"/>
        <v>1129231.5999999999</v>
      </c>
      <c r="I35" s="69">
        <f t="shared" si="28"/>
        <v>1128430.0999999999</v>
      </c>
      <c r="J35" s="70">
        <f>I35/I59*100</f>
        <v>71.06782734303917</v>
      </c>
      <c r="K35" s="70">
        <f t="shared" si="0"/>
        <v>16645.830000000075</v>
      </c>
      <c r="L35" s="70">
        <f t="shared" si="1"/>
        <v>1.4961390347460508</v>
      </c>
      <c r="M35" s="70">
        <f t="shared" si="2"/>
        <v>-801.5</v>
      </c>
      <c r="N35" s="70">
        <f t="shared" si="3"/>
        <v>99.929022531781783</v>
      </c>
      <c r="O35" s="70">
        <f t="shared" si="4"/>
        <v>-96.900000000139698</v>
      </c>
      <c r="P35" s="70">
        <f t="shared" si="5"/>
        <v>-8.586413971499951E-3</v>
      </c>
      <c r="Q35" s="71">
        <f t="shared" si="6"/>
        <v>369896.59999999986</v>
      </c>
      <c r="R35" s="72">
        <f t="shared" si="7"/>
        <v>48.764701888578401</v>
      </c>
    </row>
    <row r="36" spans="1:18" s="8" customFormat="1" ht="25.5" customHeight="1">
      <c r="A36" s="18" t="s">
        <v>105</v>
      </c>
      <c r="B36" s="80" t="s">
        <v>65</v>
      </c>
      <c r="C36" s="79">
        <v>180269</v>
      </c>
      <c r="D36" s="81"/>
      <c r="E36" s="94">
        <v>257526.5</v>
      </c>
      <c r="F36" s="81"/>
      <c r="G36" s="79">
        <v>245537.72</v>
      </c>
      <c r="H36" s="79">
        <v>250632.1</v>
      </c>
      <c r="I36" s="79">
        <v>250626.4</v>
      </c>
      <c r="J36" s="81"/>
      <c r="K36" s="76">
        <f t="shared" si="0"/>
        <v>5094.3800000000047</v>
      </c>
      <c r="L36" s="76">
        <f t="shared" si="1"/>
        <v>2.0747850880101169</v>
      </c>
      <c r="M36" s="76">
        <f t="shared" si="2"/>
        <v>-5.7000000000116415</v>
      </c>
      <c r="N36" s="76">
        <f t="shared" si="3"/>
        <v>99.997725750213149</v>
      </c>
      <c r="O36" s="76">
        <f t="shared" si="4"/>
        <v>-6900.1000000000058</v>
      </c>
      <c r="P36" s="76">
        <f t="shared" si="5"/>
        <v>-2.679374743958391</v>
      </c>
      <c r="Q36" s="77">
        <f t="shared" si="6"/>
        <v>70357.399999999994</v>
      </c>
      <c r="R36" s="78">
        <f t="shared" si="7"/>
        <v>39.02911759648083</v>
      </c>
    </row>
    <row r="37" spans="1:18" s="8" customFormat="1" ht="25.5" customHeight="1">
      <c r="A37" s="18" t="s">
        <v>106</v>
      </c>
      <c r="B37" s="80" t="s">
        <v>66</v>
      </c>
      <c r="C37" s="79">
        <v>406004.4</v>
      </c>
      <c r="D37" s="81"/>
      <c r="E37" s="94">
        <f>655752.2-3.4</f>
        <v>655748.79999999993</v>
      </c>
      <c r="F37" s="81"/>
      <c r="G37" s="79">
        <v>685007.32</v>
      </c>
      <c r="H37" s="79">
        <v>696468</v>
      </c>
      <c r="I37" s="79">
        <v>695672.2</v>
      </c>
      <c r="J37" s="81"/>
      <c r="K37" s="76">
        <f t="shared" si="0"/>
        <v>11460.680000000051</v>
      </c>
      <c r="L37" s="76">
        <f t="shared" si="1"/>
        <v>1.6730740921133673</v>
      </c>
      <c r="M37" s="76">
        <f t="shared" si="2"/>
        <v>-795.80000000004657</v>
      </c>
      <c r="N37" s="76">
        <f t="shared" si="3"/>
        <v>99.885737751052446</v>
      </c>
      <c r="O37" s="76">
        <f t="shared" si="4"/>
        <v>39923.400000000023</v>
      </c>
      <c r="P37" s="76">
        <f t="shared" si="5"/>
        <v>6.0882154873939527</v>
      </c>
      <c r="Q37" s="77">
        <f t="shared" si="6"/>
        <v>289667.79999999993</v>
      </c>
      <c r="R37" s="78">
        <f t="shared" si="7"/>
        <v>71.345975560855976</v>
      </c>
    </row>
    <row r="38" spans="1:18" s="8" customFormat="1" ht="39.75" customHeight="1">
      <c r="A38" s="18" t="s">
        <v>107</v>
      </c>
      <c r="B38" s="73" t="s">
        <v>67</v>
      </c>
      <c r="C38" s="79">
        <v>146860.5</v>
      </c>
      <c r="D38" s="81"/>
      <c r="E38" s="94">
        <v>186604.6</v>
      </c>
      <c r="F38" s="81"/>
      <c r="G38" s="79">
        <v>151765.26999999999</v>
      </c>
      <c r="H38" s="79">
        <v>151805.79999999999</v>
      </c>
      <c r="I38" s="79">
        <v>151805.79999999999</v>
      </c>
      <c r="J38" s="81"/>
      <c r="K38" s="76">
        <f t="shared" si="0"/>
        <v>40.529999999998836</v>
      </c>
      <c r="L38" s="76">
        <f t="shared" si="1"/>
        <v>2.6705714686897863E-2</v>
      </c>
      <c r="M38" s="76">
        <f t="shared" si="2"/>
        <v>0</v>
      </c>
      <c r="N38" s="76">
        <f t="shared" si="3"/>
        <v>100</v>
      </c>
      <c r="O38" s="76">
        <f t="shared" si="4"/>
        <v>-34798.800000000017</v>
      </c>
      <c r="P38" s="76">
        <f t="shared" si="5"/>
        <v>-18.648414883663108</v>
      </c>
      <c r="Q38" s="77">
        <f t="shared" si="6"/>
        <v>4945.2999999999884</v>
      </c>
      <c r="R38" s="78">
        <f t="shared" si="7"/>
        <v>3.3673452017390417</v>
      </c>
    </row>
    <row r="39" spans="1:18" s="8" customFormat="1" ht="36" customHeight="1">
      <c r="A39" s="18" t="s">
        <v>108</v>
      </c>
      <c r="B39" s="73" t="s">
        <v>168</v>
      </c>
      <c r="C39" s="79">
        <v>9347.5</v>
      </c>
      <c r="D39" s="75"/>
      <c r="E39" s="94">
        <v>11894.6</v>
      </c>
      <c r="F39" s="75"/>
      <c r="G39" s="79">
        <v>100</v>
      </c>
      <c r="H39" s="79"/>
      <c r="I39" s="79"/>
      <c r="J39" s="75"/>
      <c r="K39" s="76">
        <f t="shared" si="0"/>
        <v>-100</v>
      </c>
      <c r="L39" s="76">
        <f t="shared" si="1"/>
        <v>-100</v>
      </c>
      <c r="M39" s="76">
        <f t="shared" si="2"/>
        <v>0</v>
      </c>
      <c r="N39" s="76" t="e">
        <f t="shared" si="3"/>
        <v>#DIV/0!</v>
      </c>
      <c r="O39" s="76">
        <f t="shared" si="4"/>
        <v>-11894.6</v>
      </c>
      <c r="P39" s="76">
        <f t="shared" si="5"/>
        <v>-100</v>
      </c>
      <c r="Q39" s="77">
        <f t="shared" si="6"/>
        <v>-9347.5</v>
      </c>
      <c r="R39" s="78">
        <f t="shared" si="7"/>
        <v>-100</v>
      </c>
    </row>
    <row r="40" spans="1:18" s="8" customFormat="1" ht="39.75" customHeight="1">
      <c r="A40" s="18" t="s">
        <v>109</v>
      </c>
      <c r="B40" s="80" t="s">
        <v>68</v>
      </c>
      <c r="C40" s="79">
        <v>16052.1</v>
      </c>
      <c r="D40" s="81"/>
      <c r="E40" s="94">
        <v>16752.5</v>
      </c>
      <c r="F40" s="81"/>
      <c r="G40" s="79">
        <v>30175.46</v>
      </c>
      <c r="H40" s="79">
        <v>30325.7</v>
      </c>
      <c r="I40" s="79">
        <v>30325.7</v>
      </c>
      <c r="J40" s="81"/>
      <c r="K40" s="76">
        <f t="shared" si="0"/>
        <v>150.2400000000016</v>
      </c>
      <c r="L40" s="76">
        <f t="shared" si="1"/>
        <v>0.49788801893990353</v>
      </c>
      <c r="M40" s="76">
        <f t="shared" si="2"/>
        <v>0</v>
      </c>
      <c r="N40" s="76">
        <f t="shared" si="3"/>
        <v>100</v>
      </c>
      <c r="O40" s="76">
        <f t="shared" si="4"/>
        <v>13573.2</v>
      </c>
      <c r="P40" s="76">
        <f t="shared" si="5"/>
        <v>81.021937024324728</v>
      </c>
      <c r="Q40" s="77">
        <f t="shared" si="6"/>
        <v>14273.6</v>
      </c>
      <c r="R40" s="78">
        <f t="shared" si="7"/>
        <v>88.920452775649295</v>
      </c>
    </row>
    <row r="41" spans="1:18" s="38" customFormat="1" ht="33" customHeight="1">
      <c r="A41" s="57" t="s">
        <v>110</v>
      </c>
      <c r="B41" s="68" t="s">
        <v>136</v>
      </c>
      <c r="C41" s="69">
        <f t="shared" ref="C41" si="29">C42+C43</f>
        <v>50749.5</v>
      </c>
      <c r="D41" s="70">
        <f>C41/C59*100</f>
        <v>4.5992047638334475</v>
      </c>
      <c r="E41" s="92">
        <f t="shared" ref="E41" si="30">E42+E43</f>
        <v>59098.200000000004</v>
      </c>
      <c r="F41" s="70">
        <f>E41/E59*100</f>
        <v>3.8762997428852755</v>
      </c>
      <c r="G41" s="69">
        <f t="shared" ref="G41:I41" si="31">G42+G43</f>
        <v>91993.95</v>
      </c>
      <c r="H41" s="69">
        <f t="shared" si="31"/>
        <v>92198.3</v>
      </c>
      <c r="I41" s="69">
        <f t="shared" si="31"/>
        <v>92198.3</v>
      </c>
      <c r="J41" s="70">
        <f>I41/I59*100</f>
        <v>5.8065917115483972</v>
      </c>
      <c r="K41" s="70">
        <f t="shared" si="0"/>
        <v>204.35000000000582</v>
      </c>
      <c r="L41" s="70">
        <f t="shared" si="1"/>
        <v>0.2221341729537869</v>
      </c>
      <c r="M41" s="70">
        <f t="shared" si="2"/>
        <v>0</v>
      </c>
      <c r="N41" s="70">
        <f t="shared" si="3"/>
        <v>100</v>
      </c>
      <c r="O41" s="70">
        <f t="shared" si="4"/>
        <v>33100.1</v>
      </c>
      <c r="P41" s="70">
        <f t="shared" si="5"/>
        <v>56.008643241249302</v>
      </c>
      <c r="Q41" s="71">
        <f t="shared" si="6"/>
        <v>41448.800000000003</v>
      </c>
      <c r="R41" s="72">
        <f t="shared" si="7"/>
        <v>81.673316978492409</v>
      </c>
    </row>
    <row r="42" spans="1:18" s="8" customFormat="1" ht="27.75" customHeight="1">
      <c r="A42" s="18" t="s">
        <v>111</v>
      </c>
      <c r="B42" s="80" t="s">
        <v>69</v>
      </c>
      <c r="C42" s="79">
        <v>47250.7</v>
      </c>
      <c r="D42" s="81"/>
      <c r="E42" s="94">
        <v>53991.8</v>
      </c>
      <c r="F42" s="81"/>
      <c r="G42" s="79">
        <v>87346.87</v>
      </c>
      <c r="H42" s="79">
        <v>87540.7</v>
      </c>
      <c r="I42" s="79">
        <v>87540.7</v>
      </c>
      <c r="J42" s="81"/>
      <c r="K42" s="76">
        <f t="shared" si="0"/>
        <v>193.83000000000175</v>
      </c>
      <c r="L42" s="76">
        <f t="shared" si="1"/>
        <v>0.22190835229700667</v>
      </c>
      <c r="M42" s="76">
        <f t="shared" si="2"/>
        <v>0</v>
      </c>
      <c r="N42" s="76">
        <f t="shared" si="3"/>
        <v>100</v>
      </c>
      <c r="O42" s="76">
        <f t="shared" si="4"/>
        <v>33548.899999999994</v>
      </c>
      <c r="P42" s="76">
        <f t="shared" si="5"/>
        <v>62.137028215395674</v>
      </c>
      <c r="Q42" s="77">
        <f t="shared" si="6"/>
        <v>40290</v>
      </c>
      <c r="R42" s="78">
        <f t="shared" si="7"/>
        <v>85.268578031648218</v>
      </c>
    </row>
    <row r="43" spans="1:18" s="8" customFormat="1" ht="42" customHeight="1">
      <c r="A43" s="18" t="s">
        <v>128</v>
      </c>
      <c r="B43" s="80" t="s">
        <v>70</v>
      </c>
      <c r="C43" s="79">
        <v>3498.8</v>
      </c>
      <c r="D43" s="81"/>
      <c r="E43" s="94">
        <v>5106.3999999999996</v>
      </c>
      <c r="F43" s="81"/>
      <c r="G43" s="79">
        <v>4647.08</v>
      </c>
      <c r="H43" s="79">
        <v>4657.6000000000004</v>
      </c>
      <c r="I43" s="79">
        <v>4657.6000000000004</v>
      </c>
      <c r="J43" s="81"/>
      <c r="K43" s="76">
        <f t="shared" si="0"/>
        <v>10.520000000000437</v>
      </c>
      <c r="L43" s="76">
        <f t="shared" si="1"/>
        <v>0.22637871523625108</v>
      </c>
      <c r="M43" s="76">
        <f t="shared" si="2"/>
        <v>0</v>
      </c>
      <c r="N43" s="76">
        <f t="shared" si="3"/>
        <v>100</v>
      </c>
      <c r="O43" s="76">
        <f t="shared" si="4"/>
        <v>-448.79999999999927</v>
      </c>
      <c r="P43" s="76">
        <f t="shared" si="5"/>
        <v>-8.7889707034309765</v>
      </c>
      <c r="Q43" s="77">
        <f t="shared" si="6"/>
        <v>1158.8000000000002</v>
      </c>
      <c r="R43" s="78">
        <f t="shared" si="7"/>
        <v>33.119926832056706</v>
      </c>
    </row>
    <row r="44" spans="1:18" s="38" customFormat="1" ht="32.25" customHeight="1">
      <c r="A44" s="21" t="s">
        <v>112</v>
      </c>
      <c r="B44" s="68" t="s">
        <v>130</v>
      </c>
      <c r="C44" s="69">
        <f t="shared" ref="C44" si="32">C45+C46+C47+C49</f>
        <v>50611.3</v>
      </c>
      <c r="D44" s="70">
        <f>C44/C59*100</f>
        <v>4.5866803035262169</v>
      </c>
      <c r="E44" s="92">
        <f t="shared" ref="E44" si="33">E45+E46+E47+E49</f>
        <v>39396.9</v>
      </c>
      <c r="F44" s="70">
        <f>E44/E59*100</f>
        <v>2.5840752060211121</v>
      </c>
      <c r="G44" s="69">
        <f>G45+G46+G47+G49+G48</f>
        <v>34968.25</v>
      </c>
      <c r="H44" s="69">
        <f t="shared" ref="H44:I44" si="34">H45+H46+H47+H49</f>
        <v>35761.199999999997</v>
      </c>
      <c r="I44" s="69">
        <f t="shared" si="34"/>
        <v>35286.199999999997</v>
      </c>
      <c r="J44" s="70">
        <f>I44/I59*100</f>
        <v>2.2223029757819726</v>
      </c>
      <c r="K44" s="70">
        <f t="shared" si="0"/>
        <v>792.94999999999709</v>
      </c>
      <c r="L44" s="70">
        <f t="shared" si="1"/>
        <v>2.2676284915601883</v>
      </c>
      <c r="M44" s="70">
        <f t="shared" si="2"/>
        <v>-475</v>
      </c>
      <c r="N44" s="70">
        <f t="shared" si="3"/>
        <v>98.671744796035938</v>
      </c>
      <c r="O44" s="70">
        <f t="shared" si="4"/>
        <v>-4110.7000000000044</v>
      </c>
      <c r="P44" s="70">
        <f t="shared" si="5"/>
        <v>-10.434069685685941</v>
      </c>
      <c r="Q44" s="71">
        <f t="shared" si="6"/>
        <v>-15325.100000000006</v>
      </c>
      <c r="R44" s="72">
        <f t="shared" si="7"/>
        <v>-30.279996759616935</v>
      </c>
    </row>
    <row r="45" spans="1:18" s="8" customFormat="1" ht="32.25" customHeight="1">
      <c r="A45" s="18" t="s">
        <v>113</v>
      </c>
      <c r="B45" s="73" t="s">
        <v>71</v>
      </c>
      <c r="C45" s="74">
        <v>2481</v>
      </c>
      <c r="D45" s="75"/>
      <c r="E45" s="93">
        <v>2411.4</v>
      </c>
      <c r="F45" s="75"/>
      <c r="G45" s="74">
        <v>2650</v>
      </c>
      <c r="H45" s="74">
        <v>3588</v>
      </c>
      <c r="I45" s="74">
        <v>3304.8</v>
      </c>
      <c r="J45" s="75"/>
      <c r="K45" s="76">
        <f t="shared" si="0"/>
        <v>938</v>
      </c>
      <c r="L45" s="70">
        <f t="shared" si="1"/>
        <v>35.396226415094333</v>
      </c>
      <c r="M45" s="76">
        <f t="shared" si="2"/>
        <v>-283.19999999999982</v>
      </c>
      <c r="N45" s="76">
        <f t="shared" si="3"/>
        <v>92.107023411371244</v>
      </c>
      <c r="O45" s="76">
        <f t="shared" si="4"/>
        <v>893.40000000000009</v>
      </c>
      <c r="P45" s="76">
        <f t="shared" si="5"/>
        <v>37.049017168449865</v>
      </c>
      <c r="Q45" s="77">
        <f t="shared" si="6"/>
        <v>823.80000000000018</v>
      </c>
      <c r="R45" s="78">
        <f t="shared" si="7"/>
        <v>33.204353083434114</v>
      </c>
    </row>
    <row r="46" spans="1:18" s="8" customFormat="1" ht="42" customHeight="1">
      <c r="A46" s="18" t="s">
        <v>114</v>
      </c>
      <c r="B46" s="80" t="s">
        <v>72</v>
      </c>
      <c r="C46" s="79">
        <v>5316.3</v>
      </c>
      <c r="D46" s="81"/>
      <c r="E46" s="94">
        <v>5466</v>
      </c>
      <c r="F46" s="81"/>
      <c r="G46" s="79">
        <v>10834.95</v>
      </c>
      <c r="H46" s="79">
        <v>10835</v>
      </c>
      <c r="I46" s="79">
        <v>10835</v>
      </c>
      <c r="J46" s="81"/>
      <c r="K46" s="76">
        <f t="shared" si="0"/>
        <v>4.9999999999272404E-2</v>
      </c>
      <c r="L46" s="70">
        <f t="shared" si="1"/>
        <v>4.6146959607540339E-4</v>
      </c>
      <c r="M46" s="76">
        <f t="shared" si="2"/>
        <v>0</v>
      </c>
      <c r="N46" s="76">
        <f t="shared" si="3"/>
        <v>100</v>
      </c>
      <c r="O46" s="76">
        <f t="shared" si="4"/>
        <v>5369</v>
      </c>
      <c r="P46" s="76">
        <f t="shared" si="5"/>
        <v>98.225393340651294</v>
      </c>
      <c r="Q46" s="77">
        <f t="shared" si="6"/>
        <v>5518.7</v>
      </c>
      <c r="R46" s="78">
        <f t="shared" si="7"/>
        <v>103.80715911442167</v>
      </c>
    </row>
    <row r="47" spans="1:18" s="8" customFormat="1" ht="24" customHeight="1">
      <c r="A47" s="18" t="s">
        <v>115</v>
      </c>
      <c r="B47" s="80" t="s">
        <v>73</v>
      </c>
      <c r="C47" s="79">
        <v>41883.1</v>
      </c>
      <c r="D47" s="81"/>
      <c r="E47" s="94">
        <v>30007.9</v>
      </c>
      <c r="F47" s="81"/>
      <c r="G47" s="79">
        <v>20552.3</v>
      </c>
      <c r="H47" s="79">
        <v>20282.2</v>
      </c>
      <c r="I47" s="79">
        <v>20090.400000000001</v>
      </c>
      <c r="J47" s="81"/>
      <c r="K47" s="76">
        <f t="shared" si="0"/>
        <v>-270.09999999999854</v>
      </c>
      <c r="L47" s="76">
        <f t="shared" si="1"/>
        <v>-1.3142081421543992</v>
      </c>
      <c r="M47" s="76">
        <f t="shared" si="2"/>
        <v>-191.79999999999927</v>
      </c>
      <c r="N47" s="76">
        <f t="shared" si="3"/>
        <v>99.054343217205243</v>
      </c>
      <c r="O47" s="76">
        <f t="shared" si="4"/>
        <v>-9917.5</v>
      </c>
      <c r="P47" s="76">
        <f t="shared" si="5"/>
        <v>-33.049630264030469</v>
      </c>
      <c r="Q47" s="77">
        <f t="shared" si="6"/>
        <v>-21792.699999999997</v>
      </c>
      <c r="R47" s="78">
        <f t="shared" si="7"/>
        <v>-52.032203919958164</v>
      </c>
    </row>
    <row r="48" spans="1:18" s="8" customFormat="1" ht="60.75" customHeight="1">
      <c r="A48" s="18" t="s">
        <v>170</v>
      </c>
      <c r="B48" s="80" t="s">
        <v>169</v>
      </c>
      <c r="C48" s="79"/>
      <c r="D48" s="81"/>
      <c r="E48" s="94"/>
      <c r="F48" s="81"/>
      <c r="G48" s="79"/>
      <c r="H48" s="79"/>
      <c r="I48" s="79"/>
      <c r="J48" s="81"/>
      <c r="K48" s="76"/>
      <c r="L48" s="76"/>
      <c r="M48" s="76"/>
      <c r="N48" s="76"/>
      <c r="O48" s="76"/>
      <c r="P48" s="76"/>
      <c r="Q48" s="77"/>
      <c r="R48" s="78"/>
    </row>
    <row r="49" spans="1:18" s="8" customFormat="1" ht="36" customHeight="1">
      <c r="A49" s="18" t="s">
        <v>116</v>
      </c>
      <c r="B49" s="80" t="s">
        <v>74</v>
      </c>
      <c r="C49" s="79">
        <v>930.9</v>
      </c>
      <c r="D49" s="81"/>
      <c r="E49" s="94">
        <v>1511.6</v>
      </c>
      <c r="F49" s="81"/>
      <c r="G49" s="79">
        <v>931</v>
      </c>
      <c r="H49" s="79">
        <v>1056</v>
      </c>
      <c r="I49" s="79">
        <v>1056</v>
      </c>
      <c r="J49" s="81"/>
      <c r="K49" s="76">
        <f t="shared" si="0"/>
        <v>125</v>
      </c>
      <c r="L49" s="76">
        <f t="shared" si="1"/>
        <v>13.42642320085929</v>
      </c>
      <c r="M49" s="76">
        <f t="shared" si="2"/>
        <v>0</v>
      </c>
      <c r="N49" s="76">
        <f t="shared" si="3"/>
        <v>100</v>
      </c>
      <c r="O49" s="76">
        <f t="shared" si="4"/>
        <v>-455.59999999999991</v>
      </c>
      <c r="P49" s="76">
        <f t="shared" si="5"/>
        <v>-30.140248743053704</v>
      </c>
      <c r="Q49" s="77">
        <f t="shared" si="6"/>
        <v>125.10000000000002</v>
      </c>
      <c r="R49" s="78">
        <f t="shared" si="7"/>
        <v>13.438607798904286</v>
      </c>
    </row>
    <row r="50" spans="1:18" s="38" customFormat="1" ht="36.75" customHeight="1">
      <c r="A50" s="21" t="s">
        <v>117</v>
      </c>
      <c r="B50" s="68" t="s">
        <v>137</v>
      </c>
      <c r="C50" s="71">
        <f t="shared" ref="C50" si="35">C51+C52</f>
        <v>3972.6</v>
      </c>
      <c r="D50" s="70">
        <f>C50/C59*100</f>
        <v>0.36001932718164226</v>
      </c>
      <c r="E50" s="95">
        <f t="shared" ref="E50" si="36">E51+E52</f>
        <v>1483.8</v>
      </c>
      <c r="F50" s="70">
        <f>E50/E59*100</f>
        <v>9.7323667362003749E-2</v>
      </c>
      <c r="G50" s="71">
        <f t="shared" ref="G50:I50" si="37">G51+G52</f>
        <v>5179.3999999999996</v>
      </c>
      <c r="H50" s="71">
        <f t="shared" si="37"/>
        <v>4881.8999999999996</v>
      </c>
      <c r="I50" s="71">
        <f t="shared" si="37"/>
        <v>4881.8999999999996</v>
      </c>
      <c r="J50" s="70">
        <f>I50/I59*100</f>
        <v>0.30745903207117831</v>
      </c>
      <c r="K50" s="70">
        <f t="shared" si="0"/>
        <v>-297.5</v>
      </c>
      <c r="L50" s="70">
        <f t="shared" si="1"/>
        <v>-5.7439085608371698</v>
      </c>
      <c r="M50" s="70">
        <f t="shared" si="2"/>
        <v>0</v>
      </c>
      <c r="N50" s="70">
        <f t="shared" si="3"/>
        <v>100</v>
      </c>
      <c r="O50" s="70">
        <f t="shared" si="4"/>
        <v>3398.0999999999995</v>
      </c>
      <c r="P50" s="70">
        <f t="shared" si="5"/>
        <v>229.01334411645774</v>
      </c>
      <c r="Q50" s="71">
        <f t="shared" si="6"/>
        <v>909.29999999999973</v>
      </c>
      <c r="R50" s="72">
        <f t="shared" si="7"/>
        <v>22.889291647787346</v>
      </c>
    </row>
    <row r="51" spans="1:18" s="32" customFormat="1" ht="24.75" customHeight="1">
      <c r="A51" s="18" t="s">
        <v>151</v>
      </c>
      <c r="B51" s="73" t="s">
        <v>150</v>
      </c>
      <c r="C51" s="79">
        <v>3972.6</v>
      </c>
      <c r="D51" s="70"/>
      <c r="E51" s="94">
        <v>1483.8</v>
      </c>
      <c r="F51" s="70"/>
      <c r="G51" s="79">
        <v>5179.3999999999996</v>
      </c>
      <c r="H51" s="79">
        <v>4881.8999999999996</v>
      </c>
      <c r="I51" s="79">
        <v>4881.8999999999996</v>
      </c>
      <c r="J51" s="70"/>
      <c r="K51" s="76">
        <f t="shared" si="0"/>
        <v>-297.5</v>
      </c>
      <c r="L51" s="76">
        <f t="shared" si="1"/>
        <v>-5.7439085608371698</v>
      </c>
      <c r="M51" s="76">
        <f t="shared" si="2"/>
        <v>0</v>
      </c>
      <c r="N51" s="76">
        <f t="shared" si="3"/>
        <v>100</v>
      </c>
      <c r="O51" s="76">
        <f t="shared" si="4"/>
        <v>3398.0999999999995</v>
      </c>
      <c r="P51" s="76">
        <f t="shared" si="5"/>
        <v>229.01334411645774</v>
      </c>
      <c r="Q51" s="77">
        <f t="shared" si="6"/>
        <v>909.29999999999973</v>
      </c>
      <c r="R51" s="78">
        <f t="shared" si="7"/>
        <v>22.889291647787346</v>
      </c>
    </row>
    <row r="52" spans="1:18" s="8" customFormat="1" ht="34.5" customHeight="1">
      <c r="A52" s="18" t="s">
        <v>129</v>
      </c>
      <c r="B52" s="73" t="s">
        <v>75</v>
      </c>
      <c r="C52" s="79"/>
      <c r="D52" s="75"/>
      <c r="E52" s="94"/>
      <c r="F52" s="75"/>
      <c r="G52" s="79"/>
      <c r="H52" s="79"/>
      <c r="I52" s="79"/>
      <c r="J52" s="75"/>
      <c r="K52" s="76"/>
      <c r="L52" s="76"/>
      <c r="M52" s="76"/>
      <c r="N52" s="76"/>
      <c r="O52" s="76"/>
      <c r="P52" s="76"/>
      <c r="Q52" s="77"/>
      <c r="R52" s="78"/>
    </row>
    <row r="53" spans="1:18" s="38" customFormat="1" ht="36.75" customHeight="1">
      <c r="A53" s="21" t="s">
        <v>118</v>
      </c>
      <c r="B53" s="68" t="s">
        <v>138</v>
      </c>
      <c r="C53" s="71">
        <f t="shared" ref="C53" si="38">C54</f>
        <v>0</v>
      </c>
      <c r="D53" s="84"/>
      <c r="E53" s="95">
        <f t="shared" ref="E53" si="39">E54</f>
        <v>4.3</v>
      </c>
      <c r="F53" s="84"/>
      <c r="G53" s="71">
        <f>G54</f>
        <v>4.2</v>
      </c>
      <c r="H53" s="71">
        <f t="shared" ref="H53:I53" si="40">H54</f>
        <v>4.2</v>
      </c>
      <c r="I53" s="71">
        <f t="shared" si="40"/>
        <v>4.2</v>
      </c>
      <c r="J53" s="84"/>
      <c r="K53" s="70">
        <f t="shared" ref="K53:K54" si="41">H53-G53</f>
        <v>0</v>
      </c>
      <c r="L53" s="70"/>
      <c r="M53" s="70">
        <f t="shared" ref="M53:M54" si="42">I53-H53</f>
        <v>0</v>
      </c>
      <c r="N53" s="70"/>
      <c r="O53" s="70"/>
      <c r="P53" s="70"/>
      <c r="Q53" s="85"/>
      <c r="R53" s="86"/>
    </row>
    <row r="54" spans="1:18" s="8" customFormat="1" ht="35.25" customHeight="1">
      <c r="A54" s="18" t="s">
        <v>118</v>
      </c>
      <c r="B54" s="80" t="s">
        <v>76</v>
      </c>
      <c r="C54" s="79"/>
      <c r="D54" s="81"/>
      <c r="E54" s="94">
        <v>4.3</v>
      </c>
      <c r="F54" s="81"/>
      <c r="G54" s="79">
        <v>4.2</v>
      </c>
      <c r="H54" s="79">
        <v>4.2</v>
      </c>
      <c r="I54" s="79">
        <v>4.2</v>
      </c>
      <c r="J54" s="81"/>
      <c r="K54" s="76">
        <f t="shared" si="41"/>
        <v>0</v>
      </c>
      <c r="L54" s="76"/>
      <c r="M54" s="76">
        <f t="shared" si="42"/>
        <v>0</v>
      </c>
      <c r="N54" s="76"/>
      <c r="O54" s="76"/>
      <c r="P54" s="76"/>
      <c r="Q54" s="77"/>
      <c r="R54" s="78"/>
    </row>
    <row r="55" spans="1:18" s="38" customFormat="1" ht="52.5" customHeight="1">
      <c r="A55" s="57" t="s">
        <v>119</v>
      </c>
      <c r="B55" s="68" t="s">
        <v>139</v>
      </c>
      <c r="C55" s="69">
        <f t="shared" ref="C55" si="43">C56+C57+C58</f>
        <v>130579.2</v>
      </c>
      <c r="D55" s="70">
        <f>C55/C59*100</f>
        <v>11.833820603110583</v>
      </c>
      <c r="E55" s="92">
        <f t="shared" ref="E55" si="44">E56+E57+E58</f>
        <v>132070.70000000001</v>
      </c>
      <c r="F55" s="70">
        <f>E55/E59*100</f>
        <v>8.662626280541172</v>
      </c>
      <c r="G55" s="69">
        <f t="shared" ref="G55:I55" si="45">G56+G57+G58</f>
        <v>138693.34</v>
      </c>
      <c r="H55" s="69">
        <f t="shared" si="45"/>
        <v>139837.5</v>
      </c>
      <c r="I55" s="69">
        <f t="shared" si="45"/>
        <v>139837.5</v>
      </c>
      <c r="J55" s="70">
        <f>I55/I59*100</f>
        <v>8.8068789604976345</v>
      </c>
      <c r="K55" s="70">
        <f t="shared" si="0"/>
        <v>1144.1600000000035</v>
      </c>
      <c r="L55" s="70">
        <f t="shared" si="1"/>
        <v>0.82495669943487826</v>
      </c>
      <c r="M55" s="70">
        <f t="shared" si="2"/>
        <v>0</v>
      </c>
      <c r="N55" s="70">
        <f t="shared" si="3"/>
        <v>100</v>
      </c>
      <c r="O55" s="70">
        <f t="shared" si="4"/>
        <v>7766.7999999999884</v>
      </c>
      <c r="P55" s="70">
        <f t="shared" si="5"/>
        <v>5.8807896073845143</v>
      </c>
      <c r="Q55" s="71">
        <f t="shared" si="6"/>
        <v>9258.3000000000029</v>
      </c>
      <c r="R55" s="72">
        <f t="shared" si="7"/>
        <v>7.0901797529775052</v>
      </c>
    </row>
    <row r="56" spans="1:18" s="8" customFormat="1" ht="24.75" customHeight="1">
      <c r="A56" s="18" t="s">
        <v>120</v>
      </c>
      <c r="B56" s="80" t="s">
        <v>77</v>
      </c>
      <c r="C56" s="79">
        <v>56922.400000000001</v>
      </c>
      <c r="D56" s="81"/>
      <c r="E56" s="94">
        <v>59231</v>
      </c>
      <c r="F56" s="81"/>
      <c r="G56" s="79">
        <v>60006</v>
      </c>
      <c r="H56" s="79">
        <v>60006</v>
      </c>
      <c r="I56" s="79">
        <v>60006</v>
      </c>
      <c r="J56" s="81"/>
      <c r="K56" s="76">
        <f t="shared" si="0"/>
        <v>0</v>
      </c>
      <c r="L56" s="76">
        <f t="shared" si="1"/>
        <v>0</v>
      </c>
      <c r="M56" s="76">
        <f t="shared" si="2"/>
        <v>0</v>
      </c>
      <c r="N56" s="76">
        <f t="shared" si="3"/>
        <v>100</v>
      </c>
      <c r="O56" s="76">
        <f t="shared" si="4"/>
        <v>775</v>
      </c>
      <c r="P56" s="76">
        <f t="shared" si="5"/>
        <v>1.3084364606371679</v>
      </c>
      <c r="Q56" s="77">
        <f t="shared" si="6"/>
        <v>3083.5999999999985</v>
      </c>
      <c r="R56" s="78">
        <f t="shared" si="7"/>
        <v>5.4171995558865973</v>
      </c>
    </row>
    <row r="57" spans="1:18" s="8" customFormat="1" ht="25.5" customHeight="1">
      <c r="A57" s="18" t="s">
        <v>121</v>
      </c>
      <c r="B57" s="80" t="s">
        <v>78</v>
      </c>
      <c r="C57" s="79">
        <v>51871.5</v>
      </c>
      <c r="D57" s="81"/>
      <c r="E57" s="94"/>
      <c r="F57" s="81"/>
      <c r="G57" s="79"/>
      <c r="H57" s="79"/>
      <c r="I57" s="79"/>
      <c r="J57" s="81"/>
      <c r="K57" s="76"/>
      <c r="L57" s="76"/>
      <c r="M57" s="76"/>
      <c r="N57" s="76"/>
      <c r="O57" s="76">
        <f t="shared" si="4"/>
        <v>0</v>
      </c>
      <c r="P57" s="76" t="e">
        <f t="shared" si="5"/>
        <v>#DIV/0!</v>
      </c>
      <c r="Q57" s="77">
        <f t="shared" si="6"/>
        <v>-51871.5</v>
      </c>
      <c r="R57" s="78">
        <f t="shared" si="7"/>
        <v>-100</v>
      </c>
    </row>
    <row r="58" spans="1:18" s="8" customFormat="1" ht="38.25" customHeight="1">
      <c r="A58" s="18" t="s">
        <v>122</v>
      </c>
      <c r="B58" s="80" t="s">
        <v>79</v>
      </c>
      <c r="C58" s="79">
        <v>21785.3</v>
      </c>
      <c r="D58" s="81"/>
      <c r="E58" s="94">
        <v>72839.7</v>
      </c>
      <c r="F58" s="81"/>
      <c r="G58" s="79">
        <v>78687.34</v>
      </c>
      <c r="H58" s="79">
        <v>79831.5</v>
      </c>
      <c r="I58" s="79">
        <v>79831.5</v>
      </c>
      <c r="J58" s="81"/>
      <c r="K58" s="76">
        <f t="shared" si="0"/>
        <v>1144.1600000000035</v>
      </c>
      <c r="L58" s="76">
        <f t="shared" si="1"/>
        <v>1.4540585563065207</v>
      </c>
      <c r="M58" s="76">
        <f t="shared" si="2"/>
        <v>0</v>
      </c>
      <c r="N58" s="76">
        <f t="shared" si="3"/>
        <v>100</v>
      </c>
      <c r="O58" s="76">
        <f t="shared" si="4"/>
        <v>6991.8000000000029</v>
      </c>
      <c r="P58" s="76">
        <f t="shared" si="5"/>
        <v>9.5988863216075941</v>
      </c>
      <c r="Q58" s="77">
        <f t="shared" si="6"/>
        <v>58046.2</v>
      </c>
      <c r="R58" s="78">
        <f t="shared" si="7"/>
        <v>266.44664062464136</v>
      </c>
    </row>
    <row r="59" spans="1:18" s="7" customFormat="1" ht="36.75" customHeight="1">
      <c r="A59" s="21" t="s">
        <v>142</v>
      </c>
      <c r="B59" s="68"/>
      <c r="C59" s="69">
        <f>C55+C53+C50+C44+C41+C35+C28+C23+C19+C16+C7+C33+3.06</f>
        <v>1103440.76</v>
      </c>
      <c r="D59" s="70">
        <f>SUM(D7:D58)</f>
        <v>99.999722685611147</v>
      </c>
      <c r="E59" s="92">
        <f>E55+E53+E50+E44+E41+E35+E28+E23+E19+E16+E7+E33+3.06</f>
        <v>1524603.46</v>
      </c>
      <c r="F59" s="70">
        <f>SUM(F7:F58)</f>
        <v>99.999517251521922</v>
      </c>
      <c r="G59" s="69">
        <f>G55+G53+G50+G44+G41+G35+G28+G23+G19+G16+G7+G33</f>
        <v>1575697.7199999995</v>
      </c>
      <c r="H59" s="69">
        <f>H55+H53+H50+H44+H41+H35+H28+H23+H19+H16+H7+H33</f>
        <v>1600063.7</v>
      </c>
      <c r="I59" s="69">
        <f>I55+I53+I50+I44+I41+I35+I28+I23+I19+I16+I7+I33</f>
        <v>1587821.2999999998</v>
      </c>
      <c r="J59" s="70">
        <f>SUM(J7:J58)</f>
        <v>99.99973548660671</v>
      </c>
      <c r="K59" s="70">
        <f t="shared" si="0"/>
        <v>24365.980000000447</v>
      </c>
      <c r="L59" s="70">
        <f t="shared" si="1"/>
        <v>1.5463613160524545</v>
      </c>
      <c r="M59" s="70">
        <f t="shared" si="2"/>
        <v>-12242.40000000014</v>
      </c>
      <c r="N59" s="70">
        <f t="shared" si="3"/>
        <v>99.234880461321623</v>
      </c>
      <c r="O59" s="70">
        <f t="shared" si="4"/>
        <v>63217.839999999851</v>
      </c>
      <c r="P59" s="70">
        <f t="shared" si="5"/>
        <v>4.1465103325949428</v>
      </c>
      <c r="Q59" s="85">
        <f t="shared" si="6"/>
        <v>484380.5399999998</v>
      </c>
      <c r="R59" s="86">
        <f t="shared" si="7"/>
        <v>43.897285432885383</v>
      </c>
    </row>
    <row r="65" spans="1:11">
      <c r="A65" s="58"/>
      <c r="B65" s="59"/>
      <c r="C65" s="64"/>
      <c r="D65" s="59"/>
      <c r="E65" s="64"/>
      <c r="F65" s="60"/>
      <c r="G65" s="64"/>
      <c r="H65" s="64"/>
      <c r="I65" s="64"/>
      <c r="J65" s="61"/>
      <c r="K65" s="61"/>
    </row>
    <row r="66" spans="1:11">
      <c r="A66" s="58"/>
      <c r="B66" s="59"/>
      <c r="C66" s="64"/>
      <c r="D66" s="59"/>
      <c r="E66" s="64"/>
      <c r="F66" s="60"/>
      <c r="G66" s="66"/>
      <c r="H66" s="66"/>
      <c r="I66" s="64"/>
      <c r="J66" s="62"/>
      <c r="K66" s="61"/>
    </row>
    <row r="67" spans="1:11">
      <c r="A67" s="58"/>
      <c r="B67" s="59"/>
      <c r="C67" s="64"/>
      <c r="D67" s="59"/>
      <c r="E67" s="64"/>
      <c r="F67" s="60"/>
      <c r="G67" s="66"/>
      <c r="H67" s="66"/>
      <c r="I67" s="64"/>
      <c r="J67" s="60"/>
      <c r="K67" s="61"/>
    </row>
    <row r="68" spans="1:11">
      <c r="A68" s="58"/>
      <c r="B68" s="59"/>
      <c r="C68" s="64"/>
      <c r="D68" s="59"/>
      <c r="E68" s="64"/>
      <c r="F68" s="60"/>
      <c r="G68" s="66"/>
      <c r="H68" s="66"/>
      <c r="I68" s="64"/>
      <c r="J68" s="60"/>
      <c r="K68" s="61"/>
    </row>
    <row r="69" spans="1:11">
      <c r="A69" s="58"/>
      <c r="B69" s="59"/>
      <c r="C69" s="64"/>
      <c r="D69" s="59"/>
      <c r="E69" s="64"/>
      <c r="F69" s="60"/>
      <c r="G69" s="66"/>
      <c r="H69" s="66"/>
      <c r="I69" s="64"/>
      <c r="J69" s="60"/>
      <c r="K69" s="61"/>
    </row>
    <row r="70" spans="1:11">
      <c r="A70" s="58"/>
      <c r="B70" s="59"/>
      <c r="C70" s="64"/>
      <c r="D70" s="59"/>
      <c r="E70" s="64"/>
      <c r="F70" s="60"/>
      <c r="G70" s="66"/>
      <c r="H70" s="66"/>
      <c r="I70" s="64"/>
      <c r="J70" s="61"/>
      <c r="K70" s="61"/>
    </row>
    <row r="71" spans="1:11">
      <c r="A71" s="58"/>
      <c r="B71" s="59"/>
      <c r="C71" s="64"/>
      <c r="D71" s="59"/>
      <c r="E71" s="64"/>
      <c r="F71" s="60"/>
      <c r="G71" s="66"/>
      <c r="H71" s="66"/>
      <c r="I71" s="64"/>
      <c r="J71" s="61"/>
      <c r="K71" s="61"/>
    </row>
    <row r="72" spans="1:11">
      <c r="A72" s="58"/>
      <c r="B72" s="59"/>
      <c r="C72" s="64"/>
      <c r="D72" s="59"/>
      <c r="E72" s="64"/>
      <c r="F72" s="60"/>
      <c r="G72" s="66"/>
      <c r="H72" s="66"/>
      <c r="I72" s="64"/>
      <c r="J72" s="61"/>
      <c r="K72" s="61"/>
    </row>
    <row r="73" spans="1:11">
      <c r="A73" s="58"/>
      <c r="B73" s="59"/>
      <c r="C73" s="64"/>
      <c r="D73" s="59"/>
      <c r="E73" s="64"/>
      <c r="F73" s="60"/>
      <c r="G73" s="66"/>
      <c r="H73" s="66"/>
      <c r="I73" s="64"/>
      <c r="J73" s="61"/>
      <c r="K73" s="61"/>
    </row>
    <row r="74" spans="1:11">
      <c r="A74" s="58"/>
      <c r="B74" s="59"/>
      <c r="C74" s="64"/>
      <c r="D74" s="59"/>
      <c r="E74" s="64"/>
      <c r="F74" s="60"/>
      <c r="G74" s="66"/>
      <c r="H74" s="66"/>
      <c r="I74" s="64"/>
      <c r="J74" s="61"/>
      <c r="K74" s="61"/>
    </row>
    <row r="75" spans="1:11">
      <c r="A75" s="58"/>
      <c r="B75" s="59"/>
      <c r="C75" s="64"/>
      <c r="D75" s="59"/>
      <c r="E75" s="64"/>
      <c r="F75" s="60"/>
      <c r="G75" s="66"/>
      <c r="H75" s="66"/>
      <c r="I75" s="64"/>
      <c r="J75" s="61"/>
      <c r="K75" s="61"/>
    </row>
    <row r="76" spans="1:11">
      <c r="A76" s="58"/>
      <c r="B76" s="59"/>
      <c r="C76" s="64"/>
      <c r="D76" s="59"/>
      <c r="E76" s="64"/>
      <c r="F76" s="60"/>
      <c r="G76" s="66"/>
      <c r="H76" s="66"/>
      <c r="I76" s="64"/>
      <c r="J76" s="61"/>
      <c r="K76" s="61"/>
    </row>
    <row r="77" spans="1:11">
      <c r="A77" s="58"/>
      <c r="B77" s="59"/>
      <c r="C77" s="64"/>
      <c r="D77" s="59"/>
      <c r="E77" s="64"/>
      <c r="F77" s="60"/>
      <c r="G77" s="66"/>
      <c r="H77" s="66"/>
      <c r="I77" s="64"/>
      <c r="J77" s="61"/>
      <c r="K77" s="61"/>
    </row>
    <row r="78" spans="1:11">
      <c r="A78" s="58"/>
      <c r="B78" s="59"/>
      <c r="C78" s="64"/>
      <c r="D78" s="59"/>
      <c r="E78" s="64"/>
      <c r="F78" s="60"/>
      <c r="G78" s="66"/>
      <c r="H78" s="66"/>
      <c r="I78" s="64"/>
      <c r="J78" s="61"/>
      <c r="K78" s="61"/>
    </row>
    <row r="79" spans="1:11">
      <c r="A79" s="58"/>
      <c r="B79" s="59"/>
      <c r="C79" s="64"/>
      <c r="D79" s="59"/>
      <c r="E79" s="64"/>
      <c r="F79" s="60"/>
      <c r="G79" s="66"/>
      <c r="H79" s="66"/>
      <c r="I79" s="64"/>
      <c r="J79" s="61"/>
      <c r="K79" s="61"/>
    </row>
    <row r="80" spans="1:11">
      <c r="A80" s="58"/>
      <c r="B80" s="59"/>
      <c r="C80" s="64"/>
      <c r="D80" s="59"/>
      <c r="E80" s="64"/>
      <c r="F80" s="60"/>
      <c r="G80" s="66"/>
      <c r="H80" s="66"/>
      <c r="I80" s="64"/>
      <c r="J80" s="61"/>
      <c r="K80" s="61"/>
    </row>
    <row r="81" spans="1:11">
      <c r="A81" s="58"/>
      <c r="B81" s="59"/>
      <c r="C81" s="64"/>
      <c r="D81" s="59"/>
      <c r="E81" s="64"/>
      <c r="F81" s="60"/>
      <c r="G81" s="66"/>
      <c r="H81" s="66"/>
      <c r="I81" s="64"/>
      <c r="J81" s="61"/>
      <c r="K81" s="61"/>
    </row>
  </sheetData>
  <mergeCells count="18">
    <mergeCell ref="Q4:R5"/>
    <mergeCell ref="G4:N4"/>
    <mergeCell ref="G5:G6"/>
    <mergeCell ref="K5:L5"/>
    <mergeCell ref="A2:P2"/>
    <mergeCell ref="O4:P5"/>
    <mergeCell ref="M5:N5"/>
    <mergeCell ref="J5:J6"/>
    <mergeCell ref="I5:I6"/>
    <mergeCell ref="H5:H6"/>
    <mergeCell ref="B4:B6"/>
    <mergeCell ref="A4:A6"/>
    <mergeCell ref="D5:D6"/>
    <mergeCell ref="C4:D4"/>
    <mergeCell ref="F5:F6"/>
    <mergeCell ref="E4:F4"/>
    <mergeCell ref="E5:E6"/>
    <mergeCell ref="C5:C6"/>
  </mergeCells>
  <pageMargins left="0.47244094488188981" right="0.31496062992125984" top="0.86614173228346458" bottom="0.43307086614173229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 Анализ по ГАБС</vt:lpstr>
      <vt:lpstr>2 Изменения в целом</vt:lpstr>
      <vt:lpstr>3 Исполнение по доходам</vt:lpstr>
      <vt:lpstr>4 Исполнение по расходам</vt:lpstr>
      <vt:lpstr>'1 Анализ по ГАБС'!Область_печати</vt:lpstr>
      <vt:lpstr>'3 Исполнение по доходам'!Область_печати</vt:lpstr>
      <vt:lpstr>'4 Исполнение по расходам'!Область_печати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КСП</cp:lastModifiedBy>
  <cp:lastPrinted>2024-03-22T05:59:45Z</cp:lastPrinted>
  <dcterms:created xsi:type="dcterms:W3CDTF">2019-04-02T03:17:45Z</dcterms:created>
  <dcterms:modified xsi:type="dcterms:W3CDTF">2024-04-08T00:07:49Z</dcterms:modified>
</cp:coreProperties>
</file>