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2"/>
  </bookViews>
  <sheets>
    <sheet name="2 Исполнение по доходам" sheetId="3" r:id="rId1"/>
    <sheet name="1 Изменение плана" sheetId="8" r:id="rId2"/>
    <sheet name="3 Исполнение по расходам" sheetId="9" r:id="rId3"/>
  </sheets>
  <definedNames>
    <definedName name="_xlnm.Print_Area" localSheetId="1">'1 Изменение плана'!$A$1:$I$14</definedName>
    <definedName name="_xlnm.Print_Area" localSheetId="0">'2 Исполнение по доходам'!$A$1:$N$31</definedName>
    <definedName name="_xlnm.Print_Area" localSheetId="2">'3 Исполнение по расходам'!$A$1:$O$56</definedName>
  </definedNames>
  <calcPr calcId="124519"/>
</workbook>
</file>

<file path=xl/calcChain.xml><?xml version="1.0" encoding="utf-8"?>
<calcChain xmlns="http://schemas.openxmlformats.org/spreadsheetml/2006/main">
  <c r="M56" i="9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G7" i="3"/>
  <c r="H56" i="9"/>
  <c r="H59" s="1"/>
  <c r="B10" i="8"/>
  <c r="F9"/>
  <c r="E9"/>
  <c r="B8" l="1"/>
  <c r="D9"/>
  <c r="H9"/>
  <c r="I9"/>
  <c r="E11"/>
  <c r="F11"/>
  <c r="H11"/>
  <c r="I11"/>
  <c r="B13"/>
  <c r="B14"/>
  <c r="B9" l="1"/>
  <c r="C9" l="1"/>
  <c r="B11" l="1"/>
  <c r="K9" l="1"/>
  <c r="K8"/>
  <c r="K55" i="9"/>
  <c r="J55"/>
  <c r="G55"/>
  <c r="G54"/>
  <c r="G53"/>
  <c r="F52"/>
  <c r="F55"/>
  <c r="F54"/>
  <c r="E52"/>
  <c r="D52"/>
  <c r="N12" l="1"/>
  <c r="O12"/>
  <c r="C56"/>
  <c r="E56"/>
  <c r="J33"/>
  <c r="J32"/>
  <c r="O33"/>
  <c r="N33"/>
  <c r="L33"/>
  <c r="K33"/>
  <c r="O32"/>
  <c r="N32"/>
  <c r="L32"/>
  <c r="K32"/>
  <c r="G33"/>
  <c r="F33"/>
  <c r="G32"/>
  <c r="F32"/>
  <c r="E32"/>
  <c r="N14" i="3"/>
  <c r="M14"/>
  <c r="L14"/>
  <c r="J14"/>
  <c r="I14"/>
  <c r="G9"/>
  <c r="H13" s="1"/>
  <c r="E26"/>
  <c r="E27"/>
  <c r="E28"/>
  <c r="E29"/>
  <c r="E30"/>
  <c r="B25"/>
  <c r="B18"/>
  <c r="B9"/>
  <c r="B8" s="1"/>
  <c r="B7" s="1"/>
  <c r="C52" i="9"/>
  <c r="C48"/>
  <c r="C43"/>
  <c r="C40"/>
  <c r="C34"/>
  <c r="C27"/>
  <c r="C22"/>
  <c r="C18"/>
  <c r="C15"/>
  <c r="C6"/>
  <c r="H11" i="3" l="1"/>
  <c r="H17"/>
  <c r="H10"/>
  <c r="H15"/>
  <c r="H14"/>
  <c r="E40" i="9"/>
  <c r="H6"/>
  <c r="E6"/>
  <c r="L12" l="1"/>
  <c r="D34"/>
  <c r="D6"/>
  <c r="F12"/>
  <c r="G12"/>
  <c r="J12"/>
  <c r="K12"/>
  <c r="D18" i="3"/>
  <c r="K14" i="8" l="1"/>
  <c r="K13"/>
  <c r="F23" i="9" l="1"/>
  <c r="G20" l="1"/>
  <c r="F20"/>
  <c r="H52"/>
  <c r="H48"/>
  <c r="H43"/>
  <c r="H40"/>
  <c r="H34"/>
  <c r="H27"/>
  <c r="H22"/>
  <c r="H18"/>
  <c r="E18"/>
  <c r="O48" l="1"/>
  <c r="O55"/>
  <c r="N55"/>
  <c r="L55"/>
  <c r="O54"/>
  <c r="N54"/>
  <c r="L54"/>
  <c r="K54"/>
  <c r="J54"/>
  <c r="O53"/>
  <c r="N53"/>
  <c r="L53"/>
  <c r="K53"/>
  <c r="J53"/>
  <c r="F53"/>
  <c r="O51"/>
  <c r="N51"/>
  <c r="L51"/>
  <c r="K51"/>
  <c r="J51"/>
  <c r="G51"/>
  <c r="F51"/>
  <c r="O50"/>
  <c r="N50"/>
  <c r="L50"/>
  <c r="K50"/>
  <c r="J50"/>
  <c r="G50"/>
  <c r="F50"/>
  <c r="O49"/>
  <c r="N49"/>
  <c r="L49"/>
  <c r="K49"/>
  <c r="J49"/>
  <c r="G49"/>
  <c r="F49"/>
  <c r="E48"/>
  <c r="D48"/>
  <c r="O47"/>
  <c r="N47"/>
  <c r="L47"/>
  <c r="K47"/>
  <c r="J47"/>
  <c r="G47"/>
  <c r="F47"/>
  <c r="O46"/>
  <c r="N46"/>
  <c r="L46"/>
  <c r="K46"/>
  <c r="J46"/>
  <c r="G46"/>
  <c r="F46"/>
  <c r="O45"/>
  <c r="N45"/>
  <c r="L45"/>
  <c r="K45"/>
  <c r="J45"/>
  <c r="G45"/>
  <c r="F45"/>
  <c r="O44"/>
  <c r="N44"/>
  <c r="L44"/>
  <c r="K44"/>
  <c r="J44"/>
  <c r="G44"/>
  <c r="F44"/>
  <c r="E43"/>
  <c r="D43"/>
  <c r="J43" s="1"/>
  <c r="O42"/>
  <c r="N42"/>
  <c r="L42"/>
  <c r="K42"/>
  <c r="J42"/>
  <c r="G42"/>
  <c r="F42"/>
  <c r="O41"/>
  <c r="N41"/>
  <c r="L41"/>
  <c r="K41"/>
  <c r="J41"/>
  <c r="G41"/>
  <c r="F41"/>
  <c r="D40"/>
  <c r="D56" s="1"/>
  <c r="D61" s="1"/>
  <c r="O39"/>
  <c r="N39"/>
  <c r="L39"/>
  <c r="K39"/>
  <c r="J39"/>
  <c r="G39"/>
  <c r="F39"/>
  <c r="O38"/>
  <c r="N38"/>
  <c r="L38"/>
  <c r="K38"/>
  <c r="J38"/>
  <c r="G38"/>
  <c r="F38"/>
  <c r="O37"/>
  <c r="N37"/>
  <c r="L37"/>
  <c r="K37"/>
  <c r="J37"/>
  <c r="G37"/>
  <c r="F37"/>
  <c r="O36"/>
  <c r="N36"/>
  <c r="L36"/>
  <c r="K36"/>
  <c r="J36"/>
  <c r="G36"/>
  <c r="F36"/>
  <c r="O35"/>
  <c r="N35"/>
  <c r="L35"/>
  <c r="K35"/>
  <c r="J35"/>
  <c r="G35"/>
  <c r="F35"/>
  <c r="E34"/>
  <c r="O31"/>
  <c r="N31"/>
  <c r="L31"/>
  <c r="K31"/>
  <c r="J31"/>
  <c r="G31"/>
  <c r="F31"/>
  <c r="O30"/>
  <c r="N30"/>
  <c r="L30"/>
  <c r="K30"/>
  <c r="J30"/>
  <c r="G30"/>
  <c r="F30"/>
  <c r="O29"/>
  <c r="N29"/>
  <c r="L29"/>
  <c r="K29"/>
  <c r="J29"/>
  <c r="G29"/>
  <c r="F29"/>
  <c r="O28"/>
  <c r="N28"/>
  <c r="L28"/>
  <c r="K28"/>
  <c r="J28"/>
  <c r="G28"/>
  <c r="F28"/>
  <c r="O27"/>
  <c r="E27"/>
  <c r="D27"/>
  <c r="O26"/>
  <c r="N26"/>
  <c r="L26"/>
  <c r="K26"/>
  <c r="J26"/>
  <c r="G26"/>
  <c r="F26"/>
  <c r="O25"/>
  <c r="N25"/>
  <c r="L25"/>
  <c r="K25"/>
  <c r="J25"/>
  <c r="G25"/>
  <c r="F25"/>
  <c r="O24"/>
  <c r="N24"/>
  <c r="L24"/>
  <c r="K24"/>
  <c r="J24"/>
  <c r="G24"/>
  <c r="F24"/>
  <c r="O23"/>
  <c r="N23"/>
  <c r="L23"/>
  <c r="K23"/>
  <c r="J23"/>
  <c r="G23"/>
  <c r="E22"/>
  <c r="D22"/>
  <c r="O21"/>
  <c r="N21"/>
  <c r="L21"/>
  <c r="K21"/>
  <c r="J21"/>
  <c r="G21"/>
  <c r="F21"/>
  <c r="O19"/>
  <c r="N19"/>
  <c r="L19"/>
  <c r="K19"/>
  <c r="J19"/>
  <c r="D18"/>
  <c r="O17"/>
  <c r="N17"/>
  <c r="L17"/>
  <c r="K17"/>
  <c r="J17"/>
  <c r="G17"/>
  <c r="F17"/>
  <c r="O16"/>
  <c r="N16"/>
  <c r="L16"/>
  <c r="K16"/>
  <c r="J16"/>
  <c r="G16"/>
  <c r="F16"/>
  <c r="H15"/>
  <c r="E15"/>
  <c r="D15"/>
  <c r="O14"/>
  <c r="N14"/>
  <c r="L14"/>
  <c r="K14"/>
  <c r="J14"/>
  <c r="G14"/>
  <c r="F14"/>
  <c r="O13"/>
  <c r="N13"/>
  <c r="L13"/>
  <c r="K13"/>
  <c r="J13"/>
  <c r="G13"/>
  <c r="F13"/>
  <c r="O10"/>
  <c r="N10"/>
  <c r="L10"/>
  <c r="K10"/>
  <c r="J10"/>
  <c r="G10"/>
  <c r="F10"/>
  <c r="O11"/>
  <c r="N11"/>
  <c r="L11"/>
  <c r="K11"/>
  <c r="J11"/>
  <c r="G11"/>
  <c r="F11"/>
  <c r="O9"/>
  <c r="N9"/>
  <c r="L9"/>
  <c r="K9"/>
  <c r="J9"/>
  <c r="G9"/>
  <c r="F9"/>
  <c r="O8"/>
  <c r="N8"/>
  <c r="L8"/>
  <c r="K8"/>
  <c r="J8"/>
  <c r="G8"/>
  <c r="F8"/>
  <c r="O7"/>
  <c r="N7"/>
  <c r="N6" s="1"/>
  <c r="L7"/>
  <c r="K7"/>
  <c r="J7"/>
  <c r="J6" s="1"/>
  <c r="G7"/>
  <c r="F7"/>
  <c r="F6"/>
  <c r="E61" l="1"/>
  <c r="L6"/>
  <c r="G27"/>
  <c r="G22"/>
  <c r="F15"/>
  <c r="L22"/>
  <c r="G48"/>
  <c r="N48"/>
  <c r="G18"/>
  <c r="G40"/>
  <c r="J22"/>
  <c r="F34"/>
  <c r="N22"/>
  <c r="K22"/>
  <c r="K43"/>
  <c r="F48"/>
  <c r="J48"/>
  <c r="N27"/>
  <c r="J27"/>
  <c r="L43"/>
  <c r="G43"/>
  <c r="F43"/>
  <c r="F27"/>
  <c r="F22"/>
  <c r="N34"/>
  <c r="N52"/>
  <c r="N15"/>
  <c r="M6"/>
  <c r="O22"/>
  <c r="L40"/>
  <c r="O43"/>
  <c r="G15"/>
  <c r="K18"/>
  <c r="K40"/>
  <c r="N43"/>
  <c r="L52"/>
  <c r="G6"/>
  <c r="K6"/>
  <c r="O6"/>
  <c r="J15"/>
  <c r="O15"/>
  <c r="F18"/>
  <c r="J18"/>
  <c r="N18"/>
  <c r="L27"/>
  <c r="G34"/>
  <c r="K34"/>
  <c r="O34"/>
  <c r="F40"/>
  <c r="J40"/>
  <c r="N40"/>
  <c r="L48"/>
  <c r="G52"/>
  <c r="K52"/>
  <c r="O52"/>
  <c r="L15"/>
  <c r="L18"/>
  <c r="I18"/>
  <c r="K15"/>
  <c r="O18"/>
  <c r="L34"/>
  <c r="O40"/>
  <c r="K27"/>
  <c r="J34"/>
  <c r="K48"/>
  <c r="J52"/>
  <c r="I40" l="1"/>
  <c r="I15"/>
  <c r="G56"/>
  <c r="F56"/>
  <c r="N56"/>
  <c r="J56"/>
  <c r="L56"/>
  <c r="I48"/>
  <c r="I52"/>
  <c r="I34"/>
  <c r="I6"/>
  <c r="O56"/>
  <c r="K56"/>
  <c r="I43"/>
  <c r="I22"/>
  <c r="I27"/>
  <c r="J31" i="3" l="1"/>
  <c r="J30"/>
  <c r="J29"/>
  <c r="J28"/>
  <c r="J27"/>
  <c r="J26"/>
  <c r="J24"/>
  <c r="J23"/>
  <c r="J22"/>
  <c r="J21"/>
  <c r="J20"/>
  <c r="J19"/>
  <c r="J17"/>
  <c r="J16"/>
  <c r="J15"/>
  <c r="J13"/>
  <c r="J12"/>
  <c r="J11"/>
  <c r="J10"/>
  <c r="L31"/>
  <c r="L30"/>
  <c r="L29"/>
  <c r="L28"/>
  <c r="L27"/>
  <c r="L26"/>
  <c r="L24"/>
  <c r="L23"/>
  <c r="L22"/>
  <c r="L21"/>
  <c r="L20"/>
  <c r="L19"/>
  <c r="L17"/>
  <c r="L16"/>
  <c r="L15"/>
  <c r="L13"/>
  <c r="L12"/>
  <c r="L11"/>
  <c r="L10"/>
  <c r="N31"/>
  <c r="M31"/>
  <c r="N30"/>
  <c r="M30"/>
  <c r="N29"/>
  <c r="M29"/>
  <c r="N28"/>
  <c r="M28"/>
  <c r="N27"/>
  <c r="M27"/>
  <c r="N26"/>
  <c r="M26"/>
  <c r="N24"/>
  <c r="M24"/>
  <c r="N23"/>
  <c r="M23"/>
  <c r="N22"/>
  <c r="M22"/>
  <c r="N21"/>
  <c r="M21"/>
  <c r="N20"/>
  <c r="M20"/>
  <c r="N19"/>
  <c r="M19"/>
  <c r="N17"/>
  <c r="M17"/>
  <c r="N16"/>
  <c r="M16"/>
  <c r="N15"/>
  <c r="M15"/>
  <c r="N13"/>
  <c r="M13"/>
  <c r="N12"/>
  <c r="M12"/>
  <c r="N11"/>
  <c r="M11"/>
  <c r="N10"/>
  <c r="M10"/>
  <c r="G25"/>
  <c r="G18"/>
  <c r="N18" l="1"/>
  <c r="H21"/>
  <c r="H22"/>
  <c r="H23"/>
  <c r="H19"/>
  <c r="H24"/>
  <c r="H20"/>
  <c r="G8"/>
  <c r="H9" s="1"/>
  <c r="M25"/>
  <c r="H29"/>
  <c r="H27"/>
  <c r="H26"/>
  <c r="H28"/>
  <c r="M18"/>
  <c r="N25"/>
  <c r="N9"/>
  <c r="M9"/>
  <c r="H8" l="1"/>
  <c r="H18"/>
  <c r="M8"/>
  <c r="N8"/>
  <c r="H25" l="1"/>
  <c r="M7"/>
  <c r="N7"/>
  <c r="K13" l="1"/>
  <c r="I13"/>
  <c r="F13"/>
  <c r="E13"/>
  <c r="D25"/>
  <c r="L25" s="1"/>
  <c r="L18"/>
  <c r="D9"/>
  <c r="L9" s="1"/>
  <c r="C9"/>
  <c r="J9" s="1"/>
  <c r="K10" i="8" l="1"/>
  <c r="D8" i="3"/>
  <c r="D7" l="1"/>
  <c r="L7" s="1"/>
  <c r="L8"/>
  <c r="F31"/>
  <c r="E31"/>
  <c r="F30"/>
  <c r="F29"/>
  <c r="F28"/>
  <c r="F27"/>
  <c r="F26"/>
  <c r="F24"/>
  <c r="E24"/>
  <c r="F23"/>
  <c r="E23"/>
  <c r="F22"/>
  <c r="E22"/>
  <c r="F21"/>
  <c r="E21"/>
  <c r="F20"/>
  <c r="E20"/>
  <c r="F19"/>
  <c r="E19"/>
  <c r="F17"/>
  <c r="E17"/>
  <c r="F16"/>
  <c r="E16"/>
  <c r="F15"/>
  <c r="E15"/>
  <c r="F14"/>
  <c r="E14"/>
  <c r="F12"/>
  <c r="E12"/>
  <c r="F11"/>
  <c r="E11"/>
  <c r="F10"/>
  <c r="E10"/>
  <c r="I31"/>
  <c r="I30"/>
  <c r="I29"/>
  <c r="I28"/>
  <c r="I27"/>
  <c r="I26"/>
  <c r="I24"/>
  <c r="I23"/>
  <c r="I22"/>
  <c r="I21"/>
  <c r="I20"/>
  <c r="I19"/>
  <c r="I17"/>
  <c r="I16"/>
  <c r="I15"/>
  <c r="I12"/>
  <c r="I11"/>
  <c r="I10"/>
  <c r="C18"/>
  <c r="C25"/>
  <c r="E25" l="1"/>
  <c r="J25"/>
  <c r="F18"/>
  <c r="J18"/>
  <c r="E9"/>
  <c r="F25"/>
  <c r="E18"/>
  <c r="F9"/>
  <c r="I18"/>
  <c r="I25"/>
  <c r="K18"/>
  <c r="I9"/>
  <c r="K9"/>
  <c r="C8"/>
  <c r="J8" s="1"/>
  <c r="K30"/>
  <c r="K31"/>
  <c r="K29"/>
  <c r="K28"/>
  <c r="K27"/>
  <c r="K26"/>
  <c r="K24"/>
  <c r="K23"/>
  <c r="K22"/>
  <c r="K21"/>
  <c r="K20"/>
  <c r="K19"/>
  <c r="K17"/>
  <c r="K16"/>
  <c r="K15"/>
  <c r="K14"/>
  <c r="K12"/>
  <c r="K11"/>
  <c r="K10"/>
  <c r="F8" l="1"/>
  <c r="E8"/>
  <c r="I8"/>
  <c r="C7"/>
  <c r="J7" s="1"/>
  <c r="K8"/>
  <c r="K25"/>
  <c r="I7" l="1"/>
  <c r="E7"/>
  <c r="F7"/>
  <c r="K7"/>
</calcChain>
</file>

<file path=xl/sharedStrings.xml><?xml version="1.0" encoding="utf-8"?>
<sst xmlns="http://schemas.openxmlformats.org/spreadsheetml/2006/main" count="204" uniqueCount="166">
  <si>
    <t>%</t>
  </si>
  <si>
    <t>ДОХОДЫ</t>
  </si>
  <si>
    <t>РАСХОДЫ</t>
  </si>
  <si>
    <t>сумма</t>
  </si>
  <si>
    <t>Исполнено</t>
  </si>
  <si>
    <t>Наименование показателей</t>
  </si>
  <si>
    <t>Наименование показателя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</si>
  <si>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</si>
  <si>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</si>
  <si>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</si>
  <si>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</si>
  <si>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</si>
  <si>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</si>
  <si>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</si>
  <si>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</si>
  <si>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</si>
  <si>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</si>
  <si>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</si>
  <si>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</si>
  <si>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</si>
  <si>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</si>
  <si>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</si>
  <si>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</si>
  <si>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</si>
  <si>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</si>
  <si>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</si>
  <si>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</si>
  <si>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Доля в общем объеме, %</t>
  </si>
  <si>
    <t>0102</t>
  </si>
  <si>
    <t>0103</t>
  </si>
  <si>
    <t>0104</t>
  </si>
  <si>
    <t>0106</t>
  </si>
  <si>
    <t>0113</t>
  </si>
  <si>
    <t>0203</t>
  </si>
  <si>
    <t>0209</t>
  </si>
  <si>
    <t>0401</t>
  </si>
  <si>
    <t>0405</t>
  </si>
  <si>
    <t>0409</t>
  </si>
  <si>
    <t>0412</t>
  </si>
  <si>
    <t>0503</t>
  </si>
  <si>
    <t>0505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</si>
  <si>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</si>
  <si>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</si>
  <si>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</si>
  <si>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</si>
  <si>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</si>
  <si>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</si>
  <si>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</si>
  <si>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</si>
  <si>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</si>
  <si>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</si>
  <si>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</si>
  <si>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1105</t>
  </si>
  <si>
    <t>1401</t>
  </si>
  <si>
    <t>1402</t>
  </si>
  <si>
    <t>1403</t>
  </si>
  <si>
    <t>(руб.)</t>
  </si>
  <si>
    <t>Общегосударственные вопросы</t>
  </si>
  <si>
    <t xml:space="preserve">Функционирование Главы муниципального района </t>
  </si>
  <si>
    <t>Функционирование представительного органа</t>
  </si>
  <si>
    <t>Функционирование  местной администрации</t>
  </si>
  <si>
    <t>Национальная оборона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</si>
  <si>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</si>
  <si>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</si>
  <si>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</si>
  <si>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</si>
  <si>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Жилищно-коммунальное хозяйство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</si>
  <si>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</si>
  <si>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</si>
  <si>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</si>
  <si>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</si>
  <si>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</si>
  <si>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</si>
  <si>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</si>
  <si>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 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</si>
  <si>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</si>
  <si>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</si>
  <si>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</si>
  <si>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</si>
  <si>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</si>
  <si>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</si>
  <si>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</si>
  <si>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Межбюджетные трансферты бюджетам бюджетной системы </t>
  </si>
  <si>
    <t xml:space="preserve">Дотации бюджетам </t>
  </si>
  <si>
    <t>Иные дотации</t>
  </si>
  <si>
    <t xml:space="preserve">Прочие межбюджетные трансферты </t>
  </si>
  <si>
    <t>Раздел, подраздел</t>
  </si>
  <si>
    <t>0100</t>
  </si>
  <si>
    <t>Другие вопросы в области национальной обороны</t>
  </si>
  <si>
    <t>Общеэкономические вопросы</t>
  </si>
  <si>
    <t>Благоустройство</t>
  </si>
  <si>
    <t>Другие вопросы в области культуры, кинематографии</t>
  </si>
  <si>
    <t>Другие вопросы в области физической культуры и спорта</t>
  </si>
  <si>
    <t>1000</t>
  </si>
  <si>
    <t>0200</t>
  </si>
  <si>
    <t>0400</t>
  </si>
  <si>
    <t>0500</t>
  </si>
  <si>
    <t>0700</t>
  </si>
  <si>
    <t>0800</t>
  </si>
  <si>
    <t>1100</t>
  </si>
  <si>
    <t>1400</t>
  </si>
  <si>
    <t>Утверждено</t>
  </si>
  <si>
    <t>Отклонения от предыдущей редакции</t>
  </si>
  <si>
    <t>Сумма, всего</t>
  </si>
  <si>
    <t>в том числе:</t>
  </si>
  <si>
    <t>налоговые и неналоговые доходы</t>
  </si>
  <si>
    <t>безвозмездные поступления</t>
  </si>
  <si>
    <t>х</t>
  </si>
  <si>
    <t>Назначения в окончательной редакции</t>
  </si>
  <si>
    <t>% изменений к первоначальной редакции</t>
  </si>
  <si>
    <t>Справочно:</t>
  </si>
  <si>
    <t>Отклонение от предыдущей редакции</t>
  </si>
  <si>
    <t>ДОХОДЫ БЮДЖЕТА, ВСЕГО:</t>
  </si>
  <si>
    <t>ВСЕГО РАСХОДОВ:</t>
  </si>
  <si>
    <t>Иные межбюджетные тарнсферты</t>
  </si>
  <si>
    <t>0111</t>
  </si>
  <si>
    <t>0504</t>
  </si>
  <si>
    <t>Резервные фонды</t>
  </si>
  <si>
    <t>Обслуживание муниципального долга</t>
  </si>
  <si>
    <t>1301</t>
  </si>
  <si>
    <t>Другие вопросы в области национальной экономики</t>
  </si>
  <si>
    <t xml:space="preserve">Прикладные научные исследования в области жилищно- коммунального хозяйства </t>
  </si>
  <si>
    <t>НАЛОГОВЫЕ ДОХОДЫ</t>
  </si>
  <si>
    <t>НЕНАЛОГОВЫЕ ДОХОДЫ</t>
  </si>
  <si>
    <t>% (+, -)</t>
  </si>
  <si>
    <t xml:space="preserve">Утверждено в бюджетной отчетности </t>
  </si>
  <si>
    <t>Утверждено в бюджетной отчетности/утверждено Решением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</si>
  <si>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</si>
  <si>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</si>
  <si>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</si>
  <si>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</si>
  <si>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Коммунальное хозяйство</t>
  </si>
  <si>
    <t>0502</t>
  </si>
  <si>
    <t>Массовый спорт</t>
  </si>
  <si>
    <t>1102</t>
  </si>
  <si>
    <t>Приложение № 3</t>
  </si>
  <si>
    <t>Налог, взимаемый в связи с применением упрощенной системы налогообложения</t>
  </si>
  <si>
    <t>Другие общегосударственные вопросы</t>
  </si>
  <si>
    <t xml:space="preserve">Обеспечение деятельности финансовых органов и органов фин. контроля </t>
  </si>
  <si>
    <t>0309</t>
  </si>
  <si>
    <t>Приложение № 1</t>
  </si>
  <si>
    <t>Приложнение № 2</t>
  </si>
  <si>
    <t>Судебная система</t>
  </si>
  <si>
    <t>0105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</si>
  <si>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</si>
  <si>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</si>
  <si>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0107</t>
  </si>
  <si>
    <t>Обеспечение проведения выборов и референдумов</t>
  </si>
  <si>
    <t>2024 год</t>
  </si>
  <si>
    <t>9 месяцев 2024 года</t>
  </si>
  <si>
    <t>Исполнено за 9 месяцев 2023 года</t>
  </si>
  <si>
    <t>Анализ исполнения бюджета муниципального района "Агинский район" за 9 месяцев 2024 года по доходам</t>
  </si>
  <si>
    <t xml:space="preserve"> Исполнено/Утверждено Решением на 2024 год</t>
  </si>
  <si>
    <t>Исполнено/Утверждено в бюджетной отчетности на 2024 год</t>
  </si>
  <si>
    <t>9 месяцев 2024 года/9 месяцев 2023 года</t>
  </si>
  <si>
    <t>Утверждено Решением от 05.04.2024 № 207</t>
  </si>
  <si>
    <t>Анализ исполнения бюджета муниципального района "Агинский район" за 9 месяцев 2024 года по расходам</t>
  </si>
  <si>
    <t>0600</t>
  </si>
  <si>
    <t>0605</t>
  </si>
  <si>
    <t>Охрана окружающей среды</t>
  </si>
  <si>
    <t>Другие вопросы в области охраны окружающей среды</t>
  </si>
  <si>
    <t>Изменение плановых показателей бюджета муниципального района "Агинский район" за 9 месяцев 2024 года</t>
  </si>
  <si>
    <t>Решение о бюджете от 27.12.2023 № 198</t>
  </si>
  <si>
    <t>Решение от 27.12.2023 № 198 бюджетные назначения на 2025 год</t>
  </si>
  <si>
    <t>Решение от 27.12.2023 № 198 бюджетные назначения на 2026 год</t>
  </si>
  <si>
    <t>Решение о бюджете от 05.04.2024 № 207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</si>
</sst>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4" fillId="0" borderId="7">
      <alignment horizontal="center" vertical="top" wrapText="1"/>
    </xf>
    <xf numFmtId="49" fontId="4" fillId="0" borderId="7">
      <alignment horizontal="center" vertical="top" wrapText="1"/>
    </xf>
    <xf numFmtId="0" fontId="4" fillId="0" borderId="7">
      <alignment horizontal="center" vertical="center"/>
    </xf>
    <xf numFmtId="0" fontId="4" fillId="0" borderId="8">
      <alignment horizontal="center" vertical="center"/>
    </xf>
    <xf numFmtId="49" fontId="4" fillId="0" borderId="8">
      <alignment horizontal="center" vertical="center"/>
    </xf>
    <xf numFmtId="0" fontId="4" fillId="0" borderId="9">
      <alignment horizontal="left" wrapText="1"/>
    </xf>
    <xf numFmtId="49" fontId="4" fillId="0" borderId="10">
      <alignment horizontal="center" wrapText="1"/>
    </xf>
    <xf numFmtId="49" fontId="4" fillId="0" borderId="11">
      <alignment horizontal="center"/>
    </xf>
    <xf numFmtId="4" fontId="4" fillId="0" borderId="11">
      <alignment horizontal="right" shrinkToFit="1"/>
    </xf>
    <xf numFmtId="0" fontId="4" fillId="0" borderId="12">
      <alignment horizontal="left" wrapText="1"/>
    </xf>
    <xf numFmtId="49" fontId="4" fillId="0" borderId="13">
      <alignment horizontal="center" shrinkToFit="1"/>
    </xf>
    <xf numFmtId="49" fontId="4" fillId="0" borderId="14">
      <alignment horizontal="center"/>
    </xf>
    <xf numFmtId="4" fontId="4" fillId="0" borderId="14">
      <alignment horizontal="right" shrinkToFit="1"/>
    </xf>
    <xf numFmtId="0" fontId="4" fillId="0" borderId="15">
      <alignment horizontal="left" wrapText="1" indent="2"/>
    </xf>
    <xf numFmtId="49" fontId="4" fillId="0" borderId="16">
      <alignment horizontal="center" shrinkToFit="1"/>
    </xf>
    <xf numFmtId="49" fontId="4" fillId="0" borderId="17">
      <alignment horizontal="center"/>
    </xf>
    <xf numFmtId="4" fontId="4" fillId="0" borderId="17">
      <alignment horizontal="right" shrinkToFit="1"/>
    </xf>
    <xf numFmtId="4" fontId="4" fillId="0" borderId="17">
      <alignment horizontal="right" wrapText="1"/>
    </xf>
    <xf numFmtId="0" fontId="17" fillId="0" borderId="0"/>
    <xf numFmtId="0" fontId="17" fillId="0" borderId="0"/>
  </cellStyleXfs>
  <cellXfs count="16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1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165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10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right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165" fontId="7" fillId="2" borderId="17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165" fontId="7" fillId="2" borderId="19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/>
    <xf numFmtId="2" fontId="10" fillId="2" borderId="0" xfId="0" applyNumberFormat="1" applyFont="1" applyFill="1"/>
    <xf numFmtId="4" fontId="1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right" vertical="center"/>
    </xf>
    <xf numFmtId="165" fontId="6" fillId="2" borderId="7" xfId="0" applyNumberFormat="1" applyFont="1" applyFill="1" applyBorder="1" applyAlignment="1">
      <alignment horizontal="right" vertical="center"/>
    </xf>
    <xf numFmtId="165" fontId="12" fillId="2" borderId="1" xfId="19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right" vertical="center"/>
    </xf>
    <xf numFmtId="165" fontId="12" fillId="2" borderId="1" xfId="2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horizontal="right" vertical="center" wrapText="1"/>
    </xf>
    <xf numFmtId="165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16" fillId="3" borderId="7" xfId="0" applyNumberFormat="1" applyFont="1" applyFill="1" applyBorder="1"/>
    <xf numFmtId="165" fontId="15" fillId="3" borderId="7" xfId="0" applyNumberFormat="1" applyFont="1" applyFill="1" applyBorder="1"/>
    <xf numFmtId="165" fontId="15" fillId="3" borderId="7" xfId="0" applyNumberFormat="1" applyFont="1" applyFill="1" applyBorder="1" applyAlignment="1">
      <alignment horizontal="right" vertical="center"/>
    </xf>
    <xf numFmtId="165" fontId="22" fillId="2" borderId="0" xfId="0" applyNumberFormat="1" applyFont="1" applyFill="1"/>
    <xf numFmtId="165" fontId="15" fillId="2" borderId="3" xfId="0" applyNumberFormat="1" applyFont="1" applyFill="1" applyBorder="1" applyAlignment="1">
      <alignment horizontal="right" vertical="center" wrapText="1"/>
    </xf>
    <xf numFmtId="165" fontId="22" fillId="2" borderId="1" xfId="0" applyNumberFormat="1" applyFont="1" applyFill="1" applyBorder="1"/>
    <xf numFmtId="165" fontId="15" fillId="3" borderId="1" xfId="0" applyNumberFormat="1" applyFont="1" applyFill="1" applyBorder="1"/>
    <xf numFmtId="165" fontId="15" fillId="3" borderId="17" xfId="0" applyNumberFormat="1" applyFont="1" applyFill="1" applyBorder="1"/>
    <xf numFmtId="165" fontId="15" fillId="3" borderId="21" xfId="0" applyNumberFormat="1" applyFont="1" applyFill="1" applyBorder="1"/>
    <xf numFmtId="165" fontId="1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1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1">
    <cellStyle name="xl28" xfId="1"/>
    <cellStyle name="xl29" xfId="3"/>
    <cellStyle name="xl30" xfId="6"/>
    <cellStyle name="xl31" xfId="10"/>
    <cellStyle name="xl32" xfId="14"/>
    <cellStyle name="xl38" xfId="4"/>
    <cellStyle name="xl39" xfId="7"/>
    <cellStyle name="xl40" xfId="11"/>
    <cellStyle name="xl41" xfId="15"/>
    <cellStyle name="xl43" xfId="8"/>
    <cellStyle name="xl44" xfId="12"/>
    <cellStyle name="xl45" xfId="16"/>
    <cellStyle name="xl48" xfId="2"/>
    <cellStyle name="xl49" xfId="5"/>
    <cellStyle name="xl50" xfId="9"/>
    <cellStyle name="xl51" xfId="13"/>
    <cellStyle name="xl52" xfId="17"/>
    <cellStyle name="xl88" xfId="18"/>
    <cellStyle name="Обычный" xfId="0" builtinId="0"/>
    <cellStyle name="Обычный 2 2 3" xfId="19"/>
    <cellStyle name="Обычный 2 2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view="pageBreakPreview" zoomScaleSheetLayoutView="100" workbookViewId="0">
      <selection activeCell="F9" sqref="F9"/>
    </sheetView>
  </sheetViews>
  <sheetFormatPr defaultRowHeight="15.75"/>
  <cols>
    <col min="1" max="1" width="39" style="27" customWidth="1"/>
    <col min="2" max="2" width="17.85546875" style="84" customWidth="1"/>
    <col min="3" max="3" width="18" style="12" customWidth="1"/>
    <col min="4" max="4" width="17.28515625" style="7" customWidth="1"/>
    <col min="5" max="5" width="18.140625" style="63" customWidth="1"/>
    <col min="6" max="6" width="9.85546875" style="63" customWidth="1"/>
    <col min="7" max="7" width="17.5703125" style="7" customWidth="1"/>
    <col min="8" max="8" width="10.28515625" style="7" customWidth="1"/>
    <col min="9" max="9" width="15.5703125" style="7" customWidth="1"/>
    <col min="10" max="10" width="10.140625" style="7" customWidth="1"/>
    <col min="11" max="11" width="17.85546875" style="63" customWidth="1"/>
    <col min="12" max="12" width="11.28515625" style="30" customWidth="1"/>
    <col min="13" max="13" width="17.140625" style="28" customWidth="1"/>
    <col min="14" max="14" width="13.140625" style="30" customWidth="1"/>
  </cols>
  <sheetData>
    <row r="1" spans="1:14">
      <c r="K1" s="63" t="s">
        <v>141</v>
      </c>
    </row>
    <row r="2" spans="1:14" ht="22.5" customHeight="1">
      <c r="A2" s="130" t="s">
        <v>151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29"/>
    </row>
    <row r="3" spans="1:14" s="13" customFormat="1" ht="14.25" customHeight="1">
      <c r="A3" s="21"/>
      <c r="B3" s="64"/>
      <c r="C3" s="64"/>
      <c r="D3" s="12"/>
      <c r="E3" s="12"/>
      <c r="F3" s="12"/>
      <c r="G3" s="12"/>
      <c r="H3" s="12"/>
      <c r="I3" s="12"/>
      <c r="J3" s="12"/>
      <c r="K3" s="12"/>
      <c r="L3" s="22" t="s">
        <v>56</v>
      </c>
      <c r="M3" s="29"/>
      <c r="N3" s="30"/>
    </row>
    <row r="4" spans="1:14" s="2" customFormat="1" ht="24.75" customHeight="1">
      <c r="A4" s="134" t="s">
        <v>6</v>
      </c>
      <c r="B4" s="124" t="s">
        <v>150</v>
      </c>
      <c r="C4" s="140" t="s">
        <v>148</v>
      </c>
      <c r="D4" s="141"/>
      <c r="E4" s="141"/>
      <c r="F4" s="141"/>
      <c r="G4" s="127" t="s">
        <v>149</v>
      </c>
      <c r="H4" s="128"/>
      <c r="I4" s="128"/>
      <c r="J4" s="128"/>
      <c r="K4" s="128"/>
      <c r="L4" s="129"/>
      <c r="M4" s="122" t="s">
        <v>154</v>
      </c>
      <c r="N4" s="122"/>
    </row>
    <row r="5" spans="1:14" s="2" customFormat="1" ht="65.25" customHeight="1">
      <c r="A5" s="136"/>
      <c r="B5" s="135"/>
      <c r="C5" s="137" t="s">
        <v>155</v>
      </c>
      <c r="D5" s="132" t="s">
        <v>125</v>
      </c>
      <c r="E5" s="139" t="s">
        <v>126</v>
      </c>
      <c r="F5" s="126"/>
      <c r="G5" s="125" t="s">
        <v>4</v>
      </c>
      <c r="H5" s="126"/>
      <c r="I5" s="124" t="s">
        <v>152</v>
      </c>
      <c r="J5" s="124"/>
      <c r="K5" s="134" t="s">
        <v>153</v>
      </c>
      <c r="L5" s="134"/>
      <c r="M5" s="123"/>
      <c r="N5" s="123"/>
    </row>
    <row r="6" spans="1:14" s="2" customFormat="1" ht="68.25" customHeight="1">
      <c r="A6" s="136"/>
      <c r="B6" s="135"/>
      <c r="C6" s="138"/>
      <c r="D6" s="133"/>
      <c r="E6" s="120" t="s">
        <v>3</v>
      </c>
      <c r="F6" s="120" t="s">
        <v>124</v>
      </c>
      <c r="G6" s="121" t="s">
        <v>3</v>
      </c>
      <c r="H6" s="8" t="s">
        <v>27</v>
      </c>
      <c r="I6" s="8" t="s">
        <v>3</v>
      </c>
      <c r="J6" s="8" t="s">
        <v>0</v>
      </c>
      <c r="K6" s="8" t="s">
        <v>3</v>
      </c>
      <c r="L6" s="23" t="s">
        <v>0</v>
      </c>
      <c r="M6" s="6" t="s">
        <v>3</v>
      </c>
      <c r="N6" s="6" t="s">
        <v>124</v>
      </c>
    </row>
    <row r="7" spans="1:14" s="19" customFormat="1" ht="24.75" customHeight="1">
      <c r="A7" s="24" t="s">
        <v>112</v>
      </c>
      <c r="B7" s="66">
        <f>B8+B25</f>
        <v>1110400.83</v>
      </c>
      <c r="C7" s="66">
        <f>C8+C25</f>
        <v>1078411.3999999999</v>
      </c>
      <c r="D7" s="66">
        <f>D8+D25</f>
        <v>1456328.66</v>
      </c>
      <c r="E7" s="90">
        <f>D7-C7</f>
        <v>377917.26</v>
      </c>
      <c r="F7" s="66">
        <f>D7/C7*100-100</f>
        <v>35.043885849129566</v>
      </c>
      <c r="G7" s="66">
        <f>G8+G25+0.1</f>
        <v>1010221.34</v>
      </c>
      <c r="H7" s="66">
        <v>100</v>
      </c>
      <c r="I7" s="66">
        <f t="shared" ref="I7:I31" si="0">B7-C7</f>
        <v>31989.430000000168</v>
      </c>
      <c r="J7" s="66">
        <f>G7/C7*100</f>
        <v>93.676804603512181</v>
      </c>
      <c r="K7" s="65">
        <f t="shared" ref="K7:K31" si="1">B7-D7</f>
        <v>-345927.82999999984</v>
      </c>
      <c r="L7" s="31">
        <f>G7/D7*100</f>
        <v>69.367675563014743</v>
      </c>
      <c r="M7" s="32">
        <f>G7-B7</f>
        <v>-100179.49000000011</v>
      </c>
      <c r="N7" s="33">
        <f>G7/B7*100-100</f>
        <v>-9.0219213903145317</v>
      </c>
    </row>
    <row r="8" spans="1:14" s="19" customFormat="1" ht="39.75" customHeight="1">
      <c r="A8" s="25" t="s">
        <v>7</v>
      </c>
      <c r="B8" s="67">
        <f>B9+B18</f>
        <v>112484.04000000004</v>
      </c>
      <c r="C8" s="67">
        <f>C9+C18</f>
        <v>177575</v>
      </c>
      <c r="D8" s="67">
        <f>D9+D18</f>
        <v>177575</v>
      </c>
      <c r="E8" s="90">
        <f t="shared" ref="E8:E31" si="2">D8-C8</f>
        <v>0</v>
      </c>
      <c r="F8" s="66">
        <f t="shared" ref="F8:F31" si="3">D8/C8*100-100</f>
        <v>0</v>
      </c>
      <c r="G8" s="67">
        <f>G9+G18</f>
        <v>130815.64</v>
      </c>
      <c r="H8" s="67">
        <f>G8/G7*100</f>
        <v>12.949205765144498</v>
      </c>
      <c r="I8" s="66">
        <f t="shared" si="0"/>
        <v>-65090.959999999963</v>
      </c>
      <c r="J8" s="66">
        <f>G8/C8*100</f>
        <v>73.667824862734051</v>
      </c>
      <c r="K8" s="68">
        <f t="shared" si="1"/>
        <v>-65090.959999999963</v>
      </c>
      <c r="L8" s="31">
        <f t="shared" ref="L8:L31" si="4">G8/D8*100</f>
        <v>73.667824862734051</v>
      </c>
      <c r="M8" s="32">
        <f t="shared" ref="M8:M31" si="5">G8-B8</f>
        <v>18331.599999999962</v>
      </c>
      <c r="N8" s="33">
        <f t="shared" ref="N8:N31" si="6">G8/B8*100-100</f>
        <v>16.297067566207573</v>
      </c>
    </row>
    <row r="9" spans="1:14" s="19" customFormat="1" ht="32.25" customHeight="1">
      <c r="A9" s="25" t="s">
        <v>122</v>
      </c>
      <c r="B9" s="67">
        <f>B10+B11+B12+B14+B15+B16+B17+B13</f>
        <v>106212.30000000003</v>
      </c>
      <c r="C9" s="67">
        <f>C10+C11+C12+C14+C15+C16+C17+C13</f>
        <v>174283</v>
      </c>
      <c r="D9" s="67">
        <f>D10+D11+D12+D14+D15+D16+D17+D13</f>
        <v>174283</v>
      </c>
      <c r="E9" s="91">
        <f>E10+E11+E12+E14+E15+E16+E17+E13</f>
        <v>0</v>
      </c>
      <c r="F9" s="66">
        <f t="shared" si="3"/>
        <v>0</v>
      </c>
      <c r="G9" s="67">
        <f>G10+G11+G12+G14+G15+G16+G17+G13</f>
        <v>126799.1</v>
      </c>
      <c r="H9" s="67">
        <f>G9/G8*100</f>
        <v>96.929617895841815</v>
      </c>
      <c r="I9" s="66">
        <f t="shared" si="0"/>
        <v>-68070.699999999968</v>
      </c>
      <c r="J9" s="66">
        <f t="shared" ref="J9:J31" si="7">G9/C9*100</f>
        <v>72.754715032447223</v>
      </c>
      <c r="K9" s="68">
        <f t="shared" si="1"/>
        <v>-68070.699999999968</v>
      </c>
      <c r="L9" s="31">
        <f t="shared" si="4"/>
        <v>72.754715032447223</v>
      </c>
      <c r="M9" s="32">
        <f t="shared" si="5"/>
        <v>20586.799999999974</v>
      </c>
      <c r="N9" s="33">
        <f t="shared" si="6"/>
        <v>19.382689198896898</v>
      </c>
    </row>
    <row r="10" spans="1:14" s="1" customFormat="1" ht="27" customHeight="1">
      <c r="A10" s="26" t="s">
        <v>8</v>
      </c>
      <c r="B10" s="70">
        <v>89747.1</v>
      </c>
      <c r="C10" s="92">
        <v>149599.1</v>
      </c>
      <c r="D10" s="92">
        <v>149599.1</v>
      </c>
      <c r="E10" s="93">
        <f t="shared" si="2"/>
        <v>0</v>
      </c>
      <c r="F10" s="69">
        <f t="shared" si="3"/>
        <v>0</v>
      </c>
      <c r="G10" s="70">
        <v>109667.97</v>
      </c>
      <c r="H10" s="70">
        <f>G10/G9*100</f>
        <v>86.489549216043329</v>
      </c>
      <c r="I10" s="69">
        <f t="shared" si="0"/>
        <v>-59852</v>
      </c>
      <c r="J10" s="66">
        <f t="shared" si="7"/>
        <v>73.307907601048399</v>
      </c>
      <c r="K10" s="71">
        <f t="shared" si="1"/>
        <v>-59852</v>
      </c>
      <c r="L10" s="31">
        <f t="shared" si="4"/>
        <v>73.307907601048399</v>
      </c>
      <c r="M10" s="34">
        <f t="shared" si="5"/>
        <v>19920.869999999995</v>
      </c>
      <c r="N10" s="35">
        <f t="shared" si="6"/>
        <v>22.196672650146908</v>
      </c>
    </row>
    <row r="11" spans="1:14" s="1" customFormat="1" ht="63" customHeight="1">
      <c r="A11" s="26" t="s">
        <v>9</v>
      </c>
      <c r="B11" s="70">
        <v>13459.1</v>
      </c>
      <c r="C11" s="92">
        <v>18093.900000000001</v>
      </c>
      <c r="D11" s="92">
        <v>18093.900000000001</v>
      </c>
      <c r="E11" s="90">
        <f t="shared" si="2"/>
        <v>0</v>
      </c>
      <c r="F11" s="66">
        <f t="shared" si="3"/>
        <v>0</v>
      </c>
      <c r="G11" s="70">
        <v>12938</v>
      </c>
      <c r="H11" s="70">
        <f>G11/G9*100</f>
        <v>10.203542454165683</v>
      </c>
      <c r="I11" s="69">
        <f t="shared" si="0"/>
        <v>-4634.8000000000011</v>
      </c>
      <c r="J11" s="66">
        <f t="shared" si="7"/>
        <v>71.504761273136239</v>
      </c>
      <c r="K11" s="71">
        <f t="shared" si="1"/>
        <v>-4634.8000000000011</v>
      </c>
      <c r="L11" s="31">
        <f t="shared" si="4"/>
        <v>71.504761273136239</v>
      </c>
      <c r="M11" s="34">
        <f t="shared" si="5"/>
        <v>-521.10000000000036</v>
      </c>
      <c r="N11" s="35">
        <f t="shared" si="6"/>
        <v>-3.8717299076461273</v>
      </c>
    </row>
    <row r="12" spans="1:14" s="1" customFormat="1" ht="46.5" customHeight="1">
      <c r="A12" s="26" t="s">
        <v>10</v>
      </c>
      <c r="B12" s="70">
        <v>-7.9</v>
      </c>
      <c r="C12" s="70"/>
      <c r="D12" s="70"/>
      <c r="E12" s="93">
        <f t="shared" si="2"/>
        <v>0</v>
      </c>
      <c r="F12" s="69" t="e">
        <f t="shared" si="3"/>
        <v>#DIV/0!</v>
      </c>
      <c r="G12" s="87">
        <v>18</v>
      </c>
      <c r="H12" s="70"/>
      <c r="I12" s="69">
        <f t="shared" si="0"/>
        <v>-7.9</v>
      </c>
      <c r="J12" s="66" t="e">
        <f>G13/C12*100</f>
        <v>#DIV/0!</v>
      </c>
      <c r="K12" s="71">
        <f t="shared" si="1"/>
        <v>-7.9</v>
      </c>
      <c r="L12" s="31" t="e">
        <f>G13/D12*100</f>
        <v>#DIV/0!</v>
      </c>
      <c r="M12" s="34">
        <f>G13-B12</f>
        <v>2678.56</v>
      </c>
      <c r="N12" s="35">
        <f>G13/B12*100-100</f>
        <v>-33905.822784810123</v>
      </c>
    </row>
    <row r="13" spans="1:14" s="1" customFormat="1" ht="46.5" customHeight="1">
      <c r="A13" s="26" t="s">
        <v>136</v>
      </c>
      <c r="B13" s="70">
        <v>2901.57</v>
      </c>
      <c r="C13" s="70">
        <v>3870</v>
      </c>
      <c r="D13" s="70">
        <v>3870</v>
      </c>
      <c r="E13" s="93">
        <f>D13-C13</f>
        <v>0</v>
      </c>
      <c r="F13" s="69">
        <f>D13/C13*100-100</f>
        <v>0</v>
      </c>
      <c r="G13" s="70">
        <v>2670.66</v>
      </c>
      <c r="H13" s="70">
        <f>G13/G9*100</f>
        <v>2.106213687636584</v>
      </c>
      <c r="I13" s="69">
        <f t="shared" si="0"/>
        <v>-968.42999999999984</v>
      </c>
      <c r="J13" s="66">
        <f>G14/C13*100</f>
        <v>5.5447028423772613</v>
      </c>
      <c r="K13" s="71">
        <f t="shared" si="1"/>
        <v>-968.42999999999984</v>
      </c>
      <c r="L13" s="31">
        <f>G14/D13*100</f>
        <v>5.5447028423772613</v>
      </c>
      <c r="M13" s="34">
        <f>G14-B13</f>
        <v>-2686.9900000000002</v>
      </c>
      <c r="N13" s="35">
        <f>G14/B13*100-100</f>
        <v>-92.604693321201964</v>
      </c>
    </row>
    <row r="14" spans="1:14" s="1" customFormat="1" ht="31.5" customHeight="1">
      <c r="A14" s="26" t="s">
        <v>11</v>
      </c>
      <c r="B14" s="70">
        <v>446.52</v>
      </c>
      <c r="C14" s="70">
        <v>650</v>
      </c>
      <c r="D14" s="70">
        <v>650</v>
      </c>
      <c r="E14" s="93">
        <f t="shared" si="2"/>
        <v>0</v>
      </c>
      <c r="F14" s="69">
        <f t="shared" si="3"/>
        <v>0</v>
      </c>
      <c r="G14" s="70">
        <v>214.58</v>
      </c>
      <c r="H14" s="70">
        <f>G14/G9*100</f>
        <v>0.16922833048499555</v>
      </c>
      <c r="I14" s="69">
        <f t="shared" ref="I14" si="8">B14-C14</f>
        <v>-203.48000000000002</v>
      </c>
      <c r="J14" s="69">
        <f>G14/C14*100</f>
        <v>33.012307692307694</v>
      </c>
      <c r="K14" s="71">
        <f t="shared" si="1"/>
        <v>-203.48000000000002</v>
      </c>
      <c r="L14" s="31">
        <f>G14/D14*100</f>
        <v>33.012307692307694</v>
      </c>
      <c r="M14" s="34">
        <f>G14-B14</f>
        <v>-231.93999999999997</v>
      </c>
      <c r="N14" s="35">
        <f>G14/B14*100-100</f>
        <v>-51.943921884797987</v>
      </c>
    </row>
    <row r="15" spans="1:14" s="1" customFormat="1" ht="55.5" customHeight="1">
      <c r="A15" s="26" t="s">
        <v>12</v>
      </c>
      <c r="B15" s="70">
        <v>431.41</v>
      </c>
      <c r="C15" s="70">
        <v>950</v>
      </c>
      <c r="D15" s="70">
        <v>950</v>
      </c>
      <c r="E15" s="93">
        <f t="shared" si="2"/>
        <v>0</v>
      </c>
      <c r="F15" s="69">
        <f t="shared" si="3"/>
        <v>0</v>
      </c>
      <c r="G15" s="70">
        <v>759.72</v>
      </c>
      <c r="H15" s="70">
        <f>G15/G9*100</f>
        <v>0.59915251764405264</v>
      </c>
      <c r="I15" s="69">
        <f t="shared" si="0"/>
        <v>-518.58999999999992</v>
      </c>
      <c r="J15" s="66">
        <f t="shared" si="7"/>
        <v>79.970526315789485</v>
      </c>
      <c r="K15" s="71">
        <f t="shared" si="1"/>
        <v>-518.58999999999992</v>
      </c>
      <c r="L15" s="31">
        <f t="shared" si="4"/>
        <v>79.970526315789485</v>
      </c>
      <c r="M15" s="34">
        <f t="shared" si="5"/>
        <v>328.31</v>
      </c>
      <c r="N15" s="35">
        <f t="shared" si="6"/>
        <v>76.101620268422153</v>
      </c>
    </row>
    <row r="16" spans="1:14" s="1" customFormat="1" ht="29.25" customHeight="1">
      <c r="A16" s="26" t="s">
        <v>13</v>
      </c>
      <c r="B16" s="70">
        <v>-1580.81</v>
      </c>
      <c r="C16" s="70"/>
      <c r="D16" s="70"/>
      <c r="E16" s="93">
        <f t="shared" si="2"/>
        <v>0</v>
      </c>
      <c r="F16" s="69" t="e">
        <f t="shared" si="3"/>
        <v>#DIV/0!</v>
      </c>
      <c r="G16" s="70"/>
      <c r="H16" s="70"/>
      <c r="I16" s="69">
        <f t="shared" si="0"/>
        <v>-1580.81</v>
      </c>
      <c r="J16" s="66" t="e">
        <f t="shared" si="7"/>
        <v>#DIV/0!</v>
      </c>
      <c r="K16" s="71">
        <f t="shared" si="1"/>
        <v>-1580.81</v>
      </c>
      <c r="L16" s="31" t="e">
        <f t="shared" si="4"/>
        <v>#DIV/0!</v>
      </c>
      <c r="M16" s="34">
        <f t="shared" si="5"/>
        <v>1580.81</v>
      </c>
      <c r="N16" s="35">
        <f t="shared" si="6"/>
        <v>-100</v>
      </c>
    </row>
    <row r="17" spans="1:14" s="1" customFormat="1" ht="31.5" customHeight="1">
      <c r="A17" s="26" t="s">
        <v>14</v>
      </c>
      <c r="B17" s="70">
        <v>815.31</v>
      </c>
      <c r="C17" s="70">
        <v>1120</v>
      </c>
      <c r="D17" s="70">
        <v>1120</v>
      </c>
      <c r="E17" s="93">
        <f t="shared" si="2"/>
        <v>0</v>
      </c>
      <c r="F17" s="69">
        <f t="shared" si="3"/>
        <v>0</v>
      </c>
      <c r="G17" s="70">
        <v>530.16999999999996</v>
      </c>
      <c r="H17" s="70">
        <f>G17/G9*100</f>
        <v>0.41811810967112534</v>
      </c>
      <c r="I17" s="69">
        <f t="shared" si="0"/>
        <v>-304.69000000000005</v>
      </c>
      <c r="J17" s="66">
        <f t="shared" si="7"/>
        <v>47.33660714285714</v>
      </c>
      <c r="K17" s="71">
        <f t="shared" si="1"/>
        <v>-304.69000000000005</v>
      </c>
      <c r="L17" s="31">
        <f t="shared" si="4"/>
        <v>47.33660714285714</v>
      </c>
      <c r="M17" s="34">
        <f t="shared" si="5"/>
        <v>-285.14</v>
      </c>
      <c r="N17" s="35">
        <f t="shared" si="6"/>
        <v>-34.973200377770425</v>
      </c>
    </row>
    <row r="18" spans="1:14" s="19" customFormat="1" ht="29.25" customHeight="1">
      <c r="A18" s="25" t="s">
        <v>123</v>
      </c>
      <c r="B18" s="67">
        <f>B19+B20+B21+B22+B23+B24</f>
        <v>6271.7400000000007</v>
      </c>
      <c r="C18" s="67">
        <f>C19+C20+C21+C22+C23+C24</f>
        <v>3292</v>
      </c>
      <c r="D18" s="67">
        <f>D19+D20+D21+D22+D23+D24</f>
        <v>3292</v>
      </c>
      <c r="E18" s="90">
        <f t="shared" si="2"/>
        <v>0</v>
      </c>
      <c r="F18" s="66">
        <f t="shared" si="3"/>
        <v>0</v>
      </c>
      <c r="G18" s="67">
        <f>G19+G20+G21+G22+G23+G24</f>
        <v>4016.54</v>
      </c>
      <c r="H18" s="67">
        <f>G18/G8*100</f>
        <v>3.0703821041581878</v>
      </c>
      <c r="I18" s="66">
        <f t="shared" si="0"/>
        <v>2979.7400000000007</v>
      </c>
      <c r="J18" s="66">
        <f t="shared" si="7"/>
        <v>122.00911300121507</v>
      </c>
      <c r="K18" s="68">
        <f t="shared" si="1"/>
        <v>2979.7400000000007</v>
      </c>
      <c r="L18" s="31">
        <f t="shared" si="4"/>
        <v>122.00911300121507</v>
      </c>
      <c r="M18" s="32">
        <f t="shared" si="5"/>
        <v>-2255.2000000000007</v>
      </c>
      <c r="N18" s="33">
        <f t="shared" si="6"/>
        <v>-35.958123264038377</v>
      </c>
    </row>
    <row r="19" spans="1:14" s="1" customFormat="1" ht="90.75" customHeight="1">
      <c r="A19" s="26" t="s">
        <v>15</v>
      </c>
      <c r="B19" s="70">
        <v>1256.58</v>
      </c>
      <c r="C19" s="70">
        <v>1837</v>
      </c>
      <c r="D19" s="70">
        <v>1837</v>
      </c>
      <c r="E19" s="93">
        <f t="shared" si="2"/>
        <v>0</v>
      </c>
      <c r="F19" s="69">
        <f t="shared" si="3"/>
        <v>0</v>
      </c>
      <c r="G19" s="70">
        <v>2318.56</v>
      </c>
      <c r="H19" s="70">
        <f>G19/G18*100</f>
        <v>57.725305860267795</v>
      </c>
      <c r="I19" s="69">
        <f t="shared" si="0"/>
        <v>-580.42000000000007</v>
      </c>
      <c r="J19" s="66">
        <f t="shared" si="7"/>
        <v>126.2144801306478</v>
      </c>
      <c r="K19" s="71">
        <f t="shared" si="1"/>
        <v>-580.42000000000007</v>
      </c>
      <c r="L19" s="31">
        <f t="shared" si="4"/>
        <v>126.2144801306478</v>
      </c>
      <c r="M19" s="34">
        <f t="shared" si="5"/>
        <v>1061.98</v>
      </c>
      <c r="N19" s="35">
        <f t="shared" si="6"/>
        <v>84.513520826370012</v>
      </c>
    </row>
    <row r="20" spans="1:14" s="1" customFormat="1" ht="37.5" customHeight="1">
      <c r="A20" s="26" t="s">
        <v>16</v>
      </c>
      <c r="B20" s="70">
        <v>31.83</v>
      </c>
      <c r="C20" s="70">
        <v>45</v>
      </c>
      <c r="D20" s="70">
        <v>45</v>
      </c>
      <c r="E20" s="93">
        <f t="shared" si="2"/>
        <v>0</v>
      </c>
      <c r="F20" s="69">
        <f t="shared" si="3"/>
        <v>0</v>
      </c>
      <c r="G20" s="70">
        <v>145.28</v>
      </c>
      <c r="H20" s="70">
        <f>G20/G18*100</f>
        <v>3.6170435250240258</v>
      </c>
      <c r="I20" s="69">
        <f t="shared" si="0"/>
        <v>-13.170000000000002</v>
      </c>
      <c r="J20" s="66">
        <f t="shared" si="7"/>
        <v>322.84444444444443</v>
      </c>
      <c r="K20" s="71">
        <f t="shared" si="1"/>
        <v>-13.170000000000002</v>
      </c>
      <c r="L20" s="31">
        <f t="shared" si="4"/>
        <v>322.84444444444443</v>
      </c>
      <c r="M20" s="34">
        <f t="shared" si="5"/>
        <v>113.45</v>
      </c>
      <c r="N20" s="35">
        <f t="shared" si="6"/>
        <v>356.42475651900725</v>
      </c>
    </row>
    <row r="21" spans="1:14" s="1" customFormat="1" ht="56.25" customHeight="1">
      <c r="A21" s="26" t="s">
        <v>17</v>
      </c>
      <c r="B21" s="87">
        <v>3156.67</v>
      </c>
      <c r="C21" s="70"/>
      <c r="D21" s="70"/>
      <c r="E21" s="93">
        <f t="shared" si="2"/>
        <v>0</v>
      </c>
      <c r="F21" s="69" t="e">
        <f t="shared" si="3"/>
        <v>#DIV/0!</v>
      </c>
      <c r="G21" s="87">
        <v>252</v>
      </c>
      <c r="H21" s="70">
        <f>G21/G18*100</f>
        <v>6.2740567752344063</v>
      </c>
      <c r="I21" s="69">
        <f t="shared" si="0"/>
        <v>3156.67</v>
      </c>
      <c r="J21" s="66" t="e">
        <f t="shared" si="7"/>
        <v>#DIV/0!</v>
      </c>
      <c r="K21" s="71">
        <f t="shared" si="1"/>
        <v>3156.67</v>
      </c>
      <c r="L21" s="31" t="e">
        <f t="shared" si="4"/>
        <v>#DIV/0!</v>
      </c>
      <c r="M21" s="34">
        <f t="shared" si="5"/>
        <v>-2904.67</v>
      </c>
      <c r="N21" s="35">
        <f t="shared" si="6"/>
        <v>-92.016903889225034</v>
      </c>
    </row>
    <row r="22" spans="1:14" s="1" customFormat="1" ht="63" customHeight="1">
      <c r="A22" s="26" t="s">
        <v>18</v>
      </c>
      <c r="B22" s="70">
        <v>49.63</v>
      </c>
      <c r="C22" s="70">
        <v>465</v>
      </c>
      <c r="D22" s="70">
        <v>465</v>
      </c>
      <c r="E22" s="93">
        <f t="shared" si="2"/>
        <v>0</v>
      </c>
      <c r="F22" s="69">
        <f t="shared" si="3"/>
        <v>0</v>
      </c>
      <c r="G22" s="70">
        <v>745.6</v>
      </c>
      <c r="H22" s="70">
        <f>G22/G18*100</f>
        <v>18.563240998471322</v>
      </c>
      <c r="I22" s="69">
        <f t="shared" si="0"/>
        <v>-415.37</v>
      </c>
      <c r="J22" s="66">
        <f t="shared" si="7"/>
        <v>160.34408602150538</v>
      </c>
      <c r="K22" s="71">
        <f t="shared" si="1"/>
        <v>-415.37</v>
      </c>
      <c r="L22" s="31">
        <f t="shared" si="4"/>
        <v>160.34408602150538</v>
      </c>
      <c r="M22" s="34">
        <f t="shared" si="5"/>
        <v>695.97</v>
      </c>
      <c r="N22" s="35">
        <f t="shared" si="6"/>
        <v>1402.3171468869634</v>
      </c>
    </row>
    <row r="23" spans="1:14" s="1" customFormat="1" ht="44.25" customHeight="1">
      <c r="A23" s="26" t="s">
        <v>19</v>
      </c>
      <c r="B23" s="70">
        <v>827.39</v>
      </c>
      <c r="C23" s="70">
        <v>845</v>
      </c>
      <c r="D23" s="70">
        <v>845</v>
      </c>
      <c r="E23" s="93">
        <f t="shared" si="2"/>
        <v>0</v>
      </c>
      <c r="F23" s="69">
        <f t="shared" si="3"/>
        <v>0</v>
      </c>
      <c r="G23" s="70">
        <v>431.96</v>
      </c>
      <c r="H23" s="70">
        <f>G23/G18*100</f>
        <v>10.754530018374023</v>
      </c>
      <c r="I23" s="69">
        <f t="shared" si="0"/>
        <v>-17.610000000000014</v>
      </c>
      <c r="J23" s="66">
        <f t="shared" si="7"/>
        <v>51.119526627218939</v>
      </c>
      <c r="K23" s="71">
        <f t="shared" si="1"/>
        <v>-17.610000000000014</v>
      </c>
      <c r="L23" s="31">
        <f t="shared" si="4"/>
        <v>51.119526627218939</v>
      </c>
      <c r="M23" s="34">
        <f t="shared" si="5"/>
        <v>-395.43</v>
      </c>
      <c r="N23" s="35">
        <f t="shared" si="6"/>
        <v>-47.792455794728006</v>
      </c>
    </row>
    <row r="24" spans="1:14" s="1" customFormat="1" ht="32.25" customHeight="1">
      <c r="A24" s="26" t="s">
        <v>20</v>
      </c>
      <c r="B24" s="70">
        <v>949.64</v>
      </c>
      <c r="C24" s="70">
        <v>100</v>
      </c>
      <c r="D24" s="70">
        <v>100</v>
      </c>
      <c r="E24" s="93">
        <f t="shared" si="2"/>
        <v>0</v>
      </c>
      <c r="F24" s="69">
        <f t="shared" si="3"/>
        <v>0</v>
      </c>
      <c r="G24" s="70">
        <v>123.14</v>
      </c>
      <c r="H24" s="70">
        <f>G24/G18*100</f>
        <v>3.0658228226284314</v>
      </c>
      <c r="I24" s="69">
        <f t="shared" si="0"/>
        <v>849.64</v>
      </c>
      <c r="J24" s="66">
        <f t="shared" si="7"/>
        <v>123.14</v>
      </c>
      <c r="K24" s="71">
        <f t="shared" si="1"/>
        <v>849.64</v>
      </c>
      <c r="L24" s="31">
        <f t="shared" si="4"/>
        <v>123.14</v>
      </c>
      <c r="M24" s="34">
        <f t="shared" si="5"/>
        <v>-826.5</v>
      </c>
      <c r="N24" s="35">
        <f t="shared" si="6"/>
        <v>-87.032980919085134</v>
      </c>
    </row>
    <row r="25" spans="1:14" s="19" customFormat="1" ht="40.5" customHeight="1">
      <c r="A25" s="25" t="s">
        <v>21</v>
      </c>
      <c r="B25" s="67">
        <f>B26+B27+B28+B29+B30+B31</f>
        <v>997916.79</v>
      </c>
      <c r="C25" s="67">
        <f>C26+C27+C28+C29+C30+C31</f>
        <v>900836.4</v>
      </c>
      <c r="D25" s="67">
        <f>D26+D27+D28+D29+D30+D31</f>
        <v>1278753.6599999999</v>
      </c>
      <c r="E25" s="90">
        <f t="shared" si="2"/>
        <v>377917.25999999989</v>
      </c>
      <c r="F25" s="66">
        <f t="shared" si="3"/>
        <v>41.951819442464796</v>
      </c>
      <c r="G25" s="67">
        <f>G26+G27+G28+G29+G30+G31</f>
        <v>879405.6</v>
      </c>
      <c r="H25" s="67">
        <f>G25/G7*100</f>
        <v>87.05078433603471</v>
      </c>
      <c r="I25" s="66">
        <f t="shared" si="0"/>
        <v>97080.390000000014</v>
      </c>
      <c r="J25" s="66">
        <f t="shared" si="7"/>
        <v>97.621010873894519</v>
      </c>
      <c r="K25" s="68">
        <f t="shared" si="1"/>
        <v>-280836.86999999988</v>
      </c>
      <c r="L25" s="31">
        <f t="shared" si="4"/>
        <v>68.770524574686263</v>
      </c>
      <c r="M25" s="32">
        <f t="shared" si="5"/>
        <v>-118511.19000000006</v>
      </c>
      <c r="N25" s="33">
        <f t="shared" si="6"/>
        <v>-11.875858908035823</v>
      </c>
    </row>
    <row r="26" spans="1:14" s="1" customFormat="1" ht="45" customHeight="1">
      <c r="A26" s="26" t="s">
        <v>22</v>
      </c>
      <c r="B26" s="70">
        <v>387978.9</v>
      </c>
      <c r="C26" s="94">
        <v>377737</v>
      </c>
      <c r="D26" s="70">
        <v>491306.46</v>
      </c>
      <c r="E26" s="93">
        <f t="shared" si="2"/>
        <v>113569.46000000002</v>
      </c>
      <c r="F26" s="69">
        <f t="shared" si="3"/>
        <v>30.065749450014181</v>
      </c>
      <c r="G26" s="70">
        <v>404721.12</v>
      </c>
      <c r="H26" s="70">
        <f>G26/G25*100</f>
        <v>46.022122215278138</v>
      </c>
      <c r="I26" s="69">
        <f t="shared" si="0"/>
        <v>10241.900000000023</v>
      </c>
      <c r="J26" s="66">
        <f t="shared" si="7"/>
        <v>107.14362638555397</v>
      </c>
      <c r="K26" s="71">
        <f t="shared" si="1"/>
        <v>-103327.56</v>
      </c>
      <c r="L26" s="31">
        <f t="shared" si="4"/>
        <v>82.376510986645684</v>
      </c>
      <c r="M26" s="34">
        <f t="shared" si="5"/>
        <v>16742.219999999972</v>
      </c>
      <c r="N26" s="35">
        <f t="shared" si="6"/>
        <v>4.3152398236089482</v>
      </c>
    </row>
    <row r="27" spans="1:14" s="1" customFormat="1" ht="60.75" customHeight="1">
      <c r="A27" s="26" t="s">
        <v>23</v>
      </c>
      <c r="B27" s="70">
        <v>231111.19</v>
      </c>
      <c r="C27" s="94">
        <v>72099.8</v>
      </c>
      <c r="D27" s="70">
        <v>182876.79999999999</v>
      </c>
      <c r="E27" s="93">
        <f t="shared" si="2"/>
        <v>110776.99999999999</v>
      </c>
      <c r="F27" s="69">
        <f t="shared" si="3"/>
        <v>153.6439768210175</v>
      </c>
      <c r="G27" s="70">
        <v>96916.11</v>
      </c>
      <c r="H27" s="70">
        <f>G27/G25*100</f>
        <v>11.020638258387256</v>
      </c>
      <c r="I27" s="69">
        <f t="shared" si="0"/>
        <v>159011.39000000001</v>
      </c>
      <c r="J27" s="66">
        <f t="shared" si="7"/>
        <v>134.41938812590325</v>
      </c>
      <c r="K27" s="71">
        <f t="shared" si="1"/>
        <v>48234.390000000014</v>
      </c>
      <c r="L27" s="31">
        <f t="shared" si="4"/>
        <v>52.9953006614289</v>
      </c>
      <c r="M27" s="34">
        <f t="shared" si="5"/>
        <v>-134195.08000000002</v>
      </c>
      <c r="N27" s="35">
        <f t="shared" si="6"/>
        <v>-58.065159025835136</v>
      </c>
    </row>
    <row r="28" spans="1:14" s="1" customFormat="1" ht="42.75" customHeight="1">
      <c r="A28" s="26" t="s">
        <v>24</v>
      </c>
      <c r="B28" s="70">
        <v>294953.12</v>
      </c>
      <c r="C28" s="94">
        <v>421705.3</v>
      </c>
      <c r="D28" s="70">
        <v>512288.5</v>
      </c>
      <c r="E28" s="93">
        <f t="shared" si="2"/>
        <v>90583.200000000012</v>
      </c>
      <c r="F28" s="69">
        <f t="shared" si="3"/>
        <v>21.480213789108177</v>
      </c>
      <c r="G28" s="70">
        <v>331197.76</v>
      </c>
      <c r="H28" s="70">
        <f>G28/G25*100</f>
        <v>37.66154775452874</v>
      </c>
      <c r="I28" s="69">
        <f t="shared" si="0"/>
        <v>-126752.18</v>
      </c>
      <c r="J28" s="66">
        <f t="shared" si="7"/>
        <v>78.537727650091199</v>
      </c>
      <c r="K28" s="71">
        <f t="shared" si="1"/>
        <v>-217335.38</v>
      </c>
      <c r="L28" s="31">
        <f t="shared" si="4"/>
        <v>64.650633383337706</v>
      </c>
      <c r="M28" s="34">
        <f t="shared" si="5"/>
        <v>36244.640000000014</v>
      </c>
      <c r="N28" s="35">
        <f t="shared" si="6"/>
        <v>12.28827143784747</v>
      </c>
    </row>
    <row r="29" spans="1:14" s="1" customFormat="1" ht="30" customHeight="1">
      <c r="A29" s="26" t="s">
        <v>114</v>
      </c>
      <c r="B29" s="88">
        <v>86861.48</v>
      </c>
      <c r="C29" s="70">
        <v>29294.3</v>
      </c>
      <c r="D29" s="70">
        <v>92281.9</v>
      </c>
      <c r="E29" s="93">
        <f t="shared" si="2"/>
        <v>62987.599999999991</v>
      </c>
      <c r="F29" s="69">
        <f t="shared" si="3"/>
        <v>215.01657319000623</v>
      </c>
      <c r="G29" s="88">
        <v>46803.86</v>
      </c>
      <c r="H29" s="70">
        <f>G29/G25*100</f>
        <v>5.3222153691084078</v>
      </c>
      <c r="I29" s="69">
        <f t="shared" si="0"/>
        <v>57567.179999999993</v>
      </c>
      <c r="J29" s="66">
        <f t="shared" si="7"/>
        <v>159.77121829161305</v>
      </c>
      <c r="K29" s="71">
        <f t="shared" si="1"/>
        <v>-5420.4199999999983</v>
      </c>
      <c r="L29" s="31">
        <f t="shared" si="4"/>
        <v>50.718353219862188</v>
      </c>
      <c r="M29" s="34">
        <f t="shared" si="5"/>
        <v>-40057.619999999995</v>
      </c>
      <c r="N29" s="35">
        <f t="shared" si="6"/>
        <v>-46.11666759534836</v>
      </c>
    </row>
    <row r="30" spans="1:14" s="1" customFormat="1" ht="199.5" customHeight="1">
      <c r="A30" s="26" t="s">
        <v>25</v>
      </c>
      <c r="B30" s="89"/>
      <c r="C30" s="70"/>
      <c r="D30" s="70"/>
      <c r="E30" s="93">
        <f t="shared" si="2"/>
        <v>0</v>
      </c>
      <c r="F30" s="72" t="e">
        <f t="shared" si="3"/>
        <v>#DIV/0!</v>
      </c>
      <c r="G30" s="89"/>
      <c r="H30" s="73"/>
      <c r="I30" s="69">
        <f t="shared" si="0"/>
        <v>0</v>
      </c>
      <c r="J30" s="66" t="e">
        <f t="shared" si="7"/>
        <v>#DIV/0!</v>
      </c>
      <c r="K30" s="71">
        <f t="shared" si="1"/>
        <v>0</v>
      </c>
      <c r="L30" s="31" t="e">
        <f t="shared" si="4"/>
        <v>#DIV/0!</v>
      </c>
      <c r="M30" s="34">
        <f t="shared" si="5"/>
        <v>0</v>
      </c>
      <c r="N30" s="35" t="e">
        <f t="shared" si="6"/>
        <v>#DIV/0!</v>
      </c>
    </row>
    <row r="31" spans="1:14" s="1" customFormat="1" ht="119.25" customHeight="1">
      <c r="A31" s="26" t="s">
        <v>26</v>
      </c>
      <c r="B31" s="89">
        <v>-2987.9</v>
      </c>
      <c r="C31" s="70"/>
      <c r="D31" s="70"/>
      <c r="E31" s="93">
        <f t="shared" si="2"/>
        <v>0</v>
      </c>
      <c r="F31" s="72" t="e">
        <f t="shared" si="3"/>
        <v>#DIV/0!</v>
      </c>
      <c r="G31" s="89">
        <v>-233.25</v>
      </c>
      <c r="H31" s="73"/>
      <c r="I31" s="69">
        <f t="shared" si="0"/>
        <v>-2987.9</v>
      </c>
      <c r="J31" s="66" t="e">
        <f t="shared" si="7"/>
        <v>#DIV/0!</v>
      </c>
      <c r="K31" s="71">
        <f t="shared" si="1"/>
        <v>-2987.9</v>
      </c>
      <c r="L31" s="31" t="e">
        <f t="shared" si="4"/>
        <v>#DIV/0!</v>
      </c>
      <c r="M31" s="34">
        <f t="shared" si="5"/>
        <v>2754.65</v>
      </c>
      <c r="N31" s="35">
        <f t="shared" si="6"/>
        <v>-92.193513839151251</v>
      </c>
    </row>
  </sheetData>
  <mergeCells count="12">
    <mergeCell ref="M4:N5"/>
    <mergeCell ref="I5:J5"/>
    <mergeCell ref="G5:H5"/>
    <mergeCell ref="G4:L4"/>
    <mergeCell ref="A2:L2"/>
    <mergeCell ref="D5:D6"/>
    <mergeCell ref="K5:L5"/>
    <mergeCell ref="B4:B6"/>
    <mergeCell ref="A4:A6"/>
    <mergeCell ref="C5:C6"/>
    <mergeCell ref="E5:F5"/>
    <mergeCell ref="C4:F4"/>
  </mergeCells>
  <pageMargins left="0.31496062992125984" right="0.23622047244094491" top="0.96" bottom="0.45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D11" sqref="D11"/>
    </sheetView>
  </sheetViews>
  <sheetFormatPr defaultRowHeight="15"/>
  <cols>
    <col min="1" max="1" width="49.7109375" customWidth="1"/>
    <col min="2" max="2" width="17.42578125" customWidth="1"/>
    <col min="3" max="3" width="9.140625" style="48"/>
    <col min="4" max="4" width="15.42578125" style="48" customWidth="1"/>
    <col min="5" max="5" width="21.140625" style="48" customWidth="1"/>
    <col min="6" max="6" width="20.5703125" style="48" customWidth="1"/>
    <col min="7" max="7" width="16.85546875" style="48" customWidth="1"/>
    <col min="8" max="8" width="9.140625" style="48"/>
    <col min="9" max="9" width="18.5703125" style="48" customWidth="1"/>
  </cols>
  <sheetData>
    <row r="1" spans="1:11" ht="18.75">
      <c r="A1" s="15"/>
      <c r="B1" s="15"/>
      <c r="C1" s="74"/>
      <c r="D1" s="74"/>
      <c r="E1" s="74"/>
      <c r="F1" s="74"/>
      <c r="G1" s="62"/>
      <c r="H1" s="62" t="s">
        <v>140</v>
      </c>
      <c r="I1" s="62"/>
    </row>
    <row r="2" spans="1:11" ht="18.75">
      <c r="A2" s="146" t="s">
        <v>161</v>
      </c>
      <c r="B2" s="146"/>
      <c r="C2" s="146"/>
      <c r="D2" s="146"/>
      <c r="E2" s="146"/>
      <c r="F2" s="146"/>
      <c r="G2" s="146"/>
      <c r="H2" s="146"/>
      <c r="I2" s="146"/>
    </row>
    <row r="3" spans="1:11" ht="18.75">
      <c r="A3" s="15"/>
      <c r="B3" s="15"/>
      <c r="C3" s="74"/>
      <c r="D3" s="74"/>
      <c r="E3" s="74"/>
      <c r="F3" s="74"/>
      <c r="G3" s="62"/>
      <c r="H3" s="62"/>
      <c r="I3" s="62"/>
    </row>
    <row r="4" spans="1:11" ht="18.75">
      <c r="A4" s="147" t="s">
        <v>5</v>
      </c>
      <c r="B4" s="147" t="s">
        <v>1</v>
      </c>
      <c r="C4" s="147"/>
      <c r="D4" s="147"/>
      <c r="E4" s="147"/>
      <c r="F4" s="147"/>
      <c r="G4" s="142" t="s">
        <v>2</v>
      </c>
      <c r="H4" s="142"/>
      <c r="I4" s="148"/>
    </row>
    <row r="5" spans="1:11" ht="18.75">
      <c r="A5" s="147"/>
      <c r="B5" s="147" t="s">
        <v>101</v>
      </c>
      <c r="C5" s="142" t="s">
        <v>102</v>
      </c>
      <c r="D5" s="142"/>
      <c r="E5" s="142"/>
      <c r="F5" s="142"/>
      <c r="G5" s="142" t="s">
        <v>101</v>
      </c>
      <c r="H5" s="142" t="s">
        <v>111</v>
      </c>
      <c r="I5" s="142"/>
    </row>
    <row r="6" spans="1:11" ht="18.75">
      <c r="A6" s="147"/>
      <c r="B6" s="147"/>
      <c r="C6" s="142" t="s">
        <v>0</v>
      </c>
      <c r="D6" s="142" t="s">
        <v>103</v>
      </c>
      <c r="E6" s="142" t="s">
        <v>104</v>
      </c>
      <c r="F6" s="142"/>
      <c r="G6" s="148"/>
      <c r="H6" s="142" t="s">
        <v>0</v>
      </c>
      <c r="I6" s="142" t="s">
        <v>103</v>
      </c>
    </row>
    <row r="7" spans="1:11" ht="56.25">
      <c r="A7" s="147"/>
      <c r="B7" s="147"/>
      <c r="C7" s="142"/>
      <c r="D7" s="142"/>
      <c r="E7" s="61" t="s">
        <v>105</v>
      </c>
      <c r="F7" s="61" t="s">
        <v>106</v>
      </c>
      <c r="G7" s="148"/>
      <c r="H7" s="142"/>
      <c r="I7" s="142"/>
    </row>
    <row r="8" spans="1:11" ht="18.75">
      <c r="A8" s="102" t="s">
        <v>162</v>
      </c>
      <c r="B8" s="75">
        <f>E8+F8</f>
        <v>1044890.4</v>
      </c>
      <c r="C8" s="102"/>
      <c r="D8" s="102" t="s">
        <v>107</v>
      </c>
      <c r="E8" s="75">
        <v>177575</v>
      </c>
      <c r="F8" s="75">
        <v>867315.4</v>
      </c>
      <c r="G8" s="116">
        <v>1043840.44</v>
      </c>
      <c r="H8" s="103"/>
      <c r="I8" s="103" t="s">
        <v>107</v>
      </c>
      <c r="J8" s="48"/>
      <c r="K8" s="100">
        <f>B8-G8</f>
        <v>1049.9600000000792</v>
      </c>
    </row>
    <row r="9" spans="1:11" ht="18.75">
      <c r="A9" s="102" t="s">
        <v>165</v>
      </c>
      <c r="B9" s="75">
        <f>B8+D9</f>
        <v>1078411.3999999999</v>
      </c>
      <c r="C9" s="76">
        <f>B9/B8*100-100</f>
        <v>3.2080876616341669</v>
      </c>
      <c r="D9" s="75">
        <f>E9+F9</f>
        <v>33521</v>
      </c>
      <c r="E9" s="75">
        <f>177575-E8</f>
        <v>0</v>
      </c>
      <c r="F9" s="75">
        <f>900836.4-F8</f>
        <v>33521</v>
      </c>
      <c r="G9" s="75">
        <v>1077361.4099999999</v>
      </c>
      <c r="H9" s="58">
        <f>G9/G8*100-100</f>
        <v>3.2113116828468549</v>
      </c>
      <c r="I9" s="77">
        <f>1221466.2-G8</f>
        <v>177625.76</v>
      </c>
      <c r="J9" s="48"/>
      <c r="K9" s="100">
        <f>B9-G9</f>
        <v>1049.9899999999907</v>
      </c>
    </row>
    <row r="10" spans="1:11" ht="18.75">
      <c r="A10" s="102" t="s">
        <v>108</v>
      </c>
      <c r="B10" s="75">
        <f>E10+F10</f>
        <v>1078411.3999999999</v>
      </c>
      <c r="C10" s="102"/>
      <c r="D10" s="75"/>
      <c r="E10" s="78">
        <v>177575</v>
      </c>
      <c r="F10" s="78">
        <v>900836.4</v>
      </c>
      <c r="G10" s="62">
        <v>1077361.4099999999</v>
      </c>
      <c r="H10" s="103"/>
      <c r="I10" s="103"/>
      <c r="J10" s="48"/>
      <c r="K10" s="100">
        <f>B10-G10</f>
        <v>1049.9899999999907</v>
      </c>
    </row>
    <row r="11" spans="1:11" ht="37.5">
      <c r="A11" s="102" t="s">
        <v>109</v>
      </c>
      <c r="B11" s="76">
        <f>B10/B8*100-100</f>
        <v>3.2080876616341669</v>
      </c>
      <c r="C11" s="102"/>
      <c r="D11" s="76" t="s">
        <v>107</v>
      </c>
      <c r="E11" s="76">
        <f>E10/E8*100-100</f>
        <v>0</v>
      </c>
      <c r="F11" s="76">
        <f>F10/F8*100-100</f>
        <v>3.8649146550378362</v>
      </c>
      <c r="G11" s="103"/>
      <c r="H11" s="58">
        <f>G10/G8*100-100</f>
        <v>3.2113116828468549</v>
      </c>
      <c r="I11" s="58">
        <f>SUM(I9:I10)</f>
        <v>177625.76</v>
      </c>
      <c r="J11" s="48"/>
      <c r="K11" s="48"/>
    </row>
    <row r="12" spans="1:11" ht="18.75">
      <c r="A12" s="143" t="s">
        <v>110</v>
      </c>
      <c r="B12" s="144"/>
      <c r="C12" s="144"/>
      <c r="D12" s="144"/>
      <c r="E12" s="144"/>
      <c r="F12" s="144"/>
      <c r="G12" s="144"/>
      <c r="H12" s="144"/>
      <c r="I12" s="145"/>
      <c r="J12" s="48"/>
      <c r="K12" s="48"/>
    </row>
    <row r="13" spans="1:11" ht="37.5">
      <c r="A13" s="102" t="s">
        <v>163</v>
      </c>
      <c r="B13" s="102">
        <f>E13+F13</f>
        <v>897176.2</v>
      </c>
      <c r="C13" s="102"/>
      <c r="D13" s="102" t="s">
        <v>107</v>
      </c>
      <c r="E13" s="62">
        <v>179597.3</v>
      </c>
      <c r="F13" s="103">
        <v>717578.9</v>
      </c>
      <c r="G13" s="103">
        <v>896126.2</v>
      </c>
      <c r="H13" s="103"/>
      <c r="I13" s="103" t="s">
        <v>107</v>
      </c>
      <c r="J13" s="48"/>
      <c r="K13" s="117">
        <f t="shared" ref="K13:K14" si="0">B13-G13</f>
        <v>1050</v>
      </c>
    </row>
    <row r="14" spans="1:11" ht="37.5">
      <c r="A14" s="102" t="s">
        <v>164</v>
      </c>
      <c r="B14" s="102">
        <f>E14+F14</f>
        <v>871384.8</v>
      </c>
      <c r="C14" s="102"/>
      <c r="D14" s="102" t="s">
        <v>107</v>
      </c>
      <c r="E14" s="102">
        <v>195553.4</v>
      </c>
      <c r="F14" s="102">
        <v>675831.4</v>
      </c>
      <c r="G14" s="103">
        <v>870334.82</v>
      </c>
      <c r="H14" s="103"/>
      <c r="I14" s="103" t="s">
        <v>107</v>
      </c>
      <c r="J14" s="48"/>
      <c r="K14" s="100">
        <f t="shared" si="0"/>
        <v>1049.9800000000978</v>
      </c>
    </row>
    <row r="15" spans="1:11" ht="18.75">
      <c r="A15" s="17"/>
      <c r="B15" s="17"/>
      <c r="C15" s="79"/>
      <c r="D15" s="79"/>
      <c r="E15" s="79"/>
      <c r="F15" s="79"/>
      <c r="G15" s="80"/>
      <c r="H15" s="80"/>
      <c r="I15" s="80"/>
    </row>
    <row r="16" spans="1:11" ht="18.75">
      <c r="A16" s="14"/>
      <c r="B16" s="14"/>
      <c r="C16" s="81"/>
      <c r="D16" s="81"/>
      <c r="E16" s="81"/>
      <c r="F16" s="81"/>
      <c r="G16" s="62"/>
      <c r="H16" s="62"/>
      <c r="I16" s="62"/>
    </row>
    <row r="17" spans="1:11" ht="18.75">
      <c r="A17" s="118"/>
      <c r="B17" s="60"/>
      <c r="C17" s="81"/>
      <c r="D17" s="82"/>
      <c r="E17" s="81"/>
      <c r="F17" s="81"/>
      <c r="G17" s="62"/>
      <c r="H17" s="62"/>
      <c r="I17" s="62"/>
      <c r="K17" s="59"/>
    </row>
    <row r="18" spans="1:11" ht="18.75">
      <c r="A18" s="118"/>
      <c r="B18" s="60"/>
      <c r="C18" s="81"/>
      <c r="D18" s="81"/>
      <c r="E18" s="81"/>
      <c r="F18" s="81"/>
      <c r="G18" s="62"/>
      <c r="H18" s="62"/>
      <c r="I18" s="83"/>
      <c r="K18" s="59"/>
    </row>
    <row r="21" spans="1:11">
      <c r="B21" s="59"/>
    </row>
  </sheetData>
  <mergeCells count="14">
    <mergeCell ref="E6:F6"/>
    <mergeCell ref="H6:H7"/>
    <mergeCell ref="I6:I7"/>
    <mergeCell ref="A12:I12"/>
    <mergeCell ref="A2:I2"/>
    <mergeCell ref="A4:A7"/>
    <mergeCell ref="B4:F4"/>
    <mergeCell ref="G4:I4"/>
    <mergeCell ref="B5:B7"/>
    <mergeCell ref="C5:F5"/>
    <mergeCell ref="G5:G7"/>
    <mergeCell ref="H5:I5"/>
    <mergeCell ref="C6:C7"/>
    <mergeCell ref="D6:D7"/>
  </mergeCells>
  <pageMargins left="0.7" right="0.7" top="0.75" bottom="0.75" header="0.3" footer="0.3"/>
  <pageSetup paperSize="9"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tabSelected="1" view="pageBreakPreview" zoomScale="85" zoomScaleSheetLayoutView="85" workbookViewId="0">
      <selection activeCell="I48" activeCellId="3" sqref="I34 I40 I43 I48"/>
    </sheetView>
  </sheetViews>
  <sheetFormatPr defaultRowHeight="15"/>
  <cols>
    <col min="1" max="1" width="32" customWidth="1"/>
    <col min="2" max="2" width="11.85546875" customWidth="1"/>
    <col min="3" max="3" width="17.5703125" customWidth="1"/>
    <col min="4" max="4" width="20" style="48" customWidth="1"/>
    <col min="5" max="5" width="16.7109375" style="48" customWidth="1"/>
    <col min="6" max="6" width="19.42578125" style="56" customWidth="1"/>
    <col min="7" max="7" width="15" style="56" customWidth="1"/>
    <col min="8" max="8" width="17.140625" style="48" customWidth="1"/>
    <col min="9" max="9" width="13.85546875" style="48" customWidth="1"/>
    <col min="10" max="10" width="18.85546875" style="48" customWidth="1"/>
    <col min="11" max="11" width="12.28515625" customWidth="1"/>
    <col min="12" max="12" width="15" customWidth="1"/>
    <col min="13" max="13" width="13.140625" customWidth="1"/>
    <col min="14" max="14" width="16.28515625" customWidth="1"/>
    <col min="15" max="15" width="13.140625" customWidth="1"/>
  </cols>
  <sheetData>
    <row r="1" spans="1:15" ht="18.75">
      <c r="A1" s="11"/>
      <c r="B1" s="11"/>
      <c r="C1" s="4"/>
      <c r="D1" s="95"/>
      <c r="E1" s="96"/>
      <c r="F1" s="29"/>
      <c r="G1" s="49"/>
      <c r="H1" s="96"/>
      <c r="I1" s="7"/>
      <c r="J1" s="119"/>
      <c r="K1" s="5"/>
      <c r="L1" s="5" t="s">
        <v>135</v>
      </c>
      <c r="M1" s="13"/>
      <c r="N1" s="16"/>
      <c r="O1" s="16"/>
    </row>
    <row r="2" spans="1:15" ht="28.5" customHeight="1">
      <c r="A2" s="152" t="s">
        <v>156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6"/>
      <c r="O2" s="16"/>
    </row>
    <row r="3" spans="1:15" ht="15.75" customHeight="1">
      <c r="A3" s="153" t="s">
        <v>6</v>
      </c>
      <c r="B3" s="137" t="s">
        <v>86</v>
      </c>
      <c r="C3" s="153" t="s">
        <v>150</v>
      </c>
      <c r="D3" s="158" t="s">
        <v>148</v>
      </c>
      <c r="E3" s="159"/>
      <c r="F3" s="159"/>
      <c r="G3" s="160"/>
      <c r="H3" s="161" t="s">
        <v>149</v>
      </c>
      <c r="I3" s="127"/>
      <c r="J3" s="127"/>
      <c r="K3" s="127"/>
      <c r="L3" s="127"/>
      <c r="M3" s="127"/>
      <c r="N3" s="122" t="s">
        <v>154</v>
      </c>
      <c r="O3" s="122"/>
    </row>
    <row r="4" spans="1:15" ht="90" customHeight="1">
      <c r="A4" s="154"/>
      <c r="B4" s="156"/>
      <c r="C4" s="154"/>
      <c r="D4" s="137" t="s">
        <v>155</v>
      </c>
      <c r="E4" s="132" t="s">
        <v>125</v>
      </c>
      <c r="F4" s="139" t="s">
        <v>126</v>
      </c>
      <c r="G4" s="126"/>
      <c r="H4" s="150" t="s">
        <v>4</v>
      </c>
      <c r="I4" s="151"/>
      <c r="J4" s="134" t="s">
        <v>152</v>
      </c>
      <c r="K4" s="134"/>
      <c r="L4" s="134" t="s">
        <v>153</v>
      </c>
      <c r="M4" s="134"/>
      <c r="N4" s="123"/>
      <c r="O4" s="123"/>
    </row>
    <row r="5" spans="1:15" ht="47.25">
      <c r="A5" s="155"/>
      <c r="B5" s="157"/>
      <c r="C5" s="155"/>
      <c r="D5" s="138"/>
      <c r="E5" s="149"/>
      <c r="F5" s="50" t="s">
        <v>3</v>
      </c>
      <c r="G5" s="50" t="s">
        <v>124</v>
      </c>
      <c r="H5" s="104" t="s">
        <v>3</v>
      </c>
      <c r="I5" s="101" t="s">
        <v>27</v>
      </c>
      <c r="J5" s="101" t="s">
        <v>3</v>
      </c>
      <c r="K5" s="44" t="s">
        <v>0</v>
      </c>
      <c r="L5" s="44" t="s">
        <v>3</v>
      </c>
      <c r="M5" s="44" t="s">
        <v>0</v>
      </c>
      <c r="N5" s="46" t="s">
        <v>3</v>
      </c>
      <c r="O5" s="46" t="s">
        <v>124</v>
      </c>
    </row>
    <row r="6" spans="1:15" ht="31.5">
      <c r="A6" s="6" t="s">
        <v>57</v>
      </c>
      <c r="B6" s="8" t="s">
        <v>87</v>
      </c>
      <c r="C6" s="37">
        <f>C7+C8+C9+C10+C11+C12+C13+C14</f>
        <v>62629.399999999994</v>
      </c>
      <c r="D6" s="42">
        <f>D7+D8+D9+D10+D11+D12+D13+D14</f>
        <v>64693.433000000005</v>
      </c>
      <c r="E6" s="37">
        <f>E7+E8+E9+E10+E11+E12+E13+E14</f>
        <v>89140.200000000012</v>
      </c>
      <c r="F6" s="51">
        <f>E6-D6</f>
        <v>24446.767000000007</v>
      </c>
      <c r="G6" s="52">
        <f>E6/D6*100-100</f>
        <v>37.7886376813548</v>
      </c>
      <c r="H6" s="37">
        <f>H7+H8+H9+H10+H11+H12+H13+H14</f>
        <v>77528.350000000006</v>
      </c>
      <c r="I6" s="38">
        <f>H6/H56*100</f>
        <v>7.6295153289800313</v>
      </c>
      <c r="J6" s="37">
        <f>J7+J8+J9+J10+J11+J12+J13+J14</f>
        <v>12834.917000000001</v>
      </c>
      <c r="K6" s="38">
        <f t="shared" ref="K6:K18" si="0">H6/D6*100</f>
        <v>119.83959793878924</v>
      </c>
      <c r="L6" s="37">
        <f>L7+L8+L9+L10+L11+L12+L13+L14</f>
        <v>-11611.850000000002</v>
      </c>
      <c r="M6" s="38">
        <f t="shared" ref="M6:M56" si="1">H6/E6*100</f>
        <v>86.973497927983104</v>
      </c>
      <c r="N6" s="37">
        <f>N7+N8+N9+N10+N11+N12+N13+N14</f>
        <v>14898.950000000003</v>
      </c>
      <c r="O6" s="18">
        <f t="shared" ref="O6:O12" si="2">H6/C6*100-100</f>
        <v>23.789067115444197</v>
      </c>
    </row>
    <row r="7" spans="1:15" ht="31.5">
      <c r="A7" s="3" t="s">
        <v>58</v>
      </c>
      <c r="B7" s="9" t="s">
        <v>28</v>
      </c>
      <c r="C7" s="39">
        <v>1547.6</v>
      </c>
      <c r="D7" s="39">
        <v>1339.3330000000001</v>
      </c>
      <c r="E7" s="39">
        <v>2447.71</v>
      </c>
      <c r="F7" s="53">
        <f t="shared" ref="F7:F56" si="3">E7-D7</f>
        <v>1108.377</v>
      </c>
      <c r="G7" s="54">
        <f t="shared" ref="G7:G56" si="4">E7/D7*100-100</f>
        <v>82.755894165229989</v>
      </c>
      <c r="H7" s="39">
        <v>2362.1</v>
      </c>
      <c r="I7" s="41"/>
      <c r="J7" s="40">
        <f t="shared" ref="J7:J18" si="5">H7-D7</f>
        <v>1022.7669999999998</v>
      </c>
      <c r="K7" s="41">
        <f t="shared" si="0"/>
        <v>176.36390651167409</v>
      </c>
      <c r="L7" s="40">
        <f t="shared" ref="L7:L12" si="6">H7-E7</f>
        <v>-85.610000000000127</v>
      </c>
      <c r="M7" s="41">
        <f t="shared" si="1"/>
        <v>96.502445142602681</v>
      </c>
      <c r="N7" s="47">
        <f t="shared" ref="N7:N12" si="7">H7-C7</f>
        <v>814.5</v>
      </c>
      <c r="O7" s="18">
        <f t="shared" si="2"/>
        <v>52.629878521581816</v>
      </c>
    </row>
    <row r="8" spans="1:15" ht="31.5">
      <c r="A8" s="3" t="s">
        <v>59</v>
      </c>
      <c r="B8" s="9" t="s">
        <v>29</v>
      </c>
      <c r="C8" s="39">
        <v>626.79999999999995</v>
      </c>
      <c r="D8" s="39">
        <v>707.6</v>
      </c>
      <c r="E8" s="39">
        <v>1126.7</v>
      </c>
      <c r="F8" s="53">
        <f t="shared" si="3"/>
        <v>419.1</v>
      </c>
      <c r="G8" s="54">
        <f t="shared" si="4"/>
        <v>59.228377614471469</v>
      </c>
      <c r="H8" s="39">
        <v>1024.9000000000001</v>
      </c>
      <c r="I8" s="41"/>
      <c r="J8" s="40">
        <f t="shared" si="5"/>
        <v>317.30000000000007</v>
      </c>
      <c r="K8" s="41">
        <f t="shared" si="0"/>
        <v>144.84171848501978</v>
      </c>
      <c r="L8" s="40">
        <f t="shared" si="6"/>
        <v>-101.79999999999995</v>
      </c>
      <c r="M8" s="41">
        <f t="shared" si="1"/>
        <v>90.964764356084146</v>
      </c>
      <c r="N8" s="47">
        <f t="shared" si="7"/>
        <v>398.10000000000014</v>
      </c>
      <c r="O8" s="18">
        <f t="shared" si="2"/>
        <v>63.513082322910037</v>
      </c>
    </row>
    <row r="9" spans="1:15" ht="31.5">
      <c r="A9" s="3" t="s">
        <v>60</v>
      </c>
      <c r="B9" s="9" t="s">
        <v>30</v>
      </c>
      <c r="C9" s="39">
        <v>12493</v>
      </c>
      <c r="D9" s="109">
        <v>11247.8</v>
      </c>
      <c r="E9" s="39">
        <v>16577.39</v>
      </c>
      <c r="F9" s="53">
        <f t="shared" si="3"/>
        <v>5329.59</v>
      </c>
      <c r="G9" s="54">
        <f t="shared" si="4"/>
        <v>47.383399420331102</v>
      </c>
      <c r="H9" s="39">
        <v>15351.07</v>
      </c>
      <c r="I9" s="41"/>
      <c r="J9" s="40">
        <f t="shared" si="5"/>
        <v>4103.2700000000004</v>
      </c>
      <c r="K9" s="41">
        <f t="shared" si="0"/>
        <v>136.48064510393147</v>
      </c>
      <c r="L9" s="40">
        <f t="shared" si="6"/>
        <v>-1226.3199999999997</v>
      </c>
      <c r="M9" s="41">
        <f t="shared" si="1"/>
        <v>92.602454306739475</v>
      </c>
      <c r="N9" s="47">
        <f t="shared" si="7"/>
        <v>2858.0699999999997</v>
      </c>
      <c r="O9" s="18">
        <f t="shared" si="2"/>
        <v>22.877371327943649</v>
      </c>
    </row>
    <row r="10" spans="1:15" ht="20.25">
      <c r="A10" s="3" t="s">
        <v>142</v>
      </c>
      <c r="B10" s="10" t="s">
        <v>143</v>
      </c>
      <c r="C10" s="39"/>
      <c r="D10" s="109">
        <v>5.9</v>
      </c>
      <c r="E10" s="39">
        <v>5.9</v>
      </c>
      <c r="F10" s="53">
        <f t="shared" si="3"/>
        <v>0</v>
      </c>
      <c r="G10" s="54">
        <f t="shared" si="4"/>
        <v>0</v>
      </c>
      <c r="H10" s="39"/>
      <c r="I10" s="41"/>
      <c r="J10" s="40">
        <f t="shared" si="5"/>
        <v>-5.9</v>
      </c>
      <c r="K10" s="41">
        <f t="shared" si="0"/>
        <v>0</v>
      </c>
      <c r="L10" s="40">
        <f t="shared" si="6"/>
        <v>-5.9</v>
      </c>
      <c r="M10" s="41">
        <f t="shared" si="1"/>
        <v>0</v>
      </c>
      <c r="N10" s="47">
        <f t="shared" si="7"/>
        <v>0</v>
      </c>
      <c r="O10" s="18" t="e">
        <f t="shared" si="2"/>
        <v>#DIV/0!</v>
      </c>
    </row>
    <row r="11" spans="1:15" ht="47.25">
      <c r="A11" s="3" t="s">
        <v>138</v>
      </c>
      <c r="B11" s="10" t="s">
        <v>31</v>
      </c>
      <c r="C11" s="39">
        <v>8588.9</v>
      </c>
      <c r="D11" s="39">
        <v>7359.8</v>
      </c>
      <c r="E11" s="39">
        <v>10377.84</v>
      </c>
      <c r="F11" s="53">
        <f>E11-D11</f>
        <v>3018.04</v>
      </c>
      <c r="G11" s="54">
        <f>E11/D11*100-100</f>
        <v>41.007092584037593</v>
      </c>
      <c r="H11" s="39">
        <v>9895.06</v>
      </c>
      <c r="I11" s="41"/>
      <c r="J11" s="40">
        <f t="shared" si="5"/>
        <v>2535.2599999999993</v>
      </c>
      <c r="K11" s="41">
        <f t="shared" si="0"/>
        <v>134.4474034620506</v>
      </c>
      <c r="L11" s="40">
        <f t="shared" si="6"/>
        <v>-482.78000000000065</v>
      </c>
      <c r="M11" s="41">
        <f t="shared" si="1"/>
        <v>95.347972217725456</v>
      </c>
      <c r="N11" s="47">
        <f t="shared" si="7"/>
        <v>1306.1599999999999</v>
      </c>
      <c r="O11" s="18">
        <f t="shared" si="2"/>
        <v>15.207535307198825</v>
      </c>
    </row>
    <row r="12" spans="1:15" s="13" customFormat="1" ht="31.5">
      <c r="A12" s="3" t="s">
        <v>147</v>
      </c>
      <c r="B12" s="10" t="s">
        <v>146</v>
      </c>
      <c r="C12" s="39">
        <v>1500</v>
      </c>
      <c r="D12" s="39"/>
      <c r="E12" s="39">
        <v>1860</v>
      </c>
      <c r="F12" s="53">
        <f>E12-D12</f>
        <v>1860</v>
      </c>
      <c r="G12" s="54" t="e">
        <f>E12/D12*100-100</f>
        <v>#DIV/0!</v>
      </c>
      <c r="H12" s="39">
        <v>1860</v>
      </c>
      <c r="I12" s="41"/>
      <c r="J12" s="40">
        <f t="shared" si="5"/>
        <v>1860</v>
      </c>
      <c r="K12" s="41" t="e">
        <f t="shared" si="0"/>
        <v>#DIV/0!</v>
      </c>
      <c r="L12" s="40">
        <f t="shared" si="6"/>
        <v>0</v>
      </c>
      <c r="M12" s="41">
        <f t="shared" si="1"/>
        <v>100</v>
      </c>
      <c r="N12" s="47">
        <f t="shared" si="7"/>
        <v>360</v>
      </c>
      <c r="O12" s="18">
        <f t="shared" si="2"/>
        <v>24</v>
      </c>
    </row>
    <row r="13" spans="1:15" ht="20.25">
      <c r="A13" s="3" t="s">
        <v>117</v>
      </c>
      <c r="B13" s="9" t="s">
        <v>115</v>
      </c>
      <c r="C13" s="39"/>
      <c r="D13" s="109">
        <v>1000</v>
      </c>
      <c r="E13" s="39">
        <v>780</v>
      </c>
      <c r="F13" s="53">
        <f t="shared" si="3"/>
        <v>-220</v>
      </c>
      <c r="G13" s="54">
        <f t="shared" si="4"/>
        <v>-22</v>
      </c>
      <c r="H13" s="39"/>
      <c r="I13" s="41"/>
      <c r="J13" s="40">
        <f t="shared" si="5"/>
        <v>-1000</v>
      </c>
      <c r="K13" s="41">
        <f t="shared" si="0"/>
        <v>0</v>
      </c>
      <c r="L13" s="40">
        <f t="shared" ref="L13:L19" si="8">H13-E13</f>
        <v>-780</v>
      </c>
      <c r="M13" s="41">
        <f t="shared" si="1"/>
        <v>0</v>
      </c>
      <c r="N13" s="47">
        <f t="shared" ref="N13:N19" si="9">H13-C13</f>
        <v>0</v>
      </c>
      <c r="O13" s="18" t="e">
        <f t="shared" ref="O13:O19" si="10">H13/C13*100-100</f>
        <v>#DIV/0!</v>
      </c>
    </row>
    <row r="14" spans="1:15" ht="31.5">
      <c r="A14" s="3" t="s">
        <v>137</v>
      </c>
      <c r="B14" s="9" t="s">
        <v>32</v>
      </c>
      <c r="C14" s="39">
        <v>37873.1</v>
      </c>
      <c r="D14" s="39">
        <v>43033</v>
      </c>
      <c r="E14" s="39">
        <v>55964.66</v>
      </c>
      <c r="F14" s="53">
        <f t="shared" si="3"/>
        <v>12931.660000000003</v>
      </c>
      <c r="G14" s="54">
        <f t="shared" si="4"/>
        <v>30.050565844816788</v>
      </c>
      <c r="H14" s="39">
        <v>47035.22</v>
      </c>
      <c r="I14" s="41"/>
      <c r="J14" s="40">
        <f t="shared" si="5"/>
        <v>4002.2200000000012</v>
      </c>
      <c r="K14" s="41">
        <f t="shared" si="0"/>
        <v>109.30035089350034</v>
      </c>
      <c r="L14" s="40">
        <f t="shared" si="8"/>
        <v>-8929.4400000000023</v>
      </c>
      <c r="M14" s="41">
        <f t="shared" si="1"/>
        <v>84.04450236988842</v>
      </c>
      <c r="N14" s="47">
        <f t="shared" si="9"/>
        <v>9162.1200000000026</v>
      </c>
      <c r="O14" s="18">
        <f t="shared" si="10"/>
        <v>24.191629415072981</v>
      </c>
    </row>
    <row r="15" spans="1:15" ht="20.25">
      <c r="A15" s="6" t="s">
        <v>61</v>
      </c>
      <c r="B15" s="8" t="s">
        <v>94</v>
      </c>
      <c r="C15" s="37">
        <f t="shared" ref="C15" si="11">C16+C17</f>
        <v>0</v>
      </c>
      <c r="D15" s="37">
        <f>D16+D17</f>
        <v>504.89</v>
      </c>
      <c r="E15" s="37">
        <f>E16+E17</f>
        <v>679.69</v>
      </c>
      <c r="F15" s="51">
        <f t="shared" si="3"/>
        <v>174.80000000000007</v>
      </c>
      <c r="G15" s="52">
        <f t="shared" si="4"/>
        <v>34.621402681772281</v>
      </c>
      <c r="H15" s="37">
        <f t="shared" ref="H15" si="12">H16+H17</f>
        <v>449.89</v>
      </c>
      <c r="I15" s="38">
        <f>H15/H56*100</f>
        <v>4.4273387107488113E-2</v>
      </c>
      <c r="J15" s="37">
        <f t="shared" si="5"/>
        <v>-55</v>
      </c>
      <c r="K15" s="38">
        <f t="shared" si="0"/>
        <v>89.106538057794765</v>
      </c>
      <c r="L15" s="37">
        <f t="shared" si="8"/>
        <v>-229.80000000000007</v>
      </c>
      <c r="M15" s="38">
        <f t="shared" si="1"/>
        <v>66.190469184481145</v>
      </c>
      <c r="N15" s="47">
        <f t="shared" si="9"/>
        <v>449.89</v>
      </c>
      <c r="O15" s="18" t="e">
        <f t="shared" si="10"/>
        <v>#DIV/0!</v>
      </c>
    </row>
    <row r="16" spans="1:15" ht="31.5">
      <c r="A16" s="3" t="s">
        <v>62</v>
      </c>
      <c r="B16" s="9" t="s">
        <v>33</v>
      </c>
      <c r="C16" s="39"/>
      <c r="D16" s="39">
        <v>504.89</v>
      </c>
      <c r="E16" s="39">
        <v>679.69</v>
      </c>
      <c r="F16" s="53">
        <f t="shared" si="3"/>
        <v>174.80000000000007</v>
      </c>
      <c r="G16" s="54">
        <f t="shared" si="4"/>
        <v>34.621402681772281</v>
      </c>
      <c r="H16" s="39">
        <v>449.89</v>
      </c>
      <c r="I16" s="41"/>
      <c r="J16" s="40">
        <f t="shared" si="5"/>
        <v>-55</v>
      </c>
      <c r="K16" s="41">
        <f t="shared" si="0"/>
        <v>89.106538057794765</v>
      </c>
      <c r="L16" s="40">
        <f t="shared" si="8"/>
        <v>-229.80000000000007</v>
      </c>
      <c r="M16" s="41">
        <f t="shared" si="1"/>
        <v>66.190469184481145</v>
      </c>
      <c r="N16" s="47">
        <f t="shared" si="9"/>
        <v>449.89</v>
      </c>
      <c r="O16" s="18" t="e">
        <f t="shared" si="10"/>
        <v>#DIV/0!</v>
      </c>
    </row>
    <row r="17" spans="1:15" ht="31.5">
      <c r="A17" s="3" t="s">
        <v>88</v>
      </c>
      <c r="B17" s="9" t="s">
        <v>34</v>
      </c>
      <c r="C17" s="39"/>
      <c r="D17" s="39"/>
      <c r="E17" s="39"/>
      <c r="F17" s="53">
        <f t="shared" si="3"/>
        <v>0</v>
      </c>
      <c r="G17" s="54" t="e">
        <f t="shared" si="4"/>
        <v>#DIV/0!</v>
      </c>
      <c r="H17" s="39"/>
      <c r="I17" s="41"/>
      <c r="J17" s="40">
        <f t="shared" si="5"/>
        <v>0</v>
      </c>
      <c r="K17" s="41" t="e">
        <f t="shared" si="0"/>
        <v>#DIV/0!</v>
      </c>
      <c r="L17" s="40">
        <f t="shared" si="8"/>
        <v>0</v>
      </c>
      <c r="M17" s="41" t="e">
        <f t="shared" si="1"/>
        <v>#DIV/0!</v>
      </c>
      <c r="N17" s="47">
        <f t="shared" si="9"/>
        <v>0</v>
      </c>
      <c r="O17" s="18" t="e">
        <f t="shared" si="10"/>
        <v>#DIV/0!</v>
      </c>
    </row>
    <row r="18" spans="1:15" ht="47.25">
      <c r="A18" s="6" t="s">
        <v>127</v>
      </c>
      <c r="B18" s="36" t="s">
        <v>128</v>
      </c>
      <c r="C18" s="42">
        <f>C20+C21</f>
        <v>3171.9</v>
      </c>
      <c r="D18" s="42">
        <f>D20+D21</f>
        <v>2345.4</v>
      </c>
      <c r="E18" s="42">
        <f>E20+E21</f>
        <v>3806.1</v>
      </c>
      <c r="F18" s="51">
        <f>E18-D18</f>
        <v>1460.6999999999998</v>
      </c>
      <c r="G18" s="52">
        <f t="shared" si="4"/>
        <v>62.279355333844961</v>
      </c>
      <c r="H18" s="42">
        <f>H20+H21</f>
        <v>3712.4</v>
      </c>
      <c r="I18" s="38">
        <f>H18/H56*100</f>
        <v>0.36533490919522305</v>
      </c>
      <c r="J18" s="37">
        <f t="shared" si="5"/>
        <v>1367</v>
      </c>
      <c r="K18" s="38">
        <f t="shared" si="0"/>
        <v>158.28430118529889</v>
      </c>
      <c r="L18" s="37">
        <f t="shared" si="8"/>
        <v>-93.699999999999818</v>
      </c>
      <c r="M18" s="38">
        <f t="shared" si="1"/>
        <v>97.538162423478099</v>
      </c>
      <c r="N18" s="47">
        <f t="shared" si="9"/>
        <v>540.5</v>
      </c>
      <c r="O18" s="18">
        <f t="shared" si="10"/>
        <v>17.040259781203687</v>
      </c>
    </row>
    <row r="19" spans="1:15" ht="63">
      <c r="A19" s="3" t="s">
        <v>129</v>
      </c>
      <c r="B19" s="9" t="s">
        <v>139</v>
      </c>
      <c r="C19" s="39"/>
      <c r="D19" s="112"/>
      <c r="E19" s="39"/>
      <c r="F19" s="53"/>
      <c r="G19" s="54"/>
      <c r="H19" s="39"/>
      <c r="I19" s="41"/>
      <c r="J19" s="40">
        <f>H19-D20</f>
        <v>-2295.4</v>
      </c>
      <c r="K19" s="41">
        <f>H19/D20*100</f>
        <v>0</v>
      </c>
      <c r="L19" s="40">
        <f t="shared" si="8"/>
        <v>0</v>
      </c>
      <c r="M19" s="41" t="e">
        <f t="shared" si="1"/>
        <v>#DIV/0!</v>
      </c>
      <c r="N19" s="47">
        <f t="shared" si="9"/>
        <v>0</v>
      </c>
      <c r="O19" s="18" t="e">
        <f t="shared" si="10"/>
        <v>#DIV/0!</v>
      </c>
    </row>
    <row r="20" spans="1:15" s="13" customFormat="1" ht="78.75">
      <c r="A20" s="3" t="s">
        <v>144</v>
      </c>
      <c r="B20" s="9" t="s">
        <v>145</v>
      </c>
      <c r="C20" s="39">
        <v>3171.9</v>
      </c>
      <c r="D20" s="113">
        <v>2295.4</v>
      </c>
      <c r="E20" s="39">
        <v>3756.1</v>
      </c>
      <c r="F20" s="53">
        <f t="shared" ref="F20" si="13">E20-D20</f>
        <v>1460.6999999999998</v>
      </c>
      <c r="G20" s="54">
        <f t="shared" ref="G20" si="14">E20/D20*100-100</f>
        <v>63.635967587348603</v>
      </c>
      <c r="H20" s="39">
        <v>3712.4</v>
      </c>
      <c r="I20" s="41"/>
      <c r="J20" s="40"/>
      <c r="K20" s="41"/>
      <c r="L20" s="40"/>
      <c r="M20" s="41">
        <f t="shared" si="1"/>
        <v>98.836559197039492</v>
      </c>
      <c r="N20" s="47"/>
      <c r="O20" s="18"/>
    </row>
    <row r="21" spans="1:15" ht="63">
      <c r="A21" s="3" t="s">
        <v>129</v>
      </c>
      <c r="B21" s="9" t="s">
        <v>130</v>
      </c>
      <c r="C21" s="111"/>
      <c r="D21" s="114">
        <v>50</v>
      </c>
      <c r="E21" s="111">
        <v>50</v>
      </c>
      <c r="F21" s="53">
        <f t="shared" si="3"/>
        <v>0</v>
      </c>
      <c r="G21" s="54">
        <f t="shared" si="4"/>
        <v>0</v>
      </c>
      <c r="H21" s="39"/>
      <c r="I21" s="41"/>
      <c r="J21" s="40">
        <f t="shared" ref="J21:J56" si="15">H21-D21</f>
        <v>-50</v>
      </c>
      <c r="K21" s="41">
        <f t="shared" ref="K21:K56" si="16">H21/D21*100</f>
        <v>0</v>
      </c>
      <c r="L21" s="40">
        <f t="shared" ref="L21:L56" si="17">H21-E21</f>
        <v>-50</v>
      </c>
      <c r="M21" s="41">
        <f t="shared" si="1"/>
        <v>0</v>
      </c>
      <c r="N21" s="47">
        <f t="shared" ref="N21:N56" si="18">H21-C21</f>
        <v>0</v>
      </c>
      <c r="O21" s="18" t="e">
        <f t="shared" ref="O21:O56" si="19">H21/C21*100-100</f>
        <v>#DIV/0!</v>
      </c>
    </row>
    <row r="22" spans="1:15" ht="20.25">
      <c r="A22" s="6" t="s">
        <v>63</v>
      </c>
      <c r="B22" s="8" t="s">
        <v>95</v>
      </c>
      <c r="C22" s="37">
        <f>C23+C24+C25+C26</f>
        <v>4178.3999999999996</v>
      </c>
      <c r="D22" s="37">
        <f>D23+D24+D25+D26</f>
        <v>24526.29</v>
      </c>
      <c r="E22" s="37">
        <f>E23+E24+E25+E26</f>
        <v>172383.55</v>
      </c>
      <c r="F22" s="51">
        <f t="shared" si="3"/>
        <v>147857.25999999998</v>
      </c>
      <c r="G22" s="52">
        <f t="shared" si="4"/>
        <v>602.85212317068738</v>
      </c>
      <c r="H22" s="37">
        <f>H23+H24+H25+H26</f>
        <v>59386.64</v>
      </c>
      <c r="I22" s="38">
        <f>H22/H56*100</f>
        <v>5.8442012530463847</v>
      </c>
      <c r="J22" s="37">
        <f t="shared" si="15"/>
        <v>34860.35</v>
      </c>
      <c r="K22" s="38">
        <f t="shared" si="16"/>
        <v>242.13462370378886</v>
      </c>
      <c r="L22" s="37">
        <f t="shared" si="17"/>
        <v>-112996.90999999999</v>
      </c>
      <c r="M22" s="38">
        <f t="shared" si="1"/>
        <v>34.450294126092665</v>
      </c>
      <c r="N22" s="47">
        <f t="shared" si="18"/>
        <v>55208.24</v>
      </c>
      <c r="O22" s="18">
        <f t="shared" si="19"/>
        <v>1321.2770438445339</v>
      </c>
    </row>
    <row r="23" spans="1:15" ht="20.25">
      <c r="A23" s="3" t="s">
        <v>89</v>
      </c>
      <c r="B23" s="9" t="s">
        <v>35</v>
      </c>
      <c r="C23" s="39">
        <v>250.8</v>
      </c>
      <c r="D23" s="108">
        <v>250</v>
      </c>
      <c r="E23" s="39">
        <v>250.45</v>
      </c>
      <c r="F23" s="53">
        <f t="shared" si="3"/>
        <v>0.44999999999998863</v>
      </c>
      <c r="G23" s="54">
        <f t="shared" si="4"/>
        <v>0.18000000000000682</v>
      </c>
      <c r="H23" s="39">
        <v>250.45</v>
      </c>
      <c r="I23" s="41"/>
      <c r="J23" s="40">
        <f t="shared" si="15"/>
        <v>0.44999999999998863</v>
      </c>
      <c r="K23" s="41">
        <f t="shared" si="16"/>
        <v>100.18</v>
      </c>
      <c r="L23" s="40">
        <f t="shared" si="17"/>
        <v>0</v>
      </c>
      <c r="M23" s="41">
        <f t="shared" si="1"/>
        <v>100</v>
      </c>
      <c r="N23" s="47">
        <f t="shared" si="18"/>
        <v>-0.35000000000002274</v>
      </c>
      <c r="O23" s="18">
        <f t="shared" si="19"/>
        <v>-0.1395534290271172</v>
      </c>
    </row>
    <row r="24" spans="1:15" ht="31.5">
      <c r="A24" s="3" t="s">
        <v>64</v>
      </c>
      <c r="B24" s="10" t="s">
        <v>36</v>
      </c>
      <c r="C24" s="39">
        <v>3814.1</v>
      </c>
      <c r="D24" s="108">
        <v>3776.2</v>
      </c>
      <c r="E24" s="39">
        <v>8714.91</v>
      </c>
      <c r="F24" s="53">
        <f t="shared" si="3"/>
        <v>4938.71</v>
      </c>
      <c r="G24" s="54">
        <f t="shared" si="4"/>
        <v>130.78518086965732</v>
      </c>
      <c r="H24" s="39">
        <v>4200.66</v>
      </c>
      <c r="I24" s="41"/>
      <c r="J24" s="40">
        <f t="shared" si="15"/>
        <v>424.46000000000004</v>
      </c>
      <c r="K24" s="41">
        <f t="shared" si="16"/>
        <v>111.24040040252106</v>
      </c>
      <c r="L24" s="40">
        <f t="shared" si="17"/>
        <v>-4514.25</v>
      </c>
      <c r="M24" s="41">
        <f t="shared" si="1"/>
        <v>48.200842005253065</v>
      </c>
      <c r="N24" s="47">
        <f t="shared" si="18"/>
        <v>386.55999999999995</v>
      </c>
      <c r="O24" s="18">
        <f t="shared" si="19"/>
        <v>10.13502530085735</v>
      </c>
    </row>
    <row r="25" spans="1:15" ht="31.5">
      <c r="A25" s="3" t="s">
        <v>65</v>
      </c>
      <c r="B25" s="10" t="s">
        <v>37</v>
      </c>
      <c r="C25" s="39">
        <v>113.5</v>
      </c>
      <c r="D25" s="39">
        <v>18093.900000000001</v>
      </c>
      <c r="E25" s="39">
        <v>161012</v>
      </c>
      <c r="F25" s="53">
        <f t="shared" si="3"/>
        <v>142918.1</v>
      </c>
      <c r="G25" s="54">
        <f t="shared" si="4"/>
        <v>789.86896136266921</v>
      </c>
      <c r="H25" s="39">
        <v>54935.53</v>
      </c>
      <c r="I25" s="41"/>
      <c r="J25" s="40">
        <f t="shared" si="15"/>
        <v>36841.629999999997</v>
      </c>
      <c r="K25" s="41">
        <f t="shared" si="16"/>
        <v>303.61353826427688</v>
      </c>
      <c r="L25" s="40">
        <f t="shared" si="17"/>
        <v>-106076.47</v>
      </c>
      <c r="M25" s="41">
        <f t="shared" si="1"/>
        <v>34.118904181054823</v>
      </c>
      <c r="N25" s="47">
        <f t="shared" si="18"/>
        <v>54822.03</v>
      </c>
      <c r="O25" s="18">
        <f t="shared" si="19"/>
        <v>48301.348017621145</v>
      </c>
    </row>
    <row r="26" spans="1:15" ht="31.5">
      <c r="A26" s="3" t="s">
        <v>120</v>
      </c>
      <c r="B26" s="10" t="s">
        <v>38</v>
      </c>
      <c r="C26" s="39"/>
      <c r="D26" s="39">
        <v>2406.19</v>
      </c>
      <c r="E26" s="39">
        <v>2406.19</v>
      </c>
      <c r="F26" s="53">
        <f t="shared" si="3"/>
        <v>0</v>
      </c>
      <c r="G26" s="54">
        <f t="shared" si="4"/>
        <v>0</v>
      </c>
      <c r="H26" s="39"/>
      <c r="I26" s="41"/>
      <c r="J26" s="40">
        <f t="shared" si="15"/>
        <v>-2406.19</v>
      </c>
      <c r="K26" s="41">
        <f t="shared" si="16"/>
        <v>0</v>
      </c>
      <c r="L26" s="40">
        <f t="shared" si="17"/>
        <v>-2406.19</v>
      </c>
      <c r="M26" s="41">
        <f t="shared" si="1"/>
        <v>0</v>
      </c>
      <c r="N26" s="47">
        <f t="shared" si="18"/>
        <v>0</v>
      </c>
      <c r="O26" s="18" t="e">
        <f t="shared" si="19"/>
        <v>#DIV/0!</v>
      </c>
    </row>
    <row r="27" spans="1:15" ht="31.5">
      <c r="A27" s="6" t="s">
        <v>66</v>
      </c>
      <c r="B27" s="8" t="s">
        <v>96</v>
      </c>
      <c r="C27" s="37">
        <f>C28+C29+C30+C31</f>
        <v>36930.400000000001</v>
      </c>
      <c r="D27" s="37">
        <f>D28+D29+D30+D31</f>
        <v>8523.59</v>
      </c>
      <c r="E27" s="37">
        <f>E28+E29+E30+E31</f>
        <v>22539.920000000002</v>
      </c>
      <c r="F27" s="51">
        <f t="shared" si="3"/>
        <v>14016.330000000002</v>
      </c>
      <c r="G27" s="52">
        <f t="shared" si="4"/>
        <v>164.4416261223264</v>
      </c>
      <c r="H27" s="37">
        <f>H28+H29+H30+H31</f>
        <v>8323.7999999999993</v>
      </c>
      <c r="I27" s="38">
        <f>H27/H56*100</f>
        <v>0.81913983330438445</v>
      </c>
      <c r="J27" s="37">
        <f t="shared" si="15"/>
        <v>-199.79000000000087</v>
      </c>
      <c r="K27" s="38">
        <f t="shared" si="16"/>
        <v>97.656034605137037</v>
      </c>
      <c r="L27" s="37">
        <f t="shared" si="17"/>
        <v>-14216.120000000003</v>
      </c>
      <c r="M27" s="38">
        <f t="shared" si="1"/>
        <v>36.929146154910924</v>
      </c>
      <c r="N27" s="47">
        <f t="shared" si="18"/>
        <v>-28606.600000000002</v>
      </c>
      <c r="O27" s="18">
        <f t="shared" si="19"/>
        <v>-77.460845265688974</v>
      </c>
    </row>
    <row r="28" spans="1:15" ht="20.25">
      <c r="A28" s="3" t="s">
        <v>131</v>
      </c>
      <c r="B28" s="9" t="s">
        <v>132</v>
      </c>
      <c r="C28" s="40">
        <v>5050.3</v>
      </c>
      <c r="D28" s="40"/>
      <c r="E28" s="40">
        <v>13704.85</v>
      </c>
      <c r="F28" s="53">
        <f t="shared" si="3"/>
        <v>13704.85</v>
      </c>
      <c r="G28" s="54" t="e">
        <f t="shared" si="4"/>
        <v>#DIV/0!</v>
      </c>
      <c r="H28" s="40"/>
      <c r="I28" s="41"/>
      <c r="J28" s="40">
        <f t="shared" si="15"/>
        <v>0</v>
      </c>
      <c r="K28" s="41" t="e">
        <f t="shared" si="16"/>
        <v>#DIV/0!</v>
      </c>
      <c r="L28" s="40">
        <f t="shared" si="17"/>
        <v>-13704.85</v>
      </c>
      <c r="M28" s="41">
        <f t="shared" si="1"/>
        <v>0</v>
      </c>
      <c r="N28" s="47">
        <f t="shared" si="18"/>
        <v>-5050.3</v>
      </c>
      <c r="O28" s="18">
        <f t="shared" si="19"/>
        <v>-100</v>
      </c>
    </row>
    <row r="29" spans="1:15" ht="20.25">
      <c r="A29" s="3" t="s">
        <v>90</v>
      </c>
      <c r="B29" s="9" t="s">
        <v>39</v>
      </c>
      <c r="C29" s="43">
        <v>30803</v>
      </c>
      <c r="D29" s="115">
        <v>7439.19</v>
      </c>
      <c r="E29" s="43">
        <v>7439.19</v>
      </c>
      <c r="F29" s="53">
        <f t="shared" si="3"/>
        <v>0</v>
      </c>
      <c r="G29" s="54">
        <f t="shared" si="4"/>
        <v>0</v>
      </c>
      <c r="H29" s="43">
        <v>7033.3</v>
      </c>
      <c r="I29" s="97"/>
      <c r="J29" s="40">
        <f t="shared" si="15"/>
        <v>-405.88999999999942</v>
      </c>
      <c r="K29" s="41">
        <f t="shared" si="16"/>
        <v>94.543895235906078</v>
      </c>
      <c r="L29" s="40">
        <f t="shared" si="17"/>
        <v>-405.88999999999942</v>
      </c>
      <c r="M29" s="41">
        <f t="shared" si="1"/>
        <v>94.543895235906078</v>
      </c>
      <c r="N29" s="47">
        <f t="shared" si="18"/>
        <v>-23769.7</v>
      </c>
      <c r="O29" s="18">
        <f t="shared" si="19"/>
        <v>-77.166834399246824</v>
      </c>
    </row>
    <row r="30" spans="1:15" ht="63">
      <c r="A30" s="3" t="s">
        <v>121</v>
      </c>
      <c r="B30" s="9" t="s">
        <v>116</v>
      </c>
      <c r="C30" s="40"/>
      <c r="D30" s="40"/>
      <c r="E30" s="40"/>
      <c r="F30" s="53">
        <f t="shared" si="3"/>
        <v>0</v>
      </c>
      <c r="G30" s="54" t="e">
        <f t="shared" si="4"/>
        <v>#DIV/0!</v>
      </c>
      <c r="H30" s="40"/>
      <c r="I30" s="41"/>
      <c r="J30" s="40">
        <f t="shared" si="15"/>
        <v>0</v>
      </c>
      <c r="K30" s="41" t="e">
        <f t="shared" si="16"/>
        <v>#DIV/0!</v>
      </c>
      <c r="L30" s="40">
        <f t="shared" si="17"/>
        <v>0</v>
      </c>
      <c r="M30" s="41" t="e">
        <f t="shared" si="1"/>
        <v>#DIV/0!</v>
      </c>
      <c r="N30" s="47">
        <f t="shared" si="18"/>
        <v>0</v>
      </c>
      <c r="O30" s="18" t="e">
        <f t="shared" si="19"/>
        <v>#DIV/0!</v>
      </c>
    </row>
    <row r="31" spans="1:15" ht="31.5">
      <c r="A31" s="3" t="s">
        <v>67</v>
      </c>
      <c r="B31" s="9" t="s">
        <v>40</v>
      </c>
      <c r="C31" s="39">
        <v>1077.0999999999999</v>
      </c>
      <c r="D31" s="108">
        <v>1084.4000000000001</v>
      </c>
      <c r="E31" s="39">
        <v>1395.88</v>
      </c>
      <c r="F31" s="53">
        <f t="shared" si="3"/>
        <v>311.48</v>
      </c>
      <c r="G31" s="54">
        <f t="shared" si="4"/>
        <v>28.723718185171521</v>
      </c>
      <c r="H31" s="39">
        <v>1290.5</v>
      </c>
      <c r="I31" s="41"/>
      <c r="J31" s="40">
        <f t="shared" si="15"/>
        <v>206.09999999999991</v>
      </c>
      <c r="K31" s="41">
        <f t="shared" si="16"/>
        <v>119.00590188122464</v>
      </c>
      <c r="L31" s="40">
        <f t="shared" si="17"/>
        <v>-105.38000000000011</v>
      </c>
      <c r="M31" s="41">
        <f t="shared" si="1"/>
        <v>92.450640456199665</v>
      </c>
      <c r="N31" s="47">
        <f t="shared" si="18"/>
        <v>213.40000000000009</v>
      </c>
      <c r="O31" s="18">
        <f t="shared" si="19"/>
        <v>19.812459381673023</v>
      </c>
    </row>
    <row r="32" spans="1:15" s="19" customFormat="1" ht="20.25">
      <c r="A32" s="86" t="s">
        <v>159</v>
      </c>
      <c r="B32" s="85" t="s">
        <v>157</v>
      </c>
      <c r="C32" s="42"/>
      <c r="D32" s="42"/>
      <c r="E32" s="42">
        <f>E33</f>
        <v>106.59</v>
      </c>
      <c r="F32" s="51">
        <f t="shared" ref="F32:F33" si="20">E32-D32</f>
        <v>106.59</v>
      </c>
      <c r="G32" s="52" t="e">
        <f t="shared" ref="G32:G33" si="21">E32/D32*100-100</f>
        <v>#DIV/0!</v>
      </c>
      <c r="H32" s="42"/>
      <c r="I32" s="38">
        <v>0</v>
      </c>
      <c r="J32" s="37">
        <f t="shared" si="15"/>
        <v>0</v>
      </c>
      <c r="K32" s="38" t="e">
        <f t="shared" ref="K32:K33" si="22">H32/D32*100</f>
        <v>#DIV/0!</v>
      </c>
      <c r="L32" s="37">
        <f t="shared" ref="L32:L33" si="23">H32-E32</f>
        <v>-106.59</v>
      </c>
      <c r="M32" s="38">
        <f t="shared" si="1"/>
        <v>0</v>
      </c>
      <c r="N32" s="105">
        <f t="shared" ref="N32:N33" si="24">H32-C32</f>
        <v>0</v>
      </c>
      <c r="O32" s="106" t="e">
        <f t="shared" ref="O32:O33" si="25">H32/C32*100-100</f>
        <v>#DIV/0!</v>
      </c>
    </row>
    <row r="33" spans="1:15" s="13" customFormat="1" ht="31.5">
      <c r="A33" s="3" t="s">
        <v>160</v>
      </c>
      <c r="B33" s="9" t="s">
        <v>158</v>
      </c>
      <c r="C33" s="39"/>
      <c r="D33" s="39"/>
      <c r="E33" s="39">
        <v>106.59</v>
      </c>
      <c r="F33" s="53">
        <f t="shared" si="20"/>
        <v>106.59</v>
      </c>
      <c r="G33" s="54" t="e">
        <f t="shared" si="21"/>
        <v>#DIV/0!</v>
      </c>
      <c r="H33" s="39"/>
      <c r="I33" s="41"/>
      <c r="J33" s="40">
        <f t="shared" si="15"/>
        <v>0</v>
      </c>
      <c r="K33" s="41" t="e">
        <f t="shared" si="22"/>
        <v>#DIV/0!</v>
      </c>
      <c r="L33" s="40">
        <f t="shared" si="23"/>
        <v>-106.59</v>
      </c>
      <c r="M33" s="38">
        <f t="shared" si="1"/>
        <v>0</v>
      </c>
      <c r="N33" s="47">
        <f t="shared" si="24"/>
        <v>0</v>
      </c>
      <c r="O33" s="18" t="e">
        <f t="shared" si="25"/>
        <v>#DIV/0!</v>
      </c>
    </row>
    <row r="34" spans="1:15" ht="20.25">
      <c r="A34" s="6" t="s">
        <v>68</v>
      </c>
      <c r="B34" s="8" t="s">
        <v>97</v>
      </c>
      <c r="C34" s="37">
        <f>C35+C36+C37+C38+C39</f>
        <v>805666.4</v>
      </c>
      <c r="D34" s="37">
        <f>D35+D36+D37+D38+D39</f>
        <v>783533.10000000009</v>
      </c>
      <c r="E34" s="37">
        <f>E35+E36+E37+E38+E39</f>
        <v>935544.78</v>
      </c>
      <c r="F34" s="51">
        <f t="shared" si="3"/>
        <v>152011.67999999993</v>
      </c>
      <c r="G34" s="52">
        <f t="shared" si="4"/>
        <v>19.400798766510306</v>
      </c>
      <c r="H34" s="37">
        <f>H35+H36+H37+H38+H39</f>
        <v>669453.8600000001</v>
      </c>
      <c r="I34" s="38">
        <f>H34/H56*100</f>
        <v>65.88052611612207</v>
      </c>
      <c r="J34" s="37">
        <f t="shared" si="15"/>
        <v>-114079.23999999999</v>
      </c>
      <c r="K34" s="38">
        <f t="shared" si="16"/>
        <v>85.440405772264128</v>
      </c>
      <c r="L34" s="37">
        <f t="shared" si="17"/>
        <v>-266090.91999999993</v>
      </c>
      <c r="M34" s="38">
        <f t="shared" si="1"/>
        <v>71.557650078492244</v>
      </c>
      <c r="N34" s="47">
        <f t="shared" si="18"/>
        <v>-136212.53999999992</v>
      </c>
      <c r="O34" s="18">
        <f t="shared" si="19"/>
        <v>-16.90681651859876</v>
      </c>
    </row>
    <row r="35" spans="1:15" s="48" customFormat="1" ht="20.25">
      <c r="A35" s="3" t="s">
        <v>69</v>
      </c>
      <c r="B35" s="10" t="s">
        <v>41</v>
      </c>
      <c r="C35" s="39">
        <v>169107.5</v>
      </c>
      <c r="D35" s="39">
        <v>197501.51</v>
      </c>
      <c r="E35" s="39">
        <v>228162.77</v>
      </c>
      <c r="F35" s="53">
        <f t="shared" si="3"/>
        <v>30661.25999999998</v>
      </c>
      <c r="G35" s="54">
        <f t="shared" si="4"/>
        <v>15.524569913414823</v>
      </c>
      <c r="H35" s="39">
        <v>147621.18</v>
      </c>
      <c r="I35" s="41"/>
      <c r="J35" s="40">
        <f t="shared" si="15"/>
        <v>-49880.330000000016</v>
      </c>
      <c r="K35" s="41">
        <f t="shared" si="16"/>
        <v>74.744329802845556</v>
      </c>
      <c r="L35" s="40">
        <f t="shared" si="17"/>
        <v>-80541.59</v>
      </c>
      <c r="M35" s="41">
        <f t="shared" si="1"/>
        <v>64.699942063291047</v>
      </c>
      <c r="N35" s="57">
        <f t="shared" si="18"/>
        <v>-21486.320000000007</v>
      </c>
      <c r="O35" s="58">
        <f t="shared" si="19"/>
        <v>-12.705716777789277</v>
      </c>
    </row>
    <row r="36" spans="1:15" ht="20.25">
      <c r="A36" s="3" t="s">
        <v>70</v>
      </c>
      <c r="B36" s="10" t="s">
        <v>42</v>
      </c>
      <c r="C36" s="39">
        <v>503300.2</v>
      </c>
      <c r="D36" s="39">
        <v>460545.59</v>
      </c>
      <c r="E36" s="39">
        <v>549636.59</v>
      </c>
      <c r="F36" s="53">
        <f t="shared" si="3"/>
        <v>89090.999999999942</v>
      </c>
      <c r="G36" s="54">
        <f t="shared" si="4"/>
        <v>19.344664661754749</v>
      </c>
      <c r="H36" s="39">
        <v>393629.62</v>
      </c>
      <c r="I36" s="41"/>
      <c r="J36" s="40">
        <f t="shared" si="15"/>
        <v>-66915.97000000003</v>
      </c>
      <c r="K36" s="41">
        <f t="shared" si="16"/>
        <v>85.470283191724832</v>
      </c>
      <c r="L36" s="40">
        <f t="shared" si="17"/>
        <v>-156006.96999999997</v>
      </c>
      <c r="M36" s="41">
        <f t="shared" si="1"/>
        <v>71.616341990623297</v>
      </c>
      <c r="N36" s="47">
        <f t="shared" si="18"/>
        <v>-109670.58000000002</v>
      </c>
      <c r="O36" s="18">
        <f t="shared" si="19"/>
        <v>-21.790291360901506</v>
      </c>
    </row>
    <row r="37" spans="1:15" ht="31.5">
      <c r="A37" s="3" t="s">
        <v>71</v>
      </c>
      <c r="B37" s="9" t="s">
        <v>43</v>
      </c>
      <c r="C37" s="39">
        <v>108951.8</v>
      </c>
      <c r="D37" s="39">
        <v>100138</v>
      </c>
      <c r="E37" s="39">
        <v>128326.8</v>
      </c>
      <c r="F37" s="53">
        <f t="shared" si="3"/>
        <v>28188.800000000003</v>
      </c>
      <c r="G37" s="54">
        <f t="shared" si="4"/>
        <v>28.149953064770614</v>
      </c>
      <c r="H37" s="39">
        <v>102047.01</v>
      </c>
      <c r="I37" s="41"/>
      <c r="J37" s="40">
        <f t="shared" si="15"/>
        <v>1909.0099999999948</v>
      </c>
      <c r="K37" s="41">
        <f t="shared" si="16"/>
        <v>101.90637919670853</v>
      </c>
      <c r="L37" s="40">
        <f t="shared" si="17"/>
        <v>-26279.790000000008</v>
      </c>
      <c r="M37" s="41">
        <f t="shared" si="1"/>
        <v>79.521199001299806</v>
      </c>
      <c r="N37" s="47">
        <f t="shared" si="18"/>
        <v>-6904.7900000000081</v>
      </c>
      <c r="O37" s="18">
        <f t="shared" si="19"/>
        <v>-6.3374721665911125</v>
      </c>
    </row>
    <row r="38" spans="1:15" ht="31.5">
      <c r="A38" s="3" t="s">
        <v>72</v>
      </c>
      <c r="B38" s="9" t="s">
        <v>44</v>
      </c>
      <c r="C38" s="39"/>
      <c r="D38" s="39">
        <v>100</v>
      </c>
      <c r="E38" s="39">
        <v>100</v>
      </c>
      <c r="F38" s="53">
        <f t="shared" si="3"/>
        <v>0</v>
      </c>
      <c r="G38" s="54">
        <f t="shared" si="4"/>
        <v>0</v>
      </c>
      <c r="H38" s="39"/>
      <c r="I38" s="41"/>
      <c r="J38" s="40">
        <f t="shared" si="15"/>
        <v>-100</v>
      </c>
      <c r="K38" s="41">
        <f t="shared" si="16"/>
        <v>0</v>
      </c>
      <c r="L38" s="40">
        <f t="shared" si="17"/>
        <v>-100</v>
      </c>
      <c r="M38" s="41">
        <f t="shared" si="1"/>
        <v>0</v>
      </c>
      <c r="N38" s="47">
        <f t="shared" si="18"/>
        <v>0</v>
      </c>
      <c r="O38" s="18" t="e">
        <f t="shared" si="19"/>
        <v>#DIV/0!</v>
      </c>
    </row>
    <row r="39" spans="1:15" ht="31.5">
      <c r="A39" s="3" t="s">
        <v>73</v>
      </c>
      <c r="B39" s="10" t="s">
        <v>45</v>
      </c>
      <c r="C39" s="39">
        <v>24306.9</v>
      </c>
      <c r="D39" s="39">
        <v>25248</v>
      </c>
      <c r="E39" s="39">
        <v>29318.62</v>
      </c>
      <c r="F39" s="53">
        <f t="shared" si="3"/>
        <v>4070.619999999999</v>
      </c>
      <c r="G39" s="54">
        <f t="shared" si="4"/>
        <v>16.122544359949302</v>
      </c>
      <c r="H39" s="39">
        <v>26156.05</v>
      </c>
      <c r="I39" s="41"/>
      <c r="J39" s="40">
        <f t="shared" si="15"/>
        <v>908.04999999999927</v>
      </c>
      <c r="K39" s="41">
        <f t="shared" si="16"/>
        <v>103.59652249683143</v>
      </c>
      <c r="L39" s="40">
        <f t="shared" si="17"/>
        <v>-3162.5699999999997</v>
      </c>
      <c r="M39" s="41">
        <f t="shared" si="1"/>
        <v>89.213100753036812</v>
      </c>
      <c r="N39" s="47">
        <f t="shared" si="18"/>
        <v>1849.1499999999978</v>
      </c>
      <c r="O39" s="18">
        <f t="shared" si="19"/>
        <v>7.6075106245551609</v>
      </c>
    </row>
    <row r="40" spans="1:15" ht="20.25">
      <c r="A40" s="6" t="s">
        <v>74</v>
      </c>
      <c r="B40" s="8" t="s">
        <v>98</v>
      </c>
      <c r="C40" s="37">
        <f>C41+C42</f>
        <v>54144.5</v>
      </c>
      <c r="D40" s="37">
        <f>D41+D42</f>
        <v>74009.599999999991</v>
      </c>
      <c r="E40" s="37">
        <f>E41+E42</f>
        <v>107663.96</v>
      </c>
      <c r="F40" s="51">
        <f t="shared" si="3"/>
        <v>33654.360000000015</v>
      </c>
      <c r="G40" s="52">
        <f t="shared" si="4"/>
        <v>45.472965669318597</v>
      </c>
      <c r="H40" s="37">
        <f>H41+H42</f>
        <v>82382.319999999992</v>
      </c>
      <c r="I40" s="38">
        <f>H40/H56*100</f>
        <v>8.1071914116183077</v>
      </c>
      <c r="J40" s="37">
        <f t="shared" si="15"/>
        <v>8372.7200000000012</v>
      </c>
      <c r="K40" s="38">
        <f t="shared" si="16"/>
        <v>111.31301885160845</v>
      </c>
      <c r="L40" s="37">
        <f t="shared" si="17"/>
        <v>-25281.640000000014</v>
      </c>
      <c r="M40" s="38">
        <f t="shared" si="1"/>
        <v>76.518010297967848</v>
      </c>
      <c r="N40" s="47">
        <f t="shared" si="18"/>
        <v>28237.819999999992</v>
      </c>
      <c r="O40" s="18">
        <f t="shared" si="19"/>
        <v>52.152702490557658</v>
      </c>
    </row>
    <row r="41" spans="1:15" ht="20.25">
      <c r="A41" s="3" t="s">
        <v>75</v>
      </c>
      <c r="B41" s="10" t="s">
        <v>46</v>
      </c>
      <c r="C41" s="39">
        <v>51061.1</v>
      </c>
      <c r="D41" s="39">
        <v>60810.7</v>
      </c>
      <c r="E41" s="39">
        <v>93275.3</v>
      </c>
      <c r="F41" s="53">
        <f t="shared" si="3"/>
        <v>32464.600000000006</v>
      </c>
      <c r="G41" s="54">
        <f t="shared" si="4"/>
        <v>53.386328392865067</v>
      </c>
      <c r="H41" s="39">
        <v>78515.23</v>
      </c>
      <c r="I41" s="41"/>
      <c r="J41" s="40">
        <f t="shared" si="15"/>
        <v>17704.53</v>
      </c>
      <c r="K41" s="41">
        <f t="shared" si="16"/>
        <v>129.11416905248583</v>
      </c>
      <c r="L41" s="40">
        <f t="shared" si="17"/>
        <v>-14760.070000000007</v>
      </c>
      <c r="M41" s="41">
        <f t="shared" si="1"/>
        <v>84.175800024229346</v>
      </c>
      <c r="N41" s="47">
        <f t="shared" si="18"/>
        <v>27454.129999999997</v>
      </c>
      <c r="O41" s="18">
        <f t="shared" si="19"/>
        <v>53.767212222220053</v>
      </c>
    </row>
    <row r="42" spans="1:15" ht="31.5">
      <c r="A42" s="3" t="s">
        <v>91</v>
      </c>
      <c r="B42" s="10" t="s">
        <v>47</v>
      </c>
      <c r="C42" s="39">
        <v>3083.4</v>
      </c>
      <c r="D42" s="39">
        <v>13198.9</v>
      </c>
      <c r="E42" s="39">
        <v>14388.66</v>
      </c>
      <c r="F42" s="53">
        <f t="shared" si="3"/>
        <v>1189.7600000000002</v>
      </c>
      <c r="G42" s="54">
        <f t="shared" si="4"/>
        <v>9.0140845070422699</v>
      </c>
      <c r="H42" s="39">
        <v>3867.09</v>
      </c>
      <c r="I42" s="41"/>
      <c r="J42" s="40">
        <f t="shared" si="15"/>
        <v>-9331.81</v>
      </c>
      <c r="K42" s="41">
        <f t="shared" si="16"/>
        <v>29.298577911795682</v>
      </c>
      <c r="L42" s="40">
        <f t="shared" si="17"/>
        <v>-10521.57</v>
      </c>
      <c r="M42" s="41">
        <f t="shared" si="1"/>
        <v>26.875956482396557</v>
      </c>
      <c r="N42" s="47">
        <f t="shared" si="18"/>
        <v>783.69</v>
      </c>
      <c r="O42" s="18">
        <f t="shared" si="19"/>
        <v>25.41642342868262</v>
      </c>
    </row>
    <row r="43" spans="1:15" ht="20.25">
      <c r="A43" s="6" t="s">
        <v>76</v>
      </c>
      <c r="B43" s="8" t="s">
        <v>93</v>
      </c>
      <c r="C43" s="37">
        <f>C44+C45+C46+C47</f>
        <v>28905.8</v>
      </c>
      <c r="D43" s="37">
        <f>D44+D45+D46+D47</f>
        <v>28485.95</v>
      </c>
      <c r="E43" s="37">
        <f>E44+E45+E46+E47</f>
        <v>27596.32</v>
      </c>
      <c r="F43" s="51">
        <f t="shared" si="3"/>
        <v>-889.63000000000102</v>
      </c>
      <c r="G43" s="52">
        <f t="shared" si="4"/>
        <v>-3.1230483799908484</v>
      </c>
      <c r="H43" s="37">
        <f>H44+H45+H46+H47</f>
        <v>21771.17</v>
      </c>
      <c r="I43" s="38">
        <f>H43/H56*100</f>
        <v>2.1424869127851967</v>
      </c>
      <c r="J43" s="37">
        <f t="shared" si="15"/>
        <v>-6714.7800000000025</v>
      </c>
      <c r="K43" s="38">
        <f t="shared" si="16"/>
        <v>76.427747714224026</v>
      </c>
      <c r="L43" s="37">
        <f t="shared" si="17"/>
        <v>-5825.1500000000015</v>
      </c>
      <c r="M43" s="38">
        <f t="shared" si="1"/>
        <v>78.891569600584418</v>
      </c>
      <c r="N43" s="47">
        <f t="shared" si="18"/>
        <v>-7134.630000000001</v>
      </c>
      <c r="O43" s="18">
        <f t="shared" si="19"/>
        <v>-24.682347487355486</v>
      </c>
    </row>
    <row r="44" spans="1:15" ht="20.25">
      <c r="A44" s="3" t="s">
        <v>77</v>
      </c>
      <c r="B44" s="9" t="s">
        <v>48</v>
      </c>
      <c r="C44" s="39">
        <v>1911.3</v>
      </c>
      <c r="D44" s="108">
        <v>2500</v>
      </c>
      <c r="E44" s="39">
        <v>2831.71</v>
      </c>
      <c r="F44" s="53">
        <f t="shared" si="3"/>
        <v>331.71000000000004</v>
      </c>
      <c r="G44" s="54">
        <f t="shared" si="4"/>
        <v>13.2684</v>
      </c>
      <c r="H44" s="39">
        <v>2548.54</v>
      </c>
      <c r="I44" s="41"/>
      <c r="J44" s="40">
        <f t="shared" si="15"/>
        <v>48.539999999999964</v>
      </c>
      <c r="K44" s="41">
        <f t="shared" si="16"/>
        <v>101.94159999999999</v>
      </c>
      <c r="L44" s="40">
        <f t="shared" si="17"/>
        <v>-283.17000000000007</v>
      </c>
      <c r="M44" s="41">
        <f t="shared" si="1"/>
        <v>90.000035314350697</v>
      </c>
      <c r="N44" s="47">
        <f t="shared" si="18"/>
        <v>637.24</v>
      </c>
      <c r="O44" s="18">
        <f t="shared" si="19"/>
        <v>33.340658190760223</v>
      </c>
    </row>
    <row r="45" spans="1:15" ht="31.5">
      <c r="A45" s="3" t="s">
        <v>78</v>
      </c>
      <c r="B45" s="10" t="s">
        <v>49</v>
      </c>
      <c r="C45" s="39">
        <v>8952</v>
      </c>
      <c r="D45" s="39">
        <v>7293.45</v>
      </c>
      <c r="E45" s="39">
        <v>7293.45</v>
      </c>
      <c r="F45" s="53">
        <f t="shared" si="3"/>
        <v>0</v>
      </c>
      <c r="G45" s="54">
        <f t="shared" si="4"/>
        <v>0</v>
      </c>
      <c r="H45" s="39">
        <v>5864.4</v>
      </c>
      <c r="I45" s="41"/>
      <c r="J45" s="40">
        <f t="shared" si="15"/>
        <v>-1429.0500000000002</v>
      </c>
      <c r="K45" s="41">
        <f t="shared" si="16"/>
        <v>80.406392036690448</v>
      </c>
      <c r="L45" s="40">
        <f t="shared" si="17"/>
        <v>-1429.0500000000002</v>
      </c>
      <c r="M45" s="41">
        <f t="shared" si="1"/>
        <v>80.406392036690448</v>
      </c>
      <c r="N45" s="47">
        <f t="shared" si="18"/>
        <v>-3087.6000000000004</v>
      </c>
      <c r="O45" s="18">
        <f t="shared" si="19"/>
        <v>-34.490616621983918</v>
      </c>
    </row>
    <row r="46" spans="1:15" ht="20.25">
      <c r="A46" s="3" t="s">
        <v>79</v>
      </c>
      <c r="B46" s="10" t="s">
        <v>50</v>
      </c>
      <c r="C46" s="39">
        <v>17405.5</v>
      </c>
      <c r="D46" s="39">
        <v>17142.5</v>
      </c>
      <c r="E46" s="39">
        <v>16282.5</v>
      </c>
      <c r="F46" s="53">
        <f t="shared" si="3"/>
        <v>-860</v>
      </c>
      <c r="G46" s="54">
        <f t="shared" si="4"/>
        <v>-5.0167711827329668</v>
      </c>
      <c r="H46" s="39">
        <v>12441.57</v>
      </c>
      <c r="I46" s="41"/>
      <c r="J46" s="40">
        <f t="shared" si="15"/>
        <v>-4700.93</v>
      </c>
      <c r="K46" s="41">
        <f t="shared" si="16"/>
        <v>72.577337027854753</v>
      </c>
      <c r="L46" s="40">
        <f t="shared" si="17"/>
        <v>-3840.9300000000003</v>
      </c>
      <c r="M46" s="41">
        <f t="shared" si="1"/>
        <v>76.410686319668358</v>
      </c>
      <c r="N46" s="47">
        <f t="shared" si="18"/>
        <v>-4963.93</v>
      </c>
      <c r="O46" s="18">
        <f t="shared" si="19"/>
        <v>-28.51931860618771</v>
      </c>
    </row>
    <row r="47" spans="1:15" ht="31.5">
      <c r="A47" s="3" t="s">
        <v>80</v>
      </c>
      <c r="B47" s="10" t="s">
        <v>51</v>
      </c>
      <c r="C47" s="39">
        <v>637</v>
      </c>
      <c r="D47" s="39">
        <v>1550</v>
      </c>
      <c r="E47" s="39">
        <v>1188.6600000000001</v>
      </c>
      <c r="F47" s="53">
        <f t="shared" si="3"/>
        <v>-361.33999999999992</v>
      </c>
      <c r="G47" s="54">
        <f t="shared" si="4"/>
        <v>-23.312258064516129</v>
      </c>
      <c r="H47" s="39">
        <v>916.66</v>
      </c>
      <c r="I47" s="41"/>
      <c r="J47" s="40">
        <f t="shared" si="15"/>
        <v>-633.34</v>
      </c>
      <c r="K47" s="41">
        <f t="shared" si="16"/>
        <v>59.139354838709679</v>
      </c>
      <c r="L47" s="40">
        <f t="shared" si="17"/>
        <v>-272.00000000000011</v>
      </c>
      <c r="M47" s="41">
        <f t="shared" si="1"/>
        <v>77.11708983224807</v>
      </c>
      <c r="N47" s="47">
        <f t="shared" si="18"/>
        <v>279.65999999999997</v>
      </c>
      <c r="O47" s="18">
        <f t="shared" si="19"/>
        <v>43.902668759811604</v>
      </c>
    </row>
    <row r="48" spans="1:15" ht="31.5">
      <c r="A48" s="6" t="s">
        <v>81</v>
      </c>
      <c r="B48" s="8" t="s">
        <v>99</v>
      </c>
      <c r="C48" s="37">
        <f>C49+C50</f>
        <v>756</v>
      </c>
      <c r="D48" s="37">
        <f>D49+D50</f>
        <v>1000</v>
      </c>
      <c r="E48" s="37">
        <f>E49+E50</f>
        <v>1200</v>
      </c>
      <c r="F48" s="51">
        <f t="shared" si="3"/>
        <v>200</v>
      </c>
      <c r="G48" s="52">
        <f t="shared" si="4"/>
        <v>20</v>
      </c>
      <c r="H48" s="37">
        <f>H49+H50</f>
        <v>1094.6199999999999</v>
      </c>
      <c r="I48" s="38">
        <f>H48/H56*100</f>
        <v>0.10772085397674684</v>
      </c>
      <c r="J48" s="37">
        <f t="shared" si="15"/>
        <v>94.619999999999891</v>
      </c>
      <c r="K48" s="38">
        <f t="shared" si="16"/>
        <v>109.46199999999999</v>
      </c>
      <c r="L48" s="37">
        <f t="shared" si="17"/>
        <v>-105.38000000000011</v>
      </c>
      <c r="M48" s="38">
        <f t="shared" si="1"/>
        <v>91.21833333333332</v>
      </c>
      <c r="N48" s="47">
        <f t="shared" si="18"/>
        <v>338.61999999999989</v>
      </c>
      <c r="O48" s="18">
        <f t="shared" si="19"/>
        <v>44.791005291005291</v>
      </c>
    </row>
    <row r="49" spans="1:15" ht="20.25">
      <c r="A49" s="3" t="s">
        <v>133</v>
      </c>
      <c r="B49" s="9" t="s">
        <v>134</v>
      </c>
      <c r="C49" s="39">
        <v>756</v>
      </c>
      <c r="D49" s="107">
        <v>1000</v>
      </c>
      <c r="E49" s="39">
        <v>1200</v>
      </c>
      <c r="F49" s="53">
        <f t="shared" si="3"/>
        <v>200</v>
      </c>
      <c r="G49" s="54">
        <f t="shared" si="4"/>
        <v>20</v>
      </c>
      <c r="H49" s="39">
        <v>1094.6199999999999</v>
      </c>
      <c r="I49" s="41"/>
      <c r="J49" s="40">
        <f t="shared" si="15"/>
        <v>94.619999999999891</v>
      </c>
      <c r="K49" s="41">
        <f t="shared" si="16"/>
        <v>109.46199999999999</v>
      </c>
      <c r="L49" s="40">
        <f t="shared" si="17"/>
        <v>-105.38000000000011</v>
      </c>
      <c r="M49" s="41">
        <f t="shared" si="1"/>
        <v>91.21833333333332</v>
      </c>
      <c r="N49" s="47">
        <f t="shared" si="18"/>
        <v>338.61999999999989</v>
      </c>
      <c r="O49" s="18">
        <f t="shared" si="19"/>
        <v>44.791005291005291</v>
      </c>
    </row>
    <row r="50" spans="1:15" ht="31.5">
      <c r="A50" s="3" t="s">
        <v>92</v>
      </c>
      <c r="B50" s="9" t="s">
        <v>52</v>
      </c>
      <c r="C50" s="39"/>
      <c r="D50" s="39"/>
      <c r="E50" s="39"/>
      <c r="F50" s="53">
        <f t="shared" si="3"/>
        <v>0</v>
      </c>
      <c r="G50" s="54" t="e">
        <f t="shared" si="4"/>
        <v>#DIV/0!</v>
      </c>
      <c r="H50" s="39"/>
      <c r="I50" s="41"/>
      <c r="J50" s="40">
        <f t="shared" si="15"/>
        <v>0</v>
      </c>
      <c r="K50" s="41" t="e">
        <f t="shared" si="16"/>
        <v>#DIV/0!</v>
      </c>
      <c r="L50" s="40">
        <f t="shared" si="17"/>
        <v>0</v>
      </c>
      <c r="M50" s="41" t="e">
        <f t="shared" si="1"/>
        <v>#DIV/0!</v>
      </c>
      <c r="N50" s="47">
        <f t="shared" si="18"/>
        <v>0</v>
      </c>
      <c r="O50" s="18" t="e">
        <f t="shared" si="19"/>
        <v>#DIV/0!</v>
      </c>
    </row>
    <row r="51" spans="1:15" ht="31.5">
      <c r="A51" s="20" t="s">
        <v>118</v>
      </c>
      <c r="B51" s="8" t="s">
        <v>119</v>
      </c>
      <c r="C51" s="45">
        <v>4.2</v>
      </c>
      <c r="D51" s="107">
        <v>4.1399999999999997</v>
      </c>
      <c r="E51" s="45">
        <v>4.2</v>
      </c>
      <c r="F51" s="51">
        <f t="shared" si="3"/>
        <v>6.0000000000000497E-2</v>
      </c>
      <c r="G51" s="52">
        <f t="shared" si="4"/>
        <v>1.4492753623188435</v>
      </c>
      <c r="H51" s="45">
        <v>4.2</v>
      </c>
      <c r="I51" s="98"/>
      <c r="J51" s="37">
        <f t="shared" si="15"/>
        <v>6.0000000000000497E-2</v>
      </c>
      <c r="K51" s="38">
        <f t="shared" si="16"/>
        <v>101.44927536231884</v>
      </c>
      <c r="L51" s="37">
        <f t="shared" si="17"/>
        <v>0</v>
      </c>
      <c r="M51" s="38">
        <f t="shared" si="1"/>
        <v>100</v>
      </c>
      <c r="N51" s="47">
        <f t="shared" si="18"/>
        <v>0</v>
      </c>
      <c r="O51" s="18">
        <f t="shared" si="19"/>
        <v>0</v>
      </c>
    </row>
    <row r="52" spans="1:15" ht="47.25">
      <c r="A52" s="6" t="s">
        <v>82</v>
      </c>
      <c r="B52" s="8" t="s">
        <v>100</v>
      </c>
      <c r="C52" s="37">
        <f>C53+C54+C55</f>
        <v>102509.5</v>
      </c>
      <c r="D52" s="37">
        <f t="shared" ref="D52:E52" si="26">D53+D54+D55</f>
        <v>89735</v>
      </c>
      <c r="E52" s="37">
        <f t="shared" si="26"/>
        <v>102335.48999999999</v>
      </c>
      <c r="F52" s="51">
        <f t="shared" si="3"/>
        <v>12600.489999999991</v>
      </c>
      <c r="G52" s="52">
        <f t="shared" si="4"/>
        <v>14.04189000947234</v>
      </c>
      <c r="H52" s="37">
        <f>H53+H54+H55</f>
        <v>92056.35</v>
      </c>
      <c r="I52" s="38">
        <f>H52/H56*100</f>
        <v>9.0592065154869275</v>
      </c>
      <c r="J52" s="37">
        <f t="shared" si="15"/>
        <v>2321.3500000000058</v>
      </c>
      <c r="K52" s="38">
        <f t="shared" si="16"/>
        <v>102.58689474563995</v>
      </c>
      <c r="L52" s="37">
        <f t="shared" si="17"/>
        <v>-10279.139999999985</v>
      </c>
      <c r="M52" s="38">
        <f t="shared" si="1"/>
        <v>89.955449473100686</v>
      </c>
      <c r="N52" s="47">
        <f t="shared" si="18"/>
        <v>-10453.149999999994</v>
      </c>
      <c r="O52" s="18">
        <f t="shared" si="19"/>
        <v>-10.197250010974585</v>
      </c>
    </row>
    <row r="53" spans="1:15" s="1" customFormat="1" ht="20.25">
      <c r="A53" s="3" t="s">
        <v>83</v>
      </c>
      <c r="B53" s="10" t="s">
        <v>53</v>
      </c>
      <c r="C53" s="39">
        <v>55455.5</v>
      </c>
      <c r="D53" s="108">
        <v>64237</v>
      </c>
      <c r="E53" s="39">
        <v>64237</v>
      </c>
      <c r="F53" s="53">
        <f t="shared" si="3"/>
        <v>0</v>
      </c>
      <c r="G53" s="54">
        <f t="shared" si="4"/>
        <v>0</v>
      </c>
      <c r="H53" s="39">
        <v>55963.86</v>
      </c>
      <c r="I53" s="41"/>
      <c r="J53" s="40">
        <f t="shared" si="15"/>
        <v>-8273.14</v>
      </c>
      <c r="K53" s="41">
        <f t="shared" si="16"/>
        <v>87.120911624141854</v>
      </c>
      <c r="L53" s="40">
        <f t="shared" si="17"/>
        <v>-8273.14</v>
      </c>
      <c r="M53" s="41">
        <f t="shared" si="1"/>
        <v>87.120911624141854</v>
      </c>
      <c r="N53" s="47">
        <f t="shared" si="18"/>
        <v>508.36000000000058</v>
      </c>
      <c r="O53" s="18">
        <f t="shared" si="19"/>
        <v>0.91669897485371621</v>
      </c>
    </row>
    <row r="54" spans="1:15" ht="21">
      <c r="A54" s="3" t="s">
        <v>84</v>
      </c>
      <c r="B54" s="10" t="s">
        <v>54</v>
      </c>
      <c r="C54" s="39">
        <v>47054</v>
      </c>
      <c r="D54" s="110"/>
      <c r="E54" s="39">
        <v>38098.49</v>
      </c>
      <c r="F54" s="53">
        <f t="shared" si="3"/>
        <v>38098.49</v>
      </c>
      <c r="G54" s="52" t="e">
        <f t="shared" si="4"/>
        <v>#DIV/0!</v>
      </c>
      <c r="H54" s="39">
        <v>36092.49</v>
      </c>
      <c r="I54" s="41"/>
      <c r="J54" s="40">
        <f>H54-D55</f>
        <v>10594.489999999998</v>
      </c>
      <c r="K54" s="41">
        <f>H54/D55*100</f>
        <v>141.55027845321203</v>
      </c>
      <c r="L54" s="40">
        <f t="shared" si="17"/>
        <v>-2006</v>
      </c>
      <c r="M54" s="41">
        <f t="shared" si="1"/>
        <v>94.73469945921741</v>
      </c>
      <c r="N54" s="47">
        <f t="shared" si="18"/>
        <v>-10961.510000000002</v>
      </c>
      <c r="O54" s="18">
        <f t="shared" si="19"/>
        <v>-23.29559654864623</v>
      </c>
    </row>
    <row r="55" spans="1:15" s="1" customFormat="1" ht="31.5">
      <c r="A55" s="3" t="s">
        <v>85</v>
      </c>
      <c r="B55" s="10" t="s">
        <v>55</v>
      </c>
      <c r="C55" s="39"/>
      <c r="D55" s="108">
        <v>25498</v>
      </c>
      <c r="E55" s="39"/>
      <c r="F55" s="53">
        <f t="shared" si="3"/>
        <v>-25498</v>
      </c>
      <c r="G55" s="54">
        <f t="shared" si="4"/>
        <v>-100</v>
      </c>
      <c r="H55" s="39"/>
      <c r="I55" s="41"/>
      <c r="J55" s="40">
        <f t="shared" si="15"/>
        <v>-25498</v>
      </c>
      <c r="K55" s="41">
        <f t="shared" si="16"/>
        <v>0</v>
      </c>
      <c r="L55" s="40">
        <f t="shared" si="17"/>
        <v>0</v>
      </c>
      <c r="M55" s="41" t="e">
        <f t="shared" si="1"/>
        <v>#DIV/0!</v>
      </c>
      <c r="N55" s="47">
        <f t="shared" si="18"/>
        <v>0</v>
      </c>
      <c r="O55" s="18" t="e">
        <f t="shared" si="19"/>
        <v>#DIV/0!</v>
      </c>
    </row>
    <row r="56" spans="1:15" ht="20.25">
      <c r="A56" s="6" t="s">
        <v>113</v>
      </c>
      <c r="B56" s="8"/>
      <c r="C56" s="37">
        <f>C6+C15+C18+C22+C27+C32+C34+C40+C43+C48+C51+C52</f>
        <v>1098896.5</v>
      </c>
      <c r="D56" s="37">
        <f>D6+D15+D18+D22+D27+D32+D34+D40+D43+D48+D51+D52</f>
        <v>1077361.3930000002</v>
      </c>
      <c r="E56" s="37">
        <f>E6+E15+E18+E22+E27+E32+E34+E40+E43+E48+E51+E52</f>
        <v>1463000.8</v>
      </c>
      <c r="F56" s="51">
        <f t="shared" si="3"/>
        <v>385639.40699999989</v>
      </c>
      <c r="G56" s="55">
        <f t="shared" si="4"/>
        <v>35.794804742924356</v>
      </c>
      <c r="H56" s="37">
        <f>H6+H15+H18+H22+H27+H32+H34+H40+H43+H48+H51+H52-0.1</f>
        <v>1016163.5</v>
      </c>
      <c r="I56" s="38">
        <v>100</v>
      </c>
      <c r="J56" s="37">
        <f t="shared" si="15"/>
        <v>-61197.893000000156</v>
      </c>
      <c r="K56" s="38">
        <f t="shared" si="16"/>
        <v>94.319650453633798</v>
      </c>
      <c r="L56" s="37">
        <f t="shared" si="17"/>
        <v>-446837.30000000005</v>
      </c>
      <c r="M56" s="38">
        <f t="shared" si="1"/>
        <v>69.457480816141725</v>
      </c>
      <c r="N56" s="47">
        <f t="shared" si="18"/>
        <v>-82733</v>
      </c>
      <c r="O56" s="18">
        <f t="shared" si="19"/>
        <v>-7.5287345077539243</v>
      </c>
    </row>
    <row r="58" spans="1:15" ht="20.25">
      <c r="D58" s="99"/>
      <c r="H58" s="48">
        <v>1010221.2</v>
      </c>
    </row>
    <row r="59" spans="1:15">
      <c r="D59" s="100">
        <v>1077361.4099999999</v>
      </c>
      <c r="E59" s="100">
        <v>1463000.77</v>
      </c>
      <c r="H59" s="100">
        <f>H58-H56</f>
        <v>-5942.3000000000466</v>
      </c>
    </row>
    <row r="60" spans="1:15">
      <c r="H60" s="100"/>
    </row>
    <row r="61" spans="1:15">
      <c r="D61" s="100">
        <f>D59-D56</f>
        <v>1.6999999759718776E-2</v>
      </c>
      <c r="E61" s="100">
        <f>E59-E56</f>
        <v>-3.0000000027939677E-2</v>
      </c>
      <c r="H61" s="48">
        <v>5942197.2800000003</v>
      </c>
    </row>
    <row r="62" spans="1:15">
      <c r="H62" s="100"/>
    </row>
  </sheetData>
  <mergeCells count="13">
    <mergeCell ref="A2:M2"/>
    <mergeCell ref="A3:A5"/>
    <mergeCell ref="B3:B5"/>
    <mergeCell ref="C3:C5"/>
    <mergeCell ref="D3:G3"/>
    <mergeCell ref="H3:M3"/>
    <mergeCell ref="N3:O4"/>
    <mergeCell ref="D4:D5"/>
    <mergeCell ref="E4:E5"/>
    <mergeCell ref="F4:G4"/>
    <mergeCell ref="H4:I4"/>
    <mergeCell ref="J4:K4"/>
    <mergeCell ref="L4:M4"/>
  </mergeCells>
  <pageMargins left="0.51181102362204722" right="0.27559055118110237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 Исполнение по доходам</vt:lpstr>
      <vt:lpstr>1 Изменение плана</vt:lpstr>
      <vt:lpstr>3 Исполнение по расходам</vt:lpstr>
      <vt:lpstr>'1 Изменение плана'!Область_печати</vt:lpstr>
      <vt:lpstr>'2 Исполнение по доходам'!Область_печати</vt:lpstr>
      <vt:lpstr>'3 Исполнение по расходам'!Область_печати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2024-11-06T00:44:56Z</cp:lastPrinted>
  <dcterms:created xsi:type="dcterms:W3CDTF">2019-04-02T03:17:45Z</dcterms:created>
  <dcterms:modified xsi:type="dcterms:W3CDTF">2024-11-06T00:47:16Z</dcterms:modified>
</cp:coreProperties>
</file>