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3170"/>
  </bookViews>
  <sheets>
    <sheet name="Форма № 2 Расходы" sheetId="1" r:id="rId1"/>
  </sheets>
  <definedNames>
    <definedName name="_xlnm._FilterDatabase" localSheetId="0" hidden="1">'Форма № 2 Расходы'!$B$3:$N$90</definedName>
    <definedName name="_xlnm.Print_Titles" localSheetId="0">'Форма № 2 Расходы'!$2:$3</definedName>
    <definedName name="_xlnm.Print_Area" localSheetId="0">'Форма № 2 Расходы'!$A$1:$O$91</definedName>
  </definedNames>
  <calcPr calcId="125725"/>
</workbook>
</file>

<file path=xl/calcChain.xml><?xml version="1.0" encoding="utf-8"?>
<calcChain xmlns="http://schemas.openxmlformats.org/spreadsheetml/2006/main">
  <c r="E2" i="1"/>
  <c r="G86"/>
  <c r="G83"/>
  <c r="G75"/>
  <c r="G69"/>
  <c r="G65"/>
  <c r="G59"/>
  <c r="G50"/>
  <c r="G42"/>
  <c r="G39"/>
  <c r="G29"/>
  <c r="G91" l="1"/>
  <c r="G92" s="1"/>
  <c r="G23"/>
  <c r="G26" s="1"/>
  <c r="K27" l="1"/>
  <c r="J27"/>
  <c r="H27"/>
  <c r="F27"/>
  <c r="O27"/>
  <c r="M27"/>
  <c r="K5" l="1"/>
  <c r="K16"/>
  <c r="K17"/>
  <c r="K18"/>
  <c r="K19"/>
  <c r="K20"/>
  <c r="K21"/>
  <c r="K22"/>
  <c r="K23"/>
  <c r="K24"/>
  <c r="K25"/>
  <c r="K6"/>
  <c r="K7"/>
  <c r="K8"/>
  <c r="K9"/>
  <c r="K10"/>
  <c r="K11"/>
  <c r="K12"/>
  <c r="K14"/>
  <c r="K15"/>
  <c r="H88"/>
  <c r="H89"/>
  <c r="H87"/>
  <c r="H86" s="1"/>
  <c r="H84"/>
  <c r="H77"/>
  <c r="H78"/>
  <c r="H79"/>
  <c r="H80"/>
  <c r="H81"/>
  <c r="H82"/>
  <c r="H76"/>
  <c r="H75" s="1"/>
  <c r="H71"/>
  <c r="H72"/>
  <c r="H73"/>
  <c r="H74"/>
  <c r="H70"/>
  <c r="H69" s="1"/>
  <c r="H67"/>
  <c r="H68"/>
  <c r="H66"/>
  <c r="H65" s="1"/>
  <c r="H61"/>
  <c r="H62"/>
  <c r="H63"/>
  <c r="H64"/>
  <c r="H60"/>
  <c r="H52"/>
  <c r="H53"/>
  <c r="H54"/>
  <c r="H55"/>
  <c r="H56"/>
  <c r="H57"/>
  <c r="H58"/>
  <c r="H51"/>
  <c r="H50" s="1"/>
  <c r="H44"/>
  <c r="H45"/>
  <c r="H46"/>
  <c r="H47"/>
  <c r="H48"/>
  <c r="H49"/>
  <c r="H43"/>
  <c r="H42" s="1"/>
  <c r="H41"/>
  <c r="H39" s="1"/>
  <c r="H31"/>
  <c r="H32"/>
  <c r="H33"/>
  <c r="H34"/>
  <c r="H35"/>
  <c r="H36"/>
  <c r="H37"/>
  <c r="H38"/>
  <c r="H30"/>
  <c r="F25"/>
  <c r="H14"/>
  <c r="H15"/>
  <c r="H16"/>
  <c r="H17"/>
  <c r="H18"/>
  <c r="H19"/>
  <c r="H20"/>
  <c r="H21"/>
  <c r="H22"/>
  <c r="H23"/>
  <c r="H24"/>
  <c r="H25"/>
  <c r="H6"/>
  <c r="H7"/>
  <c r="H8"/>
  <c r="H9"/>
  <c r="H10"/>
  <c r="H11"/>
  <c r="H12"/>
  <c r="H13"/>
  <c r="H5"/>
  <c r="O87"/>
  <c r="O88"/>
  <c r="O89"/>
  <c r="O82"/>
  <c r="O84"/>
  <c r="O85"/>
  <c r="O70"/>
  <c r="O71"/>
  <c r="O72"/>
  <c r="O73"/>
  <c r="O74"/>
  <c r="O76"/>
  <c r="O77"/>
  <c r="O78"/>
  <c r="O79"/>
  <c r="O80"/>
  <c r="O81"/>
  <c r="O54"/>
  <c r="O55"/>
  <c r="O56"/>
  <c r="O57"/>
  <c r="O58"/>
  <c r="O60"/>
  <c r="O61"/>
  <c r="O62"/>
  <c r="O63"/>
  <c r="O64"/>
  <c r="O66"/>
  <c r="O67"/>
  <c r="O68"/>
  <c r="O40"/>
  <c r="O41"/>
  <c r="O43"/>
  <c r="O44"/>
  <c r="O45"/>
  <c r="O46"/>
  <c r="O47"/>
  <c r="O48"/>
  <c r="O49"/>
  <c r="O51"/>
  <c r="O52"/>
  <c r="O53"/>
  <c r="O31"/>
  <c r="O32"/>
  <c r="O33"/>
  <c r="O34"/>
  <c r="O35"/>
  <c r="O36"/>
  <c r="O37"/>
  <c r="O38"/>
  <c r="O30"/>
  <c r="M88"/>
  <c r="M89"/>
  <c r="M85"/>
  <c r="M77"/>
  <c r="M78"/>
  <c r="M79"/>
  <c r="M80"/>
  <c r="M81"/>
  <c r="M82"/>
  <c r="M71"/>
  <c r="M72"/>
  <c r="M73"/>
  <c r="M74"/>
  <c r="M67"/>
  <c r="M68"/>
  <c r="M61"/>
  <c r="M62"/>
  <c r="M63"/>
  <c r="M64"/>
  <c r="M52"/>
  <c r="M53"/>
  <c r="M54"/>
  <c r="M55"/>
  <c r="M56"/>
  <c r="M57"/>
  <c r="M58"/>
  <c r="M44"/>
  <c r="M45"/>
  <c r="M46"/>
  <c r="M47"/>
  <c r="M48"/>
  <c r="M49"/>
  <c r="M41"/>
  <c r="M87"/>
  <c r="M84"/>
  <c r="M76"/>
  <c r="M70"/>
  <c r="M66"/>
  <c r="M60"/>
  <c r="M51"/>
  <c r="M43"/>
  <c r="M40"/>
  <c r="M31"/>
  <c r="M32"/>
  <c r="M33"/>
  <c r="M34"/>
  <c r="M35"/>
  <c r="M36"/>
  <c r="M37"/>
  <c r="M38"/>
  <c r="M30"/>
  <c r="J88"/>
  <c r="J89"/>
  <c r="J87"/>
  <c r="J84"/>
  <c r="J83" s="1"/>
  <c r="J77"/>
  <c r="J78"/>
  <c r="J79"/>
  <c r="J80"/>
  <c r="J81"/>
  <c r="J82"/>
  <c r="J76"/>
  <c r="J71"/>
  <c r="J72"/>
  <c r="J73"/>
  <c r="J74"/>
  <c r="J70"/>
  <c r="J67"/>
  <c r="J68"/>
  <c r="J66"/>
  <c r="J61"/>
  <c r="J62"/>
  <c r="J63"/>
  <c r="J64"/>
  <c r="J60"/>
  <c r="J52"/>
  <c r="J53"/>
  <c r="J54"/>
  <c r="J55"/>
  <c r="J56"/>
  <c r="J57"/>
  <c r="J58"/>
  <c r="J51"/>
  <c r="J50" s="1"/>
  <c r="J44"/>
  <c r="J45"/>
  <c r="J46"/>
  <c r="J47"/>
  <c r="J48"/>
  <c r="J49"/>
  <c r="J43"/>
  <c r="J41"/>
  <c r="J33"/>
  <c r="J34"/>
  <c r="J35"/>
  <c r="J36"/>
  <c r="J37"/>
  <c r="J38"/>
  <c r="J31"/>
  <c r="J32"/>
  <c r="J30"/>
  <c r="F88"/>
  <c r="F89"/>
  <c r="F87"/>
  <c r="F86" s="1"/>
  <c r="F84"/>
  <c r="F77"/>
  <c r="F78"/>
  <c r="F79"/>
  <c r="F80"/>
  <c r="F81"/>
  <c r="F82"/>
  <c r="F76"/>
  <c r="F75" s="1"/>
  <c r="F71"/>
  <c r="F72"/>
  <c r="F73"/>
  <c r="F74"/>
  <c r="F70"/>
  <c r="F67"/>
  <c r="F68"/>
  <c r="F66"/>
  <c r="F65" s="1"/>
  <c r="F61"/>
  <c r="F62"/>
  <c r="F63"/>
  <c r="F64"/>
  <c r="F60"/>
  <c r="F52"/>
  <c r="F53"/>
  <c r="F54"/>
  <c r="F55"/>
  <c r="F57"/>
  <c r="F58"/>
  <c r="F51"/>
  <c r="F50" s="1"/>
  <c r="F44"/>
  <c r="F42" s="1"/>
  <c r="F45"/>
  <c r="F46"/>
  <c r="F47"/>
  <c r="F48"/>
  <c r="F49"/>
  <c r="F43"/>
  <c r="O13"/>
  <c r="O14"/>
  <c r="O15"/>
  <c r="O16"/>
  <c r="O17"/>
  <c r="O18"/>
  <c r="O19"/>
  <c r="O20"/>
  <c r="O21"/>
  <c r="O22"/>
  <c r="O23"/>
  <c r="O24"/>
  <c r="O25"/>
  <c r="O26"/>
  <c r="O8"/>
  <c r="O9"/>
  <c r="O10"/>
  <c r="O11"/>
  <c r="O12"/>
  <c r="M14"/>
  <c r="M15"/>
  <c r="M16"/>
  <c r="M17"/>
  <c r="M18"/>
  <c r="M19"/>
  <c r="M20"/>
  <c r="M21"/>
  <c r="M22"/>
  <c r="M23"/>
  <c r="M24"/>
  <c r="M25"/>
  <c r="M8"/>
  <c r="M9"/>
  <c r="M10"/>
  <c r="M11"/>
  <c r="M12"/>
  <c r="J14"/>
  <c r="J15"/>
  <c r="J16"/>
  <c r="J17"/>
  <c r="J18"/>
  <c r="J19"/>
  <c r="J20"/>
  <c r="J21"/>
  <c r="J22"/>
  <c r="J23"/>
  <c r="J24"/>
  <c r="J25"/>
  <c r="J6"/>
  <c r="J7"/>
  <c r="J8"/>
  <c r="J9"/>
  <c r="J10"/>
  <c r="J11"/>
  <c r="J12"/>
  <c r="J5"/>
  <c r="F41"/>
  <c r="F40"/>
  <c r="F31"/>
  <c r="F32"/>
  <c r="F33"/>
  <c r="F34"/>
  <c r="F35"/>
  <c r="F36"/>
  <c r="F37"/>
  <c r="F38"/>
  <c r="F30"/>
  <c r="F15"/>
  <c r="F16"/>
  <c r="F17"/>
  <c r="F18"/>
  <c r="F19"/>
  <c r="F20"/>
  <c r="F21"/>
  <c r="F22"/>
  <c r="F23"/>
  <c r="F24"/>
  <c r="F6"/>
  <c r="F7"/>
  <c r="F8"/>
  <c r="F9"/>
  <c r="F10"/>
  <c r="F11"/>
  <c r="F12"/>
  <c r="F13"/>
  <c r="F14"/>
  <c r="F5"/>
  <c r="E86"/>
  <c r="I86"/>
  <c r="J86"/>
  <c r="K86"/>
  <c r="L86"/>
  <c r="M86"/>
  <c r="N86"/>
  <c r="O86" s="1"/>
  <c r="D86"/>
  <c r="E83"/>
  <c r="F83"/>
  <c r="H83"/>
  <c r="I83"/>
  <c r="K83"/>
  <c r="L83"/>
  <c r="M83"/>
  <c r="N83"/>
  <c r="O83" s="1"/>
  <c r="D83"/>
  <c r="E75"/>
  <c r="I75"/>
  <c r="J75"/>
  <c r="K75"/>
  <c r="L75"/>
  <c r="M75"/>
  <c r="N75"/>
  <c r="O75" s="1"/>
  <c r="D75"/>
  <c r="E69"/>
  <c r="F69"/>
  <c r="I69"/>
  <c r="J69"/>
  <c r="K69"/>
  <c r="L69"/>
  <c r="M69"/>
  <c r="N69"/>
  <c r="O69" s="1"/>
  <c r="D69"/>
  <c r="E65"/>
  <c r="I65"/>
  <c r="J65"/>
  <c r="K65"/>
  <c r="L65"/>
  <c r="M65"/>
  <c r="N65"/>
  <c r="O65" s="1"/>
  <c r="D65"/>
  <c r="E59"/>
  <c r="I59"/>
  <c r="K59"/>
  <c r="L59"/>
  <c r="N59"/>
  <c r="O59" s="1"/>
  <c r="D59"/>
  <c r="E50"/>
  <c r="I50"/>
  <c r="K50"/>
  <c r="L50"/>
  <c r="M50"/>
  <c r="N50"/>
  <c r="O50" s="1"/>
  <c r="D50"/>
  <c r="E42"/>
  <c r="I42"/>
  <c r="J42"/>
  <c r="K42"/>
  <c r="L42"/>
  <c r="M42"/>
  <c r="N42"/>
  <c r="O42" s="1"/>
  <c r="D42"/>
  <c r="E39"/>
  <c r="F39"/>
  <c r="I39"/>
  <c r="J39"/>
  <c r="K39"/>
  <c r="L39"/>
  <c r="M39"/>
  <c r="N39"/>
  <c r="O39" s="1"/>
  <c r="D39"/>
  <c r="E29"/>
  <c r="I29"/>
  <c r="K29"/>
  <c r="L29"/>
  <c r="N29"/>
  <c r="D29"/>
  <c r="N7"/>
  <c r="O7" s="1"/>
  <c r="N6"/>
  <c r="O6" s="1"/>
  <c r="N5"/>
  <c r="N13" s="1"/>
  <c r="L7"/>
  <c r="M7" s="1"/>
  <c r="L6"/>
  <c r="M6" s="1"/>
  <c r="L5"/>
  <c r="L13" s="1"/>
  <c r="E26"/>
  <c r="D26"/>
  <c r="F29" l="1"/>
  <c r="L91"/>
  <c r="I91"/>
  <c r="M5"/>
  <c r="O5"/>
  <c r="J59"/>
  <c r="K91"/>
  <c r="N91"/>
  <c r="F59"/>
  <c r="M59"/>
  <c r="M29"/>
  <c r="J29"/>
  <c r="H59"/>
  <c r="H29"/>
  <c r="E91"/>
  <c r="F26"/>
  <c r="H26"/>
  <c r="D91"/>
  <c r="H91" l="1"/>
  <c r="J26"/>
  <c r="K26"/>
  <c r="J13"/>
  <c r="M26"/>
  <c r="K13" l="1"/>
  <c r="M13"/>
</calcChain>
</file>

<file path=xl/sharedStrings.xml><?xml version="1.0" encoding="utf-8"?>
<sst xmlns="http://schemas.openxmlformats.org/spreadsheetml/2006/main" count="181" uniqueCount="180">
  <si>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</si>
  <si>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государственным корпорациям (компаниям)</t>
  </si>
  <si>
    <t>Резервные средства</t>
  </si>
  <si>
    <t>Итого</t>
  </si>
  <si>
    <t>0203</t>
  </si>
  <si>
    <t>0200</t>
  </si>
  <si>
    <t>0106</t>
  </si>
  <si>
    <t>0103</t>
  </si>
  <si>
    <t>0102</t>
  </si>
  <si>
    <t>0100</t>
  </si>
  <si>
    <t xml:space="preserve">Дефицит (-) / Профицит (+) </t>
  </si>
  <si>
    <t>Код</t>
  </si>
  <si>
    <t>Наименование раздела, подраздела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</si>
  <si>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</si>
  <si>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</si>
  <si>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</si>
  <si>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</si>
  <si>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</si>
  <si>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</si>
  <si>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</si>
  <si>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</si>
  <si>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</si>
  <si>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</si>
  <si>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</si>
  <si>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</si>
  <si>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</si>
  <si>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</si>
  <si>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</si>
  <si>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</si>
  <si>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</si>
  <si>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</si>
  <si>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</si>
  <si>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</si>
  <si>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</si>
  <si>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</si>
  <si>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</si>
  <si>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</si>
  <si>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Экологический контроль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</si>
  <si>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</si>
  <si>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</si>
  <si>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</si>
  <si>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</si>
  <si>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</si>
  <si>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</si>
  <si>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</si>
  <si>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</si>
  <si>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</si>
  <si>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</si>
  <si>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</si>
  <si>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</si>
  <si>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</si>
  <si>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</si>
  <si>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</si>
  <si>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</si>
  <si>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</si>
  <si>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</si>
  <si>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</si>
  <si>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</si>
  <si>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</si>
  <si>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</si>
  <si>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</si>
  <si>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</si>
  <si>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</si>
  <si>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внешнего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</si>
  <si>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</si>
  <si>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</si>
  <si>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</si>
  <si>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0104</t>
  </si>
  <si>
    <t>0107</t>
  </si>
  <si>
    <t>0111</t>
  </si>
  <si>
    <t>0113</t>
  </si>
  <si>
    <t>0300</t>
  </si>
  <si>
    <t>0309</t>
  </si>
  <si>
    <t>0310</t>
  </si>
  <si>
    <t>0400</t>
  </si>
  <si>
    <t>0401</t>
  </si>
  <si>
    <t>0405</t>
  </si>
  <si>
    <t>0408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</si>
  <si>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</si>
  <si>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</si>
  <si>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</si>
  <si>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</si>
  <si>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</si>
  <si>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</si>
  <si>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</si>
  <si>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</si>
  <si>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</si>
  <si>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0601</t>
  </si>
  <si>
    <t>0603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</si>
  <si>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</si>
  <si>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</si>
  <si>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</si>
  <si>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</si>
  <si>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</si>
  <si>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</si>
  <si>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</si>
  <si>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</si>
  <si>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</si>
  <si>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0802</t>
  </si>
  <si>
    <t>0804</t>
  </si>
  <si>
    <t>1000</t>
  </si>
  <si>
    <t>1003</t>
  </si>
  <si>
    <t>1004</t>
  </si>
  <si>
    <t>1006</t>
  </si>
  <si>
    <t>1100</t>
  </si>
  <si>
    <t>1101</t>
  </si>
  <si>
    <t>1102</t>
  </si>
  <si>
    <t>1105</t>
  </si>
  <si>
    <t>1200</t>
  </si>
  <si>
    <t>1201</t>
  </si>
  <si>
    <t>1202</t>
  </si>
  <si>
    <t>1204</t>
  </si>
  <si>
    <t>1300</t>
  </si>
  <si>
    <t>1301</t>
  </si>
  <si>
    <t>1302</t>
  </si>
  <si>
    <t>1400</t>
  </si>
  <si>
    <t>1401</t>
  </si>
  <si>
    <t>1402</t>
  </si>
  <si>
    <t>1403</t>
  </si>
  <si>
    <t>государственных (муниципальных) органов</t>
  </si>
  <si>
    <t>работников автономных и бюджетных учреждений</t>
  </si>
  <si>
    <t>Социальные выплаты гражданам, в т.ч.</t>
  </si>
  <si>
    <t>Стипендии</t>
  </si>
  <si>
    <t xml:space="preserve">Расходы на обслуживание гос. долга </t>
  </si>
  <si>
    <t>Иные выплаты</t>
  </si>
  <si>
    <t>Иные закупки товаров, работ и услуг для обеспечения государственных (муниципальных) нужд 
(за исключением закупки товаров, работ, услуг в целях капитального ремонта государственного (муниципального) имущества)</t>
  </si>
  <si>
    <t>Субсидии бюджетным и автономным учреждениям за исключением расходов на фонд оплаты труда и взносы по обязательному социальному страхованию на выплаты по оплате труда работников и иные выплаты работникам учреждений</t>
  </si>
  <si>
    <t>Субсидии некоммерческим организациям (за исключением государственных (муниципальных) учреждений</t>
  </si>
  <si>
    <t>Исполнение судебных актов</t>
  </si>
  <si>
    <t>Уплата налогов, сборов и иных платежей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</si>
  <si>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</si>
  <si>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</si>
  <si>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</si>
  <si>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Общий объём фонда оплаты труда и взносы по обязательному социальному страхованию на выплаты по оплате труда работников и иные выплаты работникам, в т.ч.</t>
  </si>
  <si>
    <t>121+129</t>
  </si>
  <si>
    <t>13101+13201+13301+13401+
13501+13601+14101+14201+
14301+14401+14501+14601</t>
  </si>
  <si>
    <t>310+320</t>
  </si>
  <si>
    <t>111+119+121+129 + 131+139+141+149+
13101+13201+13301+13401+
13501+13601+14101+14201+
14301+14401+14501+14601</t>
  </si>
  <si>
    <t>112+113+122+123+133+134+142</t>
  </si>
  <si>
    <t xml:space="preserve">610+620-13101-13201-13301-13401-
13501-13601-14101-14201-
14301-14401-14501-14601
</t>
  </si>
  <si>
    <t>Обслуживание государственного внутреннего долга</t>
  </si>
  <si>
    <t>Наименование расходов</t>
  </si>
  <si>
    <t>Межбюджетные трансферты</t>
  </si>
  <si>
    <t>Другие расходы</t>
  </si>
  <si>
    <t>Вид расхода / раздел, подраздел (код формы 487)</t>
  </si>
  <si>
    <t>1001</t>
  </si>
  <si>
    <t>1002</t>
  </si>
  <si>
    <t>Пенсионное обеспечение</t>
  </si>
  <si>
    <t>Социальное обслуживание населения</t>
  </si>
  <si>
    <t>Воспроизводство минерально-сырьевой базы</t>
  </si>
  <si>
    <t>0404</t>
  </si>
  <si>
    <t>230,360, 880</t>
  </si>
  <si>
    <t>Прочие межбюджетные трансферты общего характера</t>
  </si>
  <si>
    <t>Условно утвержденные расходы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</si>
  <si>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</si>
  <si>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</si>
  <si>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241+242+244+245+246+247</t>
  </si>
  <si>
    <t>5=4/3*100</t>
  </si>
  <si>
    <t>7=6/3*100</t>
  </si>
  <si>
    <t>ИТОГО</t>
  </si>
  <si>
    <t>9=8/4*100</t>
  </si>
  <si>
    <t>10=8/6*100</t>
  </si>
  <si>
    <t>14=13/11*100</t>
  </si>
  <si>
    <t xml:space="preserve">№ </t>
  </si>
  <si>
    <t>тыс. руб.</t>
  </si>
  <si>
    <t>Приложение 2</t>
  </si>
  <si>
    <t>Исполнение  2023 г.</t>
  </si>
  <si>
    <t>Уточненный на 01.10.2024 г.</t>
  </si>
  <si>
    <t>Темп роста
 2024 к 2023 г.,%</t>
  </si>
  <si>
    <t>Оценка исполнения  2024 г.</t>
  </si>
  <si>
    <t>Параметры бюджета  
на 2025 г.</t>
  </si>
  <si>
    <t>Темп роста  2025 г. к уточненному  2024 г., %</t>
  </si>
  <si>
    <t>Параметры бюджета 
на 2026 г.</t>
  </si>
  <si>
    <t xml:space="preserve">Темп роста 2026 г. к 2025 г.,% </t>
  </si>
  <si>
    <t>Темп роста оценка 2024г. к 2023 г. %</t>
  </si>
  <si>
    <t xml:space="preserve">Темп роста  2025 г. к оценке 2024 г.,% </t>
  </si>
  <si>
    <t>Параметры бюджета 
на 2027 г.</t>
  </si>
  <si>
    <t xml:space="preserve">Темп роста 2027 г. к 2026 г.,% </t>
  </si>
  <si>
    <t>12=11/8*100</t>
  </si>
  <si>
    <r>
      <t xml:space="preserve">Параметры бюджета </t>
    </r>
    <r>
      <rPr>
        <b/>
        <u/>
        <sz val="14"/>
        <color theme="1"/>
        <rFont val="Times New Roman"/>
        <family val="1"/>
        <charset val="204"/>
      </rPr>
      <t>муниципального района "Агинский район"</t>
    </r>
    <r>
      <rPr>
        <b/>
        <sz val="14"/>
        <color theme="1"/>
        <rFont val="Times New Roman"/>
        <family val="1"/>
        <charset val="204"/>
      </rPr>
      <t xml:space="preserve"> по видам расходов, разделам, подразделам</t>
    </r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</si>
</sst>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%"/>
    <numFmt numFmtId="167" formatCode="_-* #,##0.0\ _₽_-;\-* #,##0.0\ _₽_-;_-* &quot;-&quot;??\ _₽_-;_-@_-"/>
    <numFmt numFmtId="168" formatCode="0.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2">
    <xf numFmtId="0" fontId="0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2" borderId="0"/>
    <xf numFmtId="0" fontId="5" fillId="0" borderId="0">
      <alignment horizontal="left" vertical="top" wrapText="1"/>
    </xf>
    <xf numFmtId="0" fontId="5" fillId="0" borderId="0"/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0" fontId="5" fillId="2" borderId="5"/>
    <xf numFmtId="0" fontId="5" fillId="0" borderId="6">
      <alignment horizontal="center" vertical="center" wrapText="1"/>
    </xf>
    <xf numFmtId="0" fontId="5" fillId="0" borderId="7"/>
    <xf numFmtId="0" fontId="5" fillId="0" borderId="6">
      <alignment horizontal="center" vertical="center" shrinkToFit="1"/>
    </xf>
    <xf numFmtId="0" fontId="5" fillId="2" borderId="8"/>
    <xf numFmtId="0" fontId="7" fillId="0" borderId="6">
      <alignment horizontal="left"/>
    </xf>
    <xf numFmtId="4" fontId="7" fillId="3" borderId="6">
      <alignment horizontal="right" vertical="top" shrinkToFit="1"/>
    </xf>
    <xf numFmtId="0" fontId="5" fillId="2" borderId="9"/>
    <xf numFmtId="0" fontId="5" fillId="0" borderId="8"/>
    <xf numFmtId="0" fontId="5" fillId="0" borderId="0">
      <alignment horizontal="left" wrapText="1"/>
    </xf>
    <xf numFmtId="49" fontId="5" fillId="0" borderId="6">
      <alignment horizontal="left" vertical="top" wrapText="1"/>
    </xf>
    <xf numFmtId="4" fontId="5" fillId="4" borderId="6">
      <alignment horizontal="right" vertical="top" shrinkToFit="1"/>
    </xf>
    <xf numFmtId="0" fontId="5" fillId="2" borderId="9">
      <alignment horizontal="center"/>
    </xf>
    <xf numFmtId="0" fontId="5" fillId="2" borderId="0">
      <alignment horizontal="center"/>
    </xf>
    <xf numFmtId="4" fontId="5" fillId="0" borderId="6">
      <alignment horizontal="right" vertical="top" shrinkToFit="1"/>
    </xf>
    <xf numFmtId="49" fontId="7" fillId="0" borderId="6">
      <alignment horizontal="left" vertical="top" wrapText="1"/>
    </xf>
    <xf numFmtId="0" fontId="5" fillId="2" borderId="0">
      <alignment horizontal="left"/>
    </xf>
    <xf numFmtId="4" fontId="5" fillId="0" borderId="7">
      <alignment horizontal="right" shrinkToFit="1"/>
    </xf>
    <xf numFmtId="4" fontId="5" fillId="0" borderId="0">
      <alignment horizontal="right" shrinkToFit="1"/>
    </xf>
    <xf numFmtId="0" fontId="5" fillId="2" borderId="8">
      <alignment horizontal="center"/>
    </xf>
    <xf numFmtId="0" fontId="8" fillId="0" borderId="0">
      <alignment vertical="top" wrapText="1"/>
    </xf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2" fillId="0" borderId="0"/>
    <xf numFmtId="0" fontId="2" fillId="0" borderId="0"/>
    <xf numFmtId="0" fontId="8" fillId="0" borderId="0">
      <alignment vertical="top" wrapText="1"/>
    </xf>
    <xf numFmtId="0" fontId="14" fillId="0" borderId="0"/>
    <xf numFmtId="0" fontId="1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0" fillId="0" borderId="0" xfId="0" applyFill="1"/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166" fontId="10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166" fontId="0" fillId="0" borderId="0" xfId="0" applyNumberFormat="1" applyFill="1"/>
    <xf numFmtId="167" fontId="0" fillId="0" borderId="0" xfId="51" applyNumberFormat="1" applyFont="1" applyFill="1"/>
    <xf numFmtId="0" fontId="9" fillId="0" borderId="0" xfId="0" applyFont="1" applyFill="1" applyAlignment="1">
      <alignment wrapText="1"/>
    </xf>
    <xf numFmtId="0" fontId="0" fillId="6" borderId="0" xfId="0" applyFill="1"/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 wrapText="1"/>
    </xf>
    <xf numFmtId="3" fontId="0" fillId="0" borderId="0" xfId="0" applyNumberFormat="1" applyFill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18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18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 applyProtection="1">
      <alignment horizontal="justify" vertical="center" wrapText="1"/>
      <protection locked="0"/>
    </xf>
    <xf numFmtId="165" fontId="17" fillId="0" borderId="10" xfId="1" applyNumberFormat="1" applyFont="1" applyFill="1" applyBorder="1" applyAlignment="1" applyProtection="1">
      <alignment horizontal="center" vertical="center" wrapText="1"/>
      <protection locked="0"/>
    </xf>
    <xf numFmtId="165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7" fontId="18" fillId="0" borderId="1" xfId="51" applyNumberFormat="1" applyFont="1" applyFill="1" applyBorder="1" applyAlignment="1">
      <alignment horizontal="center" vertical="center" wrapText="1"/>
    </xf>
    <xf numFmtId="167" fontId="18" fillId="0" borderId="1" xfId="51" applyNumberFormat="1" applyFont="1" applyFill="1" applyBorder="1" applyAlignment="1" applyProtection="1">
      <alignment horizontal="justify" vertical="center" wrapText="1"/>
      <protection locked="0"/>
    </xf>
    <xf numFmtId="167" fontId="18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5" borderId="0" xfId="0" applyFill="1"/>
    <xf numFmtId="0" fontId="10" fillId="0" borderId="0" xfId="0" applyFont="1" applyFill="1" applyBorder="1" applyAlignment="1">
      <alignment wrapText="1"/>
    </xf>
    <xf numFmtId="166" fontId="18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>
      <alignment horizontal="center" vertical="center"/>
    </xf>
    <xf numFmtId="166" fontId="16" fillId="0" borderId="14" xfId="1" applyNumberFormat="1" applyFont="1" applyFill="1" applyBorder="1" applyAlignment="1" applyProtection="1">
      <alignment horizontal="center" vertical="center" wrapText="1"/>
      <protection locked="0"/>
    </xf>
    <xf numFmtId="166" fontId="18" fillId="0" borderId="14" xfId="1" applyNumberFormat="1" applyFont="1" applyFill="1" applyBorder="1" applyAlignment="1" applyProtection="1">
      <alignment horizontal="center" vertical="center" wrapText="1"/>
      <protection locked="0"/>
    </xf>
    <xf numFmtId="166" fontId="10" fillId="5" borderId="14" xfId="0" applyNumberFormat="1" applyFont="1" applyFill="1" applyBorder="1" applyAlignment="1">
      <alignment horizontal="center" vertical="center"/>
    </xf>
    <xf numFmtId="166" fontId="16" fillId="0" borderId="14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15" fillId="0" borderId="1" xfId="0" applyFont="1" applyFill="1" applyBorder="1"/>
    <xf numFmtId="165" fontId="17" fillId="0" borderId="10" xfId="1" applyNumberFormat="1" applyFont="1" applyFill="1" applyBorder="1" applyAlignment="1" applyProtection="1">
      <alignment horizontal="center" vertical="center" wrapText="1"/>
      <protection locked="0"/>
    </xf>
    <xf numFmtId="165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10" fillId="0" borderId="14" xfId="0" applyNumberFormat="1" applyFont="1" applyFill="1" applyBorder="1" applyAlignment="1">
      <alignment horizontal="center" vertical="center"/>
    </xf>
    <xf numFmtId="2" fontId="18" fillId="0" borderId="15" xfId="1" applyNumberFormat="1" applyFont="1" applyFill="1" applyBorder="1" applyAlignment="1" applyProtection="1">
      <alignment horizontal="center" vertical="center" wrapText="1"/>
      <protection locked="0"/>
    </xf>
    <xf numFmtId="2" fontId="18" fillId="0" borderId="3" xfId="1" applyNumberFormat="1" applyFont="1" applyFill="1" applyBorder="1" applyAlignment="1" applyProtection="1">
      <alignment horizontal="center" vertical="center" wrapText="1"/>
      <protection locked="0"/>
    </xf>
    <xf numFmtId="2" fontId="18" fillId="0" borderId="14" xfId="1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16" fillId="0" borderId="14" xfId="1" applyNumberFormat="1" applyFont="1" applyFill="1" applyBorder="1" applyAlignment="1" applyProtection="1">
      <alignment horizontal="center" vertical="center" wrapText="1"/>
      <protection locked="0"/>
    </xf>
    <xf numFmtId="2" fontId="16" fillId="0" borderId="14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165" fontId="17" fillId="0" borderId="10" xfId="1" applyNumberFormat="1" applyFont="1" applyFill="1" applyBorder="1" applyAlignment="1" applyProtection="1">
      <alignment horizontal="center" vertical="center" wrapText="1"/>
      <protection locked="0"/>
    </xf>
    <xf numFmtId="165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16" fillId="0" borderId="1" xfId="0" applyNumberFormat="1" applyFont="1" applyFill="1" applyBorder="1" applyAlignment="1">
      <alignment horizontal="center" vertical="center" wrapText="1"/>
    </xf>
    <xf numFmtId="167" fontId="17" fillId="0" borderId="10" xfId="51" applyNumberFormat="1" applyFont="1" applyFill="1" applyBorder="1" applyAlignment="1" applyProtection="1">
      <alignment horizontal="center" vertical="center" wrapText="1"/>
      <protection locked="0"/>
    </xf>
    <xf numFmtId="167" fontId="18" fillId="0" borderId="1" xfId="51" applyNumberFormat="1" applyFont="1" applyFill="1" applyBorder="1" applyAlignment="1" applyProtection="1">
      <alignment horizontal="center" vertical="center" wrapText="1"/>
      <protection locked="0"/>
    </xf>
    <xf numFmtId="165" fontId="19" fillId="0" borderId="10" xfId="1" applyNumberFormat="1" applyFont="1" applyFill="1" applyBorder="1" applyAlignment="1" applyProtection="1">
      <alignment horizontal="center" vertical="center" wrapText="1"/>
      <protection locked="0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0" fillId="5" borderId="1" xfId="0" applyNumberFormat="1" applyFont="1" applyFill="1" applyBorder="1" applyAlignment="1">
      <alignment horizontal="center" vertical="center" wrapText="1"/>
    </xf>
    <xf numFmtId="165" fontId="10" fillId="5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21" fillId="5" borderId="1" xfId="0" applyFont="1" applyFill="1" applyBorder="1"/>
    <xf numFmtId="165" fontId="10" fillId="5" borderId="1" xfId="0" applyNumberFormat="1" applyFont="1" applyFill="1" applyBorder="1" applyAlignment="1">
      <alignment horizontal="justify" vertical="center" wrapText="1"/>
    </xf>
    <xf numFmtId="168" fontId="10" fillId="5" borderId="1" xfId="0" applyNumberFormat="1" applyFont="1" applyFill="1" applyBorder="1" applyAlignment="1">
      <alignment horizontal="center" vertical="center"/>
    </xf>
    <xf numFmtId="165" fontId="10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/>
    <xf numFmtId="165" fontId="16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0" fillId="5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5" fontId="16" fillId="7" borderId="1" xfId="1" applyNumberFormat="1" applyFont="1" applyFill="1" applyBorder="1" applyAlignment="1" applyProtection="1">
      <alignment horizontal="center" vertical="center" wrapText="1"/>
      <protection locked="0"/>
    </xf>
    <xf numFmtId="165" fontId="18" fillId="7" borderId="1" xfId="1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14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justify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62">
    <cellStyle name="br" xfId="2"/>
    <cellStyle name="col" xfId="3"/>
    <cellStyle name="Normal" xfId="4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Обычный" xfId="0" builtinId="0"/>
    <cellStyle name="Обычный 10" xfId="44"/>
    <cellStyle name="Обычный 2" xfId="34"/>
    <cellStyle name="Обычный 2 2" xfId="45"/>
    <cellStyle name="Обычный 3" xfId="35"/>
    <cellStyle name="Обычный 3 2" xfId="46"/>
    <cellStyle name="Обычный 4" xfId="1"/>
    <cellStyle name="Обычный 4 2" xfId="47"/>
    <cellStyle name="Обычный 5" xfId="42"/>
    <cellStyle name="Обычный 5 10" xfId="60"/>
    <cellStyle name="Обычный 5 11" xfId="61"/>
    <cellStyle name="Обычный 5 2" xfId="52"/>
    <cellStyle name="Обычный 5 3" xfId="53"/>
    <cellStyle name="Обычный 5 4" xfId="54"/>
    <cellStyle name="Обычный 5 5" xfId="55"/>
    <cellStyle name="Обычный 5 6" xfId="56"/>
    <cellStyle name="Обычный 5 7" xfId="57"/>
    <cellStyle name="Обычный 5 8" xfId="58"/>
    <cellStyle name="Обычный 5 9" xfId="59"/>
    <cellStyle name="Процентный 2" xfId="48"/>
    <cellStyle name="Процентный 3" xfId="49"/>
    <cellStyle name="Стиль 1" xfId="36"/>
    <cellStyle name="Стиль 2" xfId="37"/>
    <cellStyle name="Стиль 3" xfId="38"/>
    <cellStyle name="Стиль 4" xfId="39"/>
    <cellStyle name="Стиль 5" xfId="40"/>
    <cellStyle name="Стиль 6" xfId="41"/>
    <cellStyle name="Финансовый" xfId="51" builtinId="3"/>
    <cellStyle name="Финансовый 2" xfId="50"/>
  </cellStyles>
  <dxfs count="0"/>
  <tableStyles count="0" defaultTableStyle="TableStyleMedium2" defaultPivotStyle="PivotStyleLight16"/>
  <colors>
    <mruColors>
      <color rgb="FFFF99CC"/>
      <color rgb="FFFF3399"/>
      <color rgb="FF66FFFF"/>
      <color rgb="FF99FF66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7"/>
  <sheetViews>
    <sheetView tabSelected="1" topLeftCell="C1" zoomScale="80" zoomScaleNormal="80" zoomScaleSheetLayoutView="90" workbookViewId="0">
      <selection activeCell="G26" sqref="G26"/>
    </sheetView>
  </sheetViews>
  <sheetFormatPr defaultColWidth="9.140625" defaultRowHeight="15"/>
  <cols>
    <col min="1" max="1" width="9.140625" style="1" customWidth="1"/>
    <col min="2" max="2" width="47.42578125" style="6" customWidth="1"/>
    <col min="3" max="3" width="70.5703125" style="7" customWidth="1"/>
    <col min="4" max="4" width="15.7109375" style="7" customWidth="1"/>
    <col min="5" max="5" width="18.28515625" style="1" customWidth="1"/>
    <col min="6" max="6" width="21.85546875" style="8" customWidth="1"/>
    <col min="7" max="7" width="17.85546875" style="1" customWidth="1"/>
    <col min="8" max="9" width="16.85546875" style="8" customWidth="1"/>
    <col min="10" max="10" width="17.5703125" style="8" customWidth="1"/>
    <col min="11" max="11" width="20.28515625" style="8" customWidth="1"/>
    <col min="12" max="12" width="15.7109375" style="1" customWidth="1"/>
    <col min="13" max="13" width="17.85546875" style="1" customWidth="1"/>
    <col min="14" max="14" width="19.7109375" style="8" customWidth="1"/>
    <col min="15" max="15" width="16.85546875" style="1" customWidth="1"/>
    <col min="16" max="16384" width="9.140625" style="1"/>
  </cols>
  <sheetData>
    <row r="1" spans="1:15" ht="33" customHeight="1">
      <c r="A1" s="107" t="s">
        <v>179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54" t="s">
        <v>165</v>
      </c>
    </row>
    <row r="2" spans="1:15" ht="22.5">
      <c r="B2" s="20"/>
      <c r="C2" s="2"/>
      <c r="D2" s="3"/>
      <c r="E2" s="108">
        <f>G5-E5</f>
        <v>74130.270000000019</v>
      </c>
      <c r="F2" s="109"/>
      <c r="G2" s="19"/>
      <c r="H2" s="4"/>
      <c r="I2" s="4"/>
      <c r="J2" s="4"/>
      <c r="K2" s="4"/>
      <c r="L2" s="2"/>
      <c r="M2" s="2"/>
      <c r="N2" s="4" t="s">
        <v>164</v>
      </c>
    </row>
    <row r="3" spans="1:15" ht="75">
      <c r="A3" s="105" t="s">
        <v>163</v>
      </c>
      <c r="B3" s="21" t="s">
        <v>144</v>
      </c>
      <c r="C3" s="21" t="s">
        <v>141</v>
      </c>
      <c r="D3" s="22" t="s">
        <v>166</v>
      </c>
      <c r="E3" s="23" t="s">
        <v>167</v>
      </c>
      <c r="F3" s="24" t="s">
        <v>168</v>
      </c>
      <c r="G3" s="23" t="s">
        <v>169</v>
      </c>
      <c r="H3" s="24" t="s">
        <v>174</v>
      </c>
      <c r="I3" s="23" t="s">
        <v>170</v>
      </c>
      <c r="J3" s="24" t="s">
        <v>171</v>
      </c>
      <c r="K3" s="25" t="s">
        <v>175</v>
      </c>
      <c r="L3" s="26" t="s">
        <v>172</v>
      </c>
      <c r="M3" s="55" t="s">
        <v>173</v>
      </c>
      <c r="N3" s="23" t="s">
        <v>176</v>
      </c>
      <c r="O3" s="24" t="s">
        <v>177</v>
      </c>
    </row>
    <row r="4" spans="1:15" ht="18.75">
      <c r="A4" s="106"/>
      <c r="B4" s="21">
        <v>1</v>
      </c>
      <c r="C4" s="21">
        <v>2</v>
      </c>
      <c r="D4" s="51">
        <v>3</v>
      </c>
      <c r="E4" s="51">
        <v>4</v>
      </c>
      <c r="F4" s="51" t="s">
        <v>157</v>
      </c>
      <c r="G4" s="51">
        <v>6</v>
      </c>
      <c r="H4" s="51" t="s">
        <v>158</v>
      </c>
      <c r="I4" s="51">
        <v>8</v>
      </c>
      <c r="J4" s="51" t="s">
        <v>160</v>
      </c>
      <c r="K4" s="51" t="s">
        <v>161</v>
      </c>
      <c r="L4" s="51">
        <v>11</v>
      </c>
      <c r="M4" s="51" t="s">
        <v>178</v>
      </c>
      <c r="N4" s="56">
        <v>13</v>
      </c>
      <c r="O4" s="56" t="s">
        <v>162</v>
      </c>
    </row>
    <row r="5" spans="1:15" ht="93.75" customHeight="1">
      <c r="A5" s="21">
        <v>1</v>
      </c>
      <c r="B5" s="27" t="s">
        <v>137</v>
      </c>
      <c r="C5" s="28" t="s">
        <v>133</v>
      </c>
      <c r="D5" s="63">
        <v>795010.54999999993</v>
      </c>
      <c r="E5" s="64">
        <v>881600.73</v>
      </c>
      <c r="F5" s="64">
        <f>E5/D5*100</f>
        <v>110.89170200319984</v>
      </c>
      <c r="G5" s="99">
        <v>955731</v>
      </c>
      <c r="H5" s="64">
        <f>G5/D5*100</f>
        <v>120.21614052794646</v>
      </c>
      <c r="I5" s="64">
        <v>1032372</v>
      </c>
      <c r="J5" s="64">
        <f>I5/E5*100</f>
        <v>117.10199014921415</v>
      </c>
      <c r="K5" s="64">
        <f>I5/G5*100</f>
        <v>108.01909742385672</v>
      </c>
      <c r="L5" s="64">
        <f>1025505.9/12*8</f>
        <v>683670.6</v>
      </c>
      <c r="M5" s="64">
        <f>L5/I5*100</f>
        <v>66.223279980472142</v>
      </c>
      <c r="N5" s="64">
        <f>1025542.9/12*8</f>
        <v>683695.26666666672</v>
      </c>
      <c r="O5" s="64">
        <f>N5/L5*100</f>
        <v>100.00360797534174</v>
      </c>
    </row>
    <row r="6" spans="1:15" ht="18.75">
      <c r="A6" s="21">
        <v>2</v>
      </c>
      <c r="B6" s="27" t="s">
        <v>134</v>
      </c>
      <c r="C6" s="28" t="s">
        <v>119</v>
      </c>
      <c r="D6" s="63">
        <v>44465.2</v>
      </c>
      <c r="E6" s="65">
        <v>40076.910000000003</v>
      </c>
      <c r="F6" s="78">
        <f t="shared" ref="F6:F24" si="0">E6/D6*100</f>
        <v>90.130956343387652</v>
      </c>
      <c r="G6" s="100">
        <v>50151</v>
      </c>
      <c r="H6" s="78">
        <f t="shared" ref="H6:H25" si="1">G6/D6*100</f>
        <v>112.78707843437115</v>
      </c>
      <c r="I6" s="65">
        <v>45985</v>
      </c>
      <c r="J6" s="78">
        <f>I6/E6*100</f>
        <v>114.74188005013359</v>
      </c>
      <c r="K6" s="78">
        <f t="shared" ref="K6:K27" si="2">I6/G6*100</f>
        <v>91.693086877629554</v>
      </c>
      <c r="L6" s="64">
        <f>46309.1/12*8</f>
        <v>30872.733333333334</v>
      </c>
      <c r="M6" s="78">
        <f t="shared" ref="M6:M27" si="3">L6/I6*100</f>
        <v>67.136530027907654</v>
      </c>
      <c r="N6" s="64">
        <f>46346.1/12*8</f>
        <v>30897.399999999998</v>
      </c>
      <c r="O6" s="78">
        <f t="shared" ref="O6:O27" si="4">N6/L6*100</f>
        <v>100.07989790343581</v>
      </c>
    </row>
    <row r="7" spans="1:15" ht="56.25">
      <c r="A7" s="21">
        <v>3</v>
      </c>
      <c r="B7" s="27" t="s">
        <v>135</v>
      </c>
      <c r="C7" s="28" t="s">
        <v>120</v>
      </c>
      <c r="D7" s="63">
        <v>693786.7</v>
      </c>
      <c r="E7" s="65">
        <v>825928.02</v>
      </c>
      <c r="F7" s="78">
        <f t="shared" si="0"/>
        <v>119.04638990629253</v>
      </c>
      <c r="G7" s="100">
        <v>886111</v>
      </c>
      <c r="H7" s="78">
        <f t="shared" si="1"/>
        <v>127.72095515811995</v>
      </c>
      <c r="I7" s="65">
        <v>967362</v>
      </c>
      <c r="J7" s="78">
        <f t="shared" ref="J7:J27" si="5">I7/E7*100</f>
        <v>117.12425012533174</v>
      </c>
      <c r="K7" s="78">
        <f t="shared" si="2"/>
        <v>109.16939299929693</v>
      </c>
      <c r="L7" s="65">
        <f>960460.8/12*8</f>
        <v>640307.20000000007</v>
      </c>
      <c r="M7" s="78">
        <f t="shared" si="3"/>
        <v>66.191063945038167</v>
      </c>
      <c r="N7" s="65">
        <f>960460.8/12*8</f>
        <v>640307.20000000007</v>
      </c>
      <c r="O7" s="78">
        <f t="shared" si="4"/>
        <v>100</v>
      </c>
    </row>
    <row r="8" spans="1:15" ht="18.75">
      <c r="A8" s="21">
        <v>4</v>
      </c>
      <c r="B8" s="27">
        <v>340</v>
      </c>
      <c r="C8" s="28" t="s">
        <v>122</v>
      </c>
      <c r="D8" s="29">
        <v>0</v>
      </c>
      <c r="E8" s="31">
        <v>0</v>
      </c>
      <c r="F8" s="78" t="e">
        <f t="shared" si="0"/>
        <v>#DIV/0!</v>
      </c>
      <c r="G8" s="31">
        <v>0</v>
      </c>
      <c r="H8" s="78" t="e">
        <f t="shared" si="1"/>
        <v>#DIV/0!</v>
      </c>
      <c r="I8" s="24"/>
      <c r="J8" s="78" t="e">
        <f t="shared" si="5"/>
        <v>#DIV/0!</v>
      </c>
      <c r="K8" s="78" t="e">
        <f t="shared" si="2"/>
        <v>#DIV/0!</v>
      </c>
      <c r="L8" s="30"/>
      <c r="M8" s="78" t="e">
        <f t="shared" si="3"/>
        <v>#DIV/0!</v>
      </c>
      <c r="N8" s="57"/>
      <c r="O8" s="78" t="e">
        <f t="shared" si="4"/>
        <v>#DIV/0!</v>
      </c>
    </row>
    <row r="9" spans="1:15" ht="18.75">
      <c r="A9" s="21">
        <v>5</v>
      </c>
      <c r="B9" s="32" t="s">
        <v>136</v>
      </c>
      <c r="C9" s="28" t="s">
        <v>121</v>
      </c>
      <c r="D9" s="77">
        <v>28747</v>
      </c>
      <c r="E9" s="79">
        <v>21215.599999999999</v>
      </c>
      <c r="F9" s="78">
        <f t="shared" si="0"/>
        <v>73.801092287890896</v>
      </c>
      <c r="G9" s="31">
        <v>21215.599999999999</v>
      </c>
      <c r="H9" s="78">
        <f t="shared" si="1"/>
        <v>73.801092287890896</v>
      </c>
      <c r="I9" s="73">
        <v>20171.099999999999</v>
      </c>
      <c r="J9" s="78">
        <f t="shared" si="5"/>
        <v>95.076735986726746</v>
      </c>
      <c r="K9" s="78">
        <f t="shared" si="2"/>
        <v>95.076735986726746</v>
      </c>
      <c r="L9" s="30">
        <v>19769.900000000001</v>
      </c>
      <c r="M9" s="78">
        <f t="shared" si="3"/>
        <v>98.011015760171745</v>
      </c>
      <c r="N9" s="74">
        <v>15565.4</v>
      </c>
      <c r="O9" s="78">
        <f t="shared" si="4"/>
        <v>78.732821106834123</v>
      </c>
    </row>
    <row r="10" spans="1:15" ht="18.75">
      <c r="A10" s="21">
        <v>6</v>
      </c>
      <c r="B10" s="27">
        <v>720</v>
      </c>
      <c r="C10" s="28" t="s">
        <v>123</v>
      </c>
      <c r="D10" s="77">
        <v>4.2</v>
      </c>
      <c r="E10" s="79">
        <v>4</v>
      </c>
      <c r="F10" s="78">
        <f t="shared" si="0"/>
        <v>95.238095238095227</v>
      </c>
      <c r="G10" s="31">
        <v>4</v>
      </c>
      <c r="H10" s="78">
        <f t="shared" si="1"/>
        <v>95.238095238095227</v>
      </c>
      <c r="I10" s="73">
        <v>4.0999999999999996</v>
      </c>
      <c r="J10" s="78">
        <f t="shared" si="5"/>
        <v>102.49999999999999</v>
      </c>
      <c r="K10" s="78">
        <f t="shared" si="2"/>
        <v>102.49999999999999</v>
      </c>
      <c r="L10" s="73">
        <v>2</v>
      </c>
      <c r="M10" s="78">
        <f t="shared" si="3"/>
        <v>48.780487804878057</v>
      </c>
      <c r="N10" s="69"/>
      <c r="O10" s="78">
        <f t="shared" si="4"/>
        <v>0</v>
      </c>
    </row>
    <row r="11" spans="1:15" ht="18.75">
      <c r="A11" s="21">
        <v>7</v>
      </c>
      <c r="B11" s="27" t="s">
        <v>138</v>
      </c>
      <c r="C11" s="28" t="s">
        <v>124</v>
      </c>
      <c r="D11" s="77">
        <v>2168.6</v>
      </c>
      <c r="E11" s="79">
        <v>2410</v>
      </c>
      <c r="F11" s="78">
        <f t="shared" si="0"/>
        <v>111.13160564419442</v>
      </c>
      <c r="G11" s="79">
        <v>2410</v>
      </c>
      <c r="H11" s="78">
        <f t="shared" si="1"/>
        <v>111.13160564419442</v>
      </c>
      <c r="I11" s="73">
        <v>20</v>
      </c>
      <c r="J11" s="78">
        <f t="shared" si="5"/>
        <v>0.82987551867219922</v>
      </c>
      <c r="K11" s="78">
        <f t="shared" si="2"/>
        <v>0.82987551867219922</v>
      </c>
      <c r="L11" s="31"/>
      <c r="M11" s="78">
        <f t="shared" si="3"/>
        <v>0</v>
      </c>
      <c r="N11" s="58"/>
      <c r="O11" s="78" t="e">
        <f t="shared" si="4"/>
        <v>#DIV/0!</v>
      </c>
    </row>
    <row r="12" spans="1:15" ht="93.75">
      <c r="A12" s="21">
        <v>8</v>
      </c>
      <c r="B12" s="32" t="s">
        <v>156</v>
      </c>
      <c r="C12" s="28" t="s">
        <v>125</v>
      </c>
      <c r="D12" s="77">
        <v>153576</v>
      </c>
      <c r="E12" s="79">
        <v>141840.79999999999</v>
      </c>
      <c r="F12" s="78">
        <f t="shared" si="0"/>
        <v>92.358701880502153</v>
      </c>
      <c r="G12" s="79">
        <v>141840.79999999999</v>
      </c>
      <c r="H12" s="78">
        <f t="shared" si="1"/>
        <v>92.358701880502153</v>
      </c>
      <c r="I12" s="73">
        <v>128988.4</v>
      </c>
      <c r="J12" s="78">
        <f t="shared" si="5"/>
        <v>90.938855392806587</v>
      </c>
      <c r="K12" s="78">
        <f t="shared" si="2"/>
        <v>90.938855392806587</v>
      </c>
      <c r="L12" s="73">
        <v>121703.2</v>
      </c>
      <c r="M12" s="78">
        <f t="shared" si="3"/>
        <v>94.352050261884017</v>
      </c>
      <c r="N12" s="69">
        <v>161587.20000000001</v>
      </c>
      <c r="O12" s="78">
        <f t="shared" si="4"/>
        <v>132.7715294256848</v>
      </c>
    </row>
    <row r="13" spans="1:15" ht="93.75">
      <c r="A13" s="21">
        <v>9</v>
      </c>
      <c r="B13" s="27" t="s">
        <v>139</v>
      </c>
      <c r="C13" s="28" t="s">
        <v>126</v>
      </c>
      <c r="D13" s="77">
        <v>341383.4</v>
      </c>
      <c r="E13" s="79">
        <v>99324.7</v>
      </c>
      <c r="F13" s="78">
        <f t="shared" si="0"/>
        <v>29.094765592000076</v>
      </c>
      <c r="G13" s="79">
        <v>99324.7</v>
      </c>
      <c r="H13" s="78">
        <f t="shared" si="1"/>
        <v>29.094765592000076</v>
      </c>
      <c r="I13" s="73">
        <v>266934.66666666674</v>
      </c>
      <c r="J13" s="78">
        <f t="shared" si="5"/>
        <v>268.74953225800505</v>
      </c>
      <c r="K13" s="78">
        <f t="shared" si="2"/>
        <v>268.74953225800505</v>
      </c>
      <c r="L13" s="73">
        <f t="shared" ref="L13:N13" si="6">L26-L24-L23-L22-L20-L17-L15-L12-L11-L10-L9-L5</f>
        <v>136889.90000000002</v>
      </c>
      <c r="M13" s="78">
        <f t="shared" si="3"/>
        <v>51.282173915215203</v>
      </c>
      <c r="N13" s="73">
        <f t="shared" si="6"/>
        <v>142729.1333333333</v>
      </c>
      <c r="O13" s="78">
        <f t="shared" si="4"/>
        <v>104.26564219371429</v>
      </c>
    </row>
    <row r="14" spans="1:15" ht="56.25">
      <c r="A14" s="21">
        <v>10</v>
      </c>
      <c r="B14" s="33">
        <v>630</v>
      </c>
      <c r="C14" s="28" t="s">
        <v>127</v>
      </c>
      <c r="D14" s="77">
        <v>0</v>
      </c>
      <c r="E14" s="79">
        <v>0</v>
      </c>
      <c r="F14" s="78" t="e">
        <f t="shared" si="0"/>
        <v>#DIV/0!</v>
      </c>
      <c r="G14" s="31">
        <v>0</v>
      </c>
      <c r="H14" s="78" t="e">
        <f t="shared" si="1"/>
        <v>#DIV/0!</v>
      </c>
      <c r="I14" s="24"/>
      <c r="J14" s="78" t="e">
        <f t="shared" si="5"/>
        <v>#DIV/0!</v>
      </c>
      <c r="K14" s="78" t="e">
        <f t="shared" si="2"/>
        <v>#DIV/0!</v>
      </c>
      <c r="L14" s="31"/>
      <c r="M14" s="78" t="e">
        <f t="shared" si="3"/>
        <v>#DIV/0!</v>
      </c>
      <c r="N14" s="58"/>
      <c r="O14" s="78" t="e">
        <f t="shared" si="4"/>
        <v>#DIV/0!</v>
      </c>
    </row>
    <row r="15" spans="1:15" ht="75">
      <c r="A15" s="21">
        <v>11</v>
      </c>
      <c r="B15" s="34">
        <v>810</v>
      </c>
      <c r="C15" s="28" t="s">
        <v>0</v>
      </c>
      <c r="D15" s="77">
        <v>5483.2</v>
      </c>
      <c r="E15" s="79">
        <v>5192.1000000000004</v>
      </c>
      <c r="F15" s="78">
        <f t="shared" si="0"/>
        <v>94.691056317478854</v>
      </c>
      <c r="G15" s="31">
        <v>5192.1000000000004</v>
      </c>
      <c r="H15" s="78">
        <f t="shared" si="1"/>
        <v>94.691056317478854</v>
      </c>
      <c r="I15" s="73">
        <v>5364.8</v>
      </c>
      <c r="J15" s="78">
        <f t="shared" si="5"/>
        <v>103.32620712235897</v>
      </c>
      <c r="K15" s="78">
        <f t="shared" si="2"/>
        <v>103.32620712235897</v>
      </c>
      <c r="L15" s="73">
        <v>4174.6000000000004</v>
      </c>
      <c r="M15" s="78">
        <f t="shared" si="3"/>
        <v>77.814643602743814</v>
      </c>
      <c r="N15" s="69">
        <v>5321.4</v>
      </c>
      <c r="O15" s="78">
        <f t="shared" si="4"/>
        <v>127.47089541512958</v>
      </c>
    </row>
    <row r="16" spans="1:15" ht="18.75">
      <c r="A16" s="21">
        <v>12</v>
      </c>
      <c r="B16" s="34">
        <v>830</v>
      </c>
      <c r="C16" s="28" t="s">
        <v>128</v>
      </c>
      <c r="D16" s="77">
        <v>35.6</v>
      </c>
      <c r="E16" s="79">
        <v>6.8</v>
      </c>
      <c r="F16" s="78">
        <f t="shared" si="0"/>
        <v>19.101123595505616</v>
      </c>
      <c r="G16" s="31">
        <v>6.8</v>
      </c>
      <c r="H16" s="78">
        <f t="shared" si="1"/>
        <v>19.101123595505616</v>
      </c>
      <c r="I16" s="73"/>
      <c r="J16" s="78">
        <f t="shared" si="5"/>
        <v>0</v>
      </c>
      <c r="K16" s="78">
        <f>I16/G16*100</f>
        <v>0</v>
      </c>
      <c r="L16" s="73"/>
      <c r="M16" s="78" t="e">
        <f t="shared" si="3"/>
        <v>#DIV/0!</v>
      </c>
      <c r="N16" s="69"/>
      <c r="O16" s="78" t="e">
        <f t="shared" si="4"/>
        <v>#DIV/0!</v>
      </c>
    </row>
    <row r="17" spans="1:15" ht="18.75">
      <c r="A17" s="21">
        <v>13</v>
      </c>
      <c r="B17" s="34">
        <v>850</v>
      </c>
      <c r="C17" s="28" t="s">
        <v>129</v>
      </c>
      <c r="D17" s="77">
        <v>230.7</v>
      </c>
      <c r="E17" s="79">
        <v>576</v>
      </c>
      <c r="F17" s="78">
        <f t="shared" si="0"/>
        <v>249.67490247074124</v>
      </c>
      <c r="G17" s="31">
        <v>576</v>
      </c>
      <c r="H17" s="78">
        <f t="shared" si="1"/>
        <v>249.67490247074124</v>
      </c>
      <c r="I17" s="73">
        <v>271</v>
      </c>
      <c r="J17" s="78">
        <f t="shared" si="5"/>
        <v>47.048611111111107</v>
      </c>
      <c r="K17" s="78">
        <f t="shared" si="2"/>
        <v>47.048611111111107</v>
      </c>
      <c r="L17" s="73"/>
      <c r="M17" s="78">
        <f t="shared" si="3"/>
        <v>0</v>
      </c>
      <c r="N17" s="69"/>
      <c r="O17" s="78" t="e">
        <f t="shared" si="4"/>
        <v>#DIV/0!</v>
      </c>
    </row>
    <row r="18" spans="1:15" ht="56.25">
      <c r="A18" s="21">
        <v>14</v>
      </c>
      <c r="B18" s="34">
        <v>400</v>
      </c>
      <c r="C18" s="28" t="s">
        <v>130</v>
      </c>
      <c r="D18" s="77">
        <v>0</v>
      </c>
      <c r="E18" s="79">
        <v>0</v>
      </c>
      <c r="F18" s="78" t="e">
        <f t="shared" si="0"/>
        <v>#DIV/0!</v>
      </c>
      <c r="G18" s="31">
        <v>0</v>
      </c>
      <c r="H18" s="78" t="e">
        <f t="shared" si="1"/>
        <v>#DIV/0!</v>
      </c>
      <c r="I18" s="73"/>
      <c r="J18" s="78" t="e">
        <f t="shared" si="5"/>
        <v>#DIV/0!</v>
      </c>
      <c r="K18" s="78" t="e">
        <f t="shared" si="2"/>
        <v>#DIV/0!</v>
      </c>
      <c r="L18" s="73"/>
      <c r="M18" s="78" t="e">
        <f t="shared" si="3"/>
        <v>#DIV/0!</v>
      </c>
      <c r="N18" s="69"/>
      <c r="O18" s="78" t="e">
        <f t="shared" si="4"/>
        <v>#DIV/0!</v>
      </c>
    </row>
    <row r="19" spans="1:15" ht="37.5">
      <c r="A19" s="21">
        <v>15</v>
      </c>
      <c r="B19" s="34">
        <v>243</v>
      </c>
      <c r="C19" s="28" t="s">
        <v>131</v>
      </c>
      <c r="D19" s="77"/>
      <c r="E19" s="79">
        <v>9683.4</v>
      </c>
      <c r="F19" s="78" t="e">
        <f t="shared" si="0"/>
        <v>#DIV/0!</v>
      </c>
      <c r="G19" s="31">
        <v>9683.4</v>
      </c>
      <c r="H19" s="78" t="e">
        <f t="shared" si="1"/>
        <v>#DIV/0!</v>
      </c>
      <c r="I19" s="73"/>
      <c r="J19" s="78">
        <f t="shared" si="5"/>
        <v>0</v>
      </c>
      <c r="K19" s="78">
        <f t="shared" si="2"/>
        <v>0</v>
      </c>
      <c r="L19" s="73"/>
      <c r="M19" s="78" t="e">
        <f t="shared" si="3"/>
        <v>#DIV/0!</v>
      </c>
      <c r="N19" s="69"/>
      <c r="O19" s="78" t="e">
        <f t="shared" si="4"/>
        <v>#DIV/0!</v>
      </c>
    </row>
    <row r="20" spans="1:15" ht="18.75">
      <c r="A20" s="21">
        <v>16</v>
      </c>
      <c r="B20" s="34">
        <v>350</v>
      </c>
      <c r="C20" s="28" t="s">
        <v>132</v>
      </c>
      <c r="D20" s="77">
        <v>5734.6</v>
      </c>
      <c r="E20" s="79">
        <v>4150.3999999999996</v>
      </c>
      <c r="F20" s="78">
        <f t="shared" si="0"/>
        <v>72.37470791336797</v>
      </c>
      <c r="G20" s="31">
        <v>4150.3999999999996</v>
      </c>
      <c r="H20" s="78">
        <f t="shared" si="1"/>
        <v>72.37470791336797</v>
      </c>
      <c r="I20" s="73">
        <v>1000</v>
      </c>
      <c r="J20" s="78">
        <f t="shared" si="5"/>
        <v>24.094063222821898</v>
      </c>
      <c r="K20" s="78">
        <f t="shared" si="2"/>
        <v>24.094063222821898</v>
      </c>
      <c r="L20" s="68">
        <v>1000</v>
      </c>
      <c r="M20" s="78">
        <f t="shared" si="3"/>
        <v>100</v>
      </c>
      <c r="N20" s="69">
        <v>1000</v>
      </c>
      <c r="O20" s="78">
        <f t="shared" si="4"/>
        <v>100</v>
      </c>
    </row>
    <row r="21" spans="1:15" ht="18.75">
      <c r="A21" s="21">
        <v>17</v>
      </c>
      <c r="B21" s="34">
        <v>820</v>
      </c>
      <c r="C21" s="28" t="s">
        <v>1</v>
      </c>
      <c r="D21" s="77">
        <v>0</v>
      </c>
      <c r="E21" s="79">
        <v>0</v>
      </c>
      <c r="F21" s="78" t="e">
        <f t="shared" si="0"/>
        <v>#DIV/0!</v>
      </c>
      <c r="G21" s="31">
        <v>0</v>
      </c>
      <c r="H21" s="78" t="e">
        <f t="shared" si="1"/>
        <v>#DIV/0!</v>
      </c>
      <c r="I21" s="68"/>
      <c r="J21" s="78" t="e">
        <f t="shared" si="5"/>
        <v>#DIV/0!</v>
      </c>
      <c r="K21" s="78" t="e">
        <f t="shared" si="2"/>
        <v>#DIV/0!</v>
      </c>
      <c r="L21" s="68"/>
      <c r="M21" s="78" t="e">
        <f t="shared" si="3"/>
        <v>#DIV/0!</v>
      </c>
      <c r="N21" s="67"/>
      <c r="O21" s="78" t="e">
        <f t="shared" si="4"/>
        <v>#DIV/0!</v>
      </c>
    </row>
    <row r="22" spans="1:15" ht="18.75">
      <c r="A22" s="21">
        <v>18</v>
      </c>
      <c r="B22" s="34">
        <v>870</v>
      </c>
      <c r="C22" s="28" t="s">
        <v>2</v>
      </c>
      <c r="D22" s="77">
        <v>0</v>
      </c>
      <c r="E22" s="78">
        <v>1009.8</v>
      </c>
      <c r="F22" s="78" t="e">
        <f t="shared" si="0"/>
        <v>#DIV/0!</v>
      </c>
      <c r="G22" s="31">
        <v>1009.8</v>
      </c>
      <c r="H22" s="78" t="e">
        <f t="shared" si="1"/>
        <v>#DIV/0!</v>
      </c>
      <c r="I22" s="73">
        <v>1000</v>
      </c>
      <c r="J22" s="78">
        <f t="shared" si="5"/>
        <v>99.029510794216677</v>
      </c>
      <c r="K22" s="78">
        <f t="shared" si="2"/>
        <v>99.029510794216677</v>
      </c>
      <c r="L22" s="73">
        <v>1000</v>
      </c>
      <c r="M22" s="78">
        <f t="shared" si="3"/>
        <v>100</v>
      </c>
      <c r="N22" s="69">
        <v>1000</v>
      </c>
      <c r="O22" s="78">
        <f t="shared" si="4"/>
        <v>100</v>
      </c>
    </row>
    <row r="23" spans="1:15" ht="18.75">
      <c r="A23" s="21">
        <v>19</v>
      </c>
      <c r="B23" s="34">
        <v>500</v>
      </c>
      <c r="C23" s="28" t="s">
        <v>142</v>
      </c>
      <c r="D23" s="77">
        <v>253293.4</v>
      </c>
      <c r="E23" s="79">
        <v>293322.90000000002</v>
      </c>
      <c r="F23" s="78">
        <f t="shared" si="0"/>
        <v>115.80360956898208</v>
      </c>
      <c r="G23" s="79">
        <f>293322.9+3595.4</f>
        <v>296918.30000000005</v>
      </c>
      <c r="H23" s="78">
        <f t="shared" si="1"/>
        <v>117.223070162902</v>
      </c>
      <c r="I23" s="73">
        <v>84686.7</v>
      </c>
      <c r="J23" s="78">
        <f t="shared" si="5"/>
        <v>28.871492815596731</v>
      </c>
      <c r="K23" s="78">
        <f t="shared" si="2"/>
        <v>28.521886323611572</v>
      </c>
      <c r="L23" s="73">
        <v>84686.7</v>
      </c>
      <c r="M23" s="78">
        <f t="shared" si="3"/>
        <v>100</v>
      </c>
      <c r="N23" s="73">
        <v>84686.7</v>
      </c>
      <c r="O23" s="78">
        <f t="shared" si="4"/>
        <v>100</v>
      </c>
    </row>
    <row r="24" spans="1:15" ht="18.75">
      <c r="A24" s="21">
        <v>20</v>
      </c>
      <c r="B24" s="34" t="s">
        <v>151</v>
      </c>
      <c r="C24" s="28" t="s">
        <v>143</v>
      </c>
      <c r="D24" s="77">
        <v>2154</v>
      </c>
      <c r="E24" s="79">
        <v>2663.5</v>
      </c>
      <c r="F24" s="78">
        <f t="shared" si="0"/>
        <v>123.65366759517178</v>
      </c>
      <c r="G24" s="79">
        <v>2663.5</v>
      </c>
      <c r="H24" s="78">
        <f t="shared" si="1"/>
        <v>123.65366759517178</v>
      </c>
      <c r="I24" s="73">
        <v>200</v>
      </c>
      <c r="J24" s="78">
        <f t="shared" si="5"/>
        <v>7.5089168387460106</v>
      </c>
      <c r="K24" s="78">
        <f t="shared" si="2"/>
        <v>7.5089168387460106</v>
      </c>
      <c r="L24" s="73"/>
      <c r="M24" s="78">
        <f t="shared" si="3"/>
        <v>0</v>
      </c>
      <c r="N24" s="69"/>
      <c r="O24" s="78" t="e">
        <f t="shared" si="4"/>
        <v>#DIV/0!</v>
      </c>
    </row>
    <row r="25" spans="1:15" s="9" customFormat="1" ht="18.75">
      <c r="A25" s="21">
        <v>21</v>
      </c>
      <c r="B25" s="36"/>
      <c r="C25" s="37" t="s">
        <v>153</v>
      </c>
      <c r="D25" s="81">
        <v>0</v>
      </c>
      <c r="E25" s="82">
        <v>0</v>
      </c>
      <c r="F25" s="78" t="e">
        <f>E25/D25*100</f>
        <v>#DIV/0!</v>
      </c>
      <c r="G25" s="38">
        <v>0</v>
      </c>
      <c r="H25" s="78" t="e">
        <f t="shared" si="1"/>
        <v>#DIV/0!</v>
      </c>
      <c r="I25" s="38"/>
      <c r="J25" s="78" t="e">
        <f t="shared" si="5"/>
        <v>#DIV/0!</v>
      </c>
      <c r="K25" s="78" t="e">
        <f t="shared" si="2"/>
        <v>#DIV/0!</v>
      </c>
      <c r="L25" s="38"/>
      <c r="M25" s="78" t="e">
        <f t="shared" si="3"/>
        <v>#DIV/0!</v>
      </c>
      <c r="N25" s="58"/>
      <c r="O25" s="78" t="e">
        <f t="shared" si="4"/>
        <v>#DIV/0!</v>
      </c>
    </row>
    <row r="26" spans="1:15" s="10" customFormat="1" ht="24" customHeight="1">
      <c r="A26" s="21">
        <v>22</v>
      </c>
      <c r="B26" s="39"/>
      <c r="C26" s="40" t="s">
        <v>3</v>
      </c>
      <c r="D26" s="83">
        <f>D5+D8+D9+D10+D11+D12+D13+D14+D15+D16+D17+D18+D19+D20+D21+D22+D23+D24</f>
        <v>1587821.25</v>
      </c>
      <c r="E26" s="83">
        <f>E5+E8+E9+E10+E11+E12+E13+E14+E15+E16+E17+E18+E19+E20+E21+E22+E23+E24</f>
        <v>1463000.73</v>
      </c>
      <c r="F26" s="78">
        <f>E26/D26*100</f>
        <v>92.138880872138472</v>
      </c>
      <c r="G26" s="83">
        <f>G5+G8+G9+G10+G11+G12+G13+G14+G15+G16+G17+G18+G19+G20+G21+G22+G23+G24</f>
        <v>1540726.4</v>
      </c>
      <c r="H26" s="78">
        <f>G26/D26*100</f>
        <v>97.033995482803874</v>
      </c>
      <c r="I26" s="72">
        <v>1193863.3</v>
      </c>
      <c r="J26" s="78">
        <f t="shared" si="5"/>
        <v>81.603739186104178</v>
      </c>
      <c r="K26" s="78">
        <f t="shared" si="2"/>
        <v>77.487041177460199</v>
      </c>
      <c r="L26" s="101">
        <v>1052896.8999999999</v>
      </c>
      <c r="M26" s="78">
        <f t="shared" si="3"/>
        <v>88.192417004526391</v>
      </c>
      <c r="N26" s="102">
        <v>1095585.1000000001</v>
      </c>
      <c r="O26" s="78">
        <f t="shared" si="4"/>
        <v>104.05435707902646</v>
      </c>
    </row>
    <row r="27" spans="1:15" s="11" customFormat="1" ht="33" customHeight="1">
      <c r="A27" s="21">
        <v>23</v>
      </c>
      <c r="B27" s="41"/>
      <c r="C27" s="42" t="s">
        <v>10</v>
      </c>
      <c r="D27" s="85">
        <v>9848.1</v>
      </c>
      <c r="E27" s="86">
        <v>-6672</v>
      </c>
      <c r="F27" s="92">
        <f>E27/D27*100</f>
        <v>-67.749108965181094</v>
      </c>
      <c r="G27" s="86">
        <v>-11134</v>
      </c>
      <c r="H27" s="92">
        <f>G27/D27*100</f>
        <v>-113.057341009941</v>
      </c>
      <c r="I27" s="91">
        <v>1050</v>
      </c>
      <c r="J27" s="92">
        <f t="shared" si="5"/>
        <v>-15.737410071942445</v>
      </c>
      <c r="K27" s="92">
        <f t="shared" si="2"/>
        <v>-9.4305730195796666</v>
      </c>
      <c r="L27" s="86">
        <v>1050</v>
      </c>
      <c r="M27" s="86">
        <f t="shared" si="3"/>
        <v>100</v>
      </c>
      <c r="N27" s="59">
        <v>0</v>
      </c>
      <c r="O27" s="93">
        <f t="shared" si="4"/>
        <v>0</v>
      </c>
    </row>
    <row r="28" spans="1:15" ht="18.75">
      <c r="A28" s="21">
        <v>24</v>
      </c>
      <c r="B28" s="43" t="s">
        <v>11</v>
      </c>
      <c r="C28" s="40" t="s">
        <v>12</v>
      </c>
      <c r="D28" s="80"/>
      <c r="E28" s="87"/>
      <c r="F28" s="45"/>
      <c r="G28" s="44"/>
      <c r="H28" s="45"/>
      <c r="I28" s="45"/>
      <c r="J28" s="45"/>
      <c r="K28" s="45"/>
      <c r="L28" s="44"/>
      <c r="M28" s="44"/>
      <c r="N28" s="60"/>
      <c r="O28" s="61"/>
    </row>
    <row r="29" spans="1:15" s="5" customFormat="1" ht="18.75">
      <c r="A29" s="21">
        <v>25</v>
      </c>
      <c r="B29" s="46" t="s">
        <v>9</v>
      </c>
      <c r="C29" s="40" t="s">
        <v>13</v>
      </c>
      <c r="D29" s="84">
        <f>SUM(D30:D36)</f>
        <v>93862.799999999988</v>
      </c>
      <c r="E29" s="84">
        <f t="shared" ref="E29:N29" si="7">SUM(E30:E36)</f>
        <v>89140.2</v>
      </c>
      <c r="F29" s="84" t="e">
        <f>SUM(F30:F36)</f>
        <v>#DIV/0!</v>
      </c>
      <c r="G29" s="95">
        <f t="shared" ref="G29" si="8">SUM(G30:G36)</f>
        <v>103088.7</v>
      </c>
      <c r="H29" s="84" t="e">
        <f t="shared" si="7"/>
        <v>#DIV/0!</v>
      </c>
      <c r="I29" s="84">
        <f t="shared" si="7"/>
        <v>68677</v>
      </c>
      <c r="J29" s="84">
        <f t="shared" si="7"/>
        <v>486.3824300004278</v>
      </c>
      <c r="K29" s="84">
        <f t="shared" si="7"/>
        <v>0</v>
      </c>
      <c r="L29" s="84">
        <f t="shared" si="7"/>
        <v>62221.4</v>
      </c>
      <c r="M29" s="84" t="e">
        <f t="shared" si="7"/>
        <v>#DIV/0!</v>
      </c>
      <c r="N29" s="84">
        <f t="shared" si="7"/>
        <v>62238.400000000001</v>
      </c>
      <c r="O29" s="62"/>
    </row>
    <row r="30" spans="1:15" ht="56.25">
      <c r="A30" s="21">
        <v>26</v>
      </c>
      <c r="B30" s="47" t="s">
        <v>8</v>
      </c>
      <c r="C30" s="48" t="s">
        <v>14</v>
      </c>
      <c r="D30" s="80">
        <v>2160.9</v>
      </c>
      <c r="E30" s="87">
        <v>2447.6999999999998</v>
      </c>
      <c r="F30" s="45">
        <f>E30/D30</f>
        <v>1.1327224767458002</v>
      </c>
      <c r="G30" s="97">
        <v>2806.5</v>
      </c>
      <c r="H30" s="45">
        <f>G30/D30</f>
        <v>1.2987644037206718</v>
      </c>
      <c r="I30" s="76">
        <v>1445</v>
      </c>
      <c r="J30" s="76">
        <f>I30/E30*100</f>
        <v>59.035012460677372</v>
      </c>
      <c r="K30" s="76"/>
      <c r="L30" s="76">
        <v>1317</v>
      </c>
      <c r="M30" s="76">
        <f>L30/I30*100</f>
        <v>91.141868512110719</v>
      </c>
      <c r="N30" s="75">
        <v>1317</v>
      </c>
      <c r="O30" s="78">
        <f>N30/L30*100</f>
        <v>100</v>
      </c>
    </row>
    <row r="31" spans="1:15" ht="56.25">
      <c r="A31" s="21">
        <v>27</v>
      </c>
      <c r="B31" s="47" t="s">
        <v>7</v>
      </c>
      <c r="C31" s="48" t="s">
        <v>15</v>
      </c>
      <c r="D31" s="80">
        <v>1192.4000000000001</v>
      </c>
      <c r="E31" s="87">
        <v>1126.7</v>
      </c>
      <c r="F31" s="45">
        <f t="shared" ref="F31:F38" si="9">E31/D31</f>
        <v>0.94490103991949004</v>
      </c>
      <c r="G31" s="97">
        <v>1258.3</v>
      </c>
      <c r="H31" s="45">
        <f t="shared" ref="H31:H38" si="10">G31/D31</f>
        <v>1.0552666890305265</v>
      </c>
      <c r="I31" s="76">
        <v>756</v>
      </c>
      <c r="J31" s="76">
        <f t="shared" ref="J31:J38" si="11">I31/E31*100</f>
        <v>67.098606550102062</v>
      </c>
      <c r="K31" s="76"/>
      <c r="L31" s="76">
        <v>500</v>
      </c>
      <c r="M31" s="76">
        <f t="shared" ref="M31:M38" si="12">L31/I31*100</f>
        <v>66.137566137566139</v>
      </c>
      <c r="N31" s="75">
        <v>500</v>
      </c>
      <c r="O31" s="78">
        <f t="shared" ref="O31:O89" si="13">N31/L31*100</f>
        <v>100</v>
      </c>
    </row>
    <row r="32" spans="1:15" ht="75">
      <c r="A32" s="21">
        <v>28</v>
      </c>
      <c r="B32" s="47" t="s">
        <v>67</v>
      </c>
      <c r="C32" s="48" t="s">
        <v>16</v>
      </c>
      <c r="D32" s="80">
        <v>18506.3</v>
      </c>
      <c r="E32" s="87">
        <v>16583.300000000003</v>
      </c>
      <c r="F32" s="45">
        <f t="shared" si="9"/>
        <v>0.89608943981238842</v>
      </c>
      <c r="G32" s="97">
        <v>19277.900000000001</v>
      </c>
      <c r="H32" s="45">
        <f t="shared" si="10"/>
        <v>1.0416939096415816</v>
      </c>
      <c r="I32" s="76">
        <v>12125</v>
      </c>
      <c r="J32" s="76">
        <f t="shared" si="11"/>
        <v>73.115724855728331</v>
      </c>
      <c r="K32" s="76"/>
      <c r="L32" s="76">
        <v>11194.2</v>
      </c>
      <c r="M32" s="76">
        <f t="shared" si="12"/>
        <v>92.323298969072169</v>
      </c>
      <c r="N32" s="75">
        <v>11173.3</v>
      </c>
      <c r="O32" s="78">
        <f t="shared" si="13"/>
        <v>99.813296171231514</v>
      </c>
    </row>
    <row r="33" spans="1:15" ht="56.25">
      <c r="A33" s="21">
        <v>29</v>
      </c>
      <c r="B33" s="47" t="s">
        <v>6</v>
      </c>
      <c r="C33" s="48" t="s">
        <v>17</v>
      </c>
      <c r="D33" s="80">
        <v>12283.6</v>
      </c>
      <c r="E33" s="87">
        <v>10377.799999999999</v>
      </c>
      <c r="F33" s="45">
        <f t="shared" si="9"/>
        <v>0.84485004396105368</v>
      </c>
      <c r="G33" s="97">
        <v>12312</v>
      </c>
      <c r="H33" s="45">
        <f t="shared" si="10"/>
        <v>1.002312025790485</v>
      </c>
      <c r="I33" s="76">
        <v>8102.6</v>
      </c>
      <c r="J33" s="76">
        <f t="shared" si="11"/>
        <v>78.076278209254383</v>
      </c>
      <c r="K33" s="76"/>
      <c r="L33" s="76">
        <v>7126.4</v>
      </c>
      <c r="M33" s="76">
        <f t="shared" si="12"/>
        <v>87.952015402463402</v>
      </c>
      <c r="N33" s="75">
        <v>7164.3</v>
      </c>
      <c r="O33" s="78">
        <f t="shared" si="13"/>
        <v>100.53182532555007</v>
      </c>
    </row>
    <row r="34" spans="1:15" ht="18.75">
      <c r="A34" s="21">
        <v>30</v>
      </c>
      <c r="B34" s="47" t="s">
        <v>68</v>
      </c>
      <c r="C34" s="48" t="s">
        <v>18</v>
      </c>
      <c r="D34" s="80">
        <v>1500</v>
      </c>
      <c r="E34" s="87">
        <v>1860</v>
      </c>
      <c r="F34" s="45">
        <f t="shared" si="9"/>
        <v>1.24</v>
      </c>
      <c r="G34" s="97">
        <v>1860</v>
      </c>
      <c r="H34" s="45">
        <f t="shared" si="10"/>
        <v>1.24</v>
      </c>
      <c r="I34" s="76"/>
      <c r="J34" s="76">
        <f t="shared" si="11"/>
        <v>0</v>
      </c>
      <c r="K34" s="76"/>
      <c r="L34" s="76"/>
      <c r="M34" s="76" t="e">
        <f t="shared" si="12"/>
        <v>#DIV/0!</v>
      </c>
      <c r="N34" s="75"/>
      <c r="O34" s="78" t="e">
        <f t="shared" si="13"/>
        <v>#DIV/0!</v>
      </c>
    </row>
    <row r="35" spans="1:15" ht="18.75">
      <c r="A35" s="21">
        <v>31</v>
      </c>
      <c r="B35" s="47" t="s">
        <v>69</v>
      </c>
      <c r="C35" s="48" t="s">
        <v>19</v>
      </c>
      <c r="D35" s="80"/>
      <c r="E35" s="87">
        <v>780</v>
      </c>
      <c r="F35" s="45" t="e">
        <f t="shared" si="9"/>
        <v>#DIV/0!</v>
      </c>
      <c r="G35" s="97">
        <v>780</v>
      </c>
      <c r="H35" s="45" t="e">
        <f t="shared" si="10"/>
        <v>#DIV/0!</v>
      </c>
      <c r="I35" s="76">
        <v>1000</v>
      </c>
      <c r="J35" s="76">
        <f t="shared" si="11"/>
        <v>128.2051282051282</v>
      </c>
      <c r="K35" s="76"/>
      <c r="L35" s="76">
        <v>1000</v>
      </c>
      <c r="M35" s="76">
        <f t="shared" si="12"/>
        <v>100</v>
      </c>
      <c r="N35" s="75">
        <v>1000</v>
      </c>
      <c r="O35" s="78">
        <f t="shared" si="13"/>
        <v>100</v>
      </c>
    </row>
    <row r="36" spans="1:15" ht="18.75">
      <c r="A36" s="21">
        <v>32</v>
      </c>
      <c r="B36" s="47" t="s">
        <v>70</v>
      </c>
      <c r="C36" s="48" t="s">
        <v>20</v>
      </c>
      <c r="D36" s="80">
        <v>58219.6</v>
      </c>
      <c r="E36" s="87">
        <v>55964.7</v>
      </c>
      <c r="F36" s="45">
        <f t="shared" si="9"/>
        <v>0.9612690571560093</v>
      </c>
      <c r="G36" s="97">
        <v>64794</v>
      </c>
      <c r="H36" s="45">
        <f t="shared" si="10"/>
        <v>1.1129241698671926</v>
      </c>
      <c r="I36" s="76">
        <v>45248.4</v>
      </c>
      <c r="J36" s="76">
        <f t="shared" si="11"/>
        <v>80.851679719537501</v>
      </c>
      <c r="K36" s="76"/>
      <c r="L36" s="76">
        <v>41083.800000000003</v>
      </c>
      <c r="M36" s="76">
        <f t="shared" si="12"/>
        <v>90.796138647996401</v>
      </c>
      <c r="N36" s="75">
        <v>41083.800000000003</v>
      </c>
      <c r="O36" s="78">
        <f t="shared" si="13"/>
        <v>100</v>
      </c>
    </row>
    <row r="37" spans="1:15" s="5" customFormat="1" ht="18.75">
      <c r="A37" s="21">
        <v>33</v>
      </c>
      <c r="B37" s="46" t="s">
        <v>5</v>
      </c>
      <c r="C37" s="40" t="s">
        <v>21</v>
      </c>
      <c r="D37" s="84">
        <v>0</v>
      </c>
      <c r="E37" s="88">
        <v>679.7</v>
      </c>
      <c r="F37" s="45" t="e">
        <f t="shared" si="9"/>
        <v>#DIV/0!</v>
      </c>
      <c r="G37" s="98">
        <v>679.7</v>
      </c>
      <c r="H37" s="45" t="e">
        <f t="shared" si="10"/>
        <v>#DIV/0!</v>
      </c>
      <c r="I37" s="71"/>
      <c r="J37" s="76">
        <f t="shared" si="11"/>
        <v>0</v>
      </c>
      <c r="K37" s="71"/>
      <c r="L37" s="71"/>
      <c r="M37" s="76" t="e">
        <f t="shared" si="12"/>
        <v>#DIV/0!</v>
      </c>
      <c r="N37" s="66"/>
      <c r="O37" s="78" t="e">
        <f t="shared" si="13"/>
        <v>#DIV/0!</v>
      </c>
    </row>
    <row r="38" spans="1:15" ht="18.75">
      <c r="A38" s="21">
        <v>34</v>
      </c>
      <c r="B38" s="47" t="s">
        <v>4</v>
      </c>
      <c r="C38" s="48" t="s">
        <v>22</v>
      </c>
      <c r="D38" s="80"/>
      <c r="E38" s="87">
        <v>679.7</v>
      </c>
      <c r="F38" s="45" t="e">
        <f t="shared" si="9"/>
        <v>#DIV/0!</v>
      </c>
      <c r="G38" s="97">
        <v>679.7</v>
      </c>
      <c r="H38" s="45" t="e">
        <f t="shared" si="10"/>
        <v>#DIV/0!</v>
      </c>
      <c r="I38" s="76"/>
      <c r="J38" s="76">
        <f t="shared" si="11"/>
        <v>0</v>
      </c>
      <c r="K38" s="76"/>
      <c r="L38" s="76"/>
      <c r="M38" s="76" t="e">
        <f t="shared" si="12"/>
        <v>#DIV/0!</v>
      </c>
      <c r="N38" s="75"/>
      <c r="O38" s="78" t="e">
        <f t="shared" si="13"/>
        <v>#DIV/0!</v>
      </c>
    </row>
    <row r="39" spans="1:15" s="5" customFormat="1" ht="37.5">
      <c r="A39" s="21">
        <v>35</v>
      </c>
      <c r="B39" s="46" t="s">
        <v>71</v>
      </c>
      <c r="C39" s="40" t="s">
        <v>23</v>
      </c>
      <c r="D39" s="84">
        <f>SUM(D40:D41)</f>
        <v>4411.3</v>
      </c>
      <c r="E39" s="84">
        <f t="shared" ref="E39:N39" si="14">SUM(E40:E41)</f>
        <v>3806.1</v>
      </c>
      <c r="F39" s="84" t="e">
        <f t="shared" si="14"/>
        <v>#DIV/0!</v>
      </c>
      <c r="G39" s="95">
        <f t="shared" ref="G39" si="15">SUM(G40:G41)</f>
        <v>4407.1000000000004</v>
      </c>
      <c r="H39" s="84">
        <f t="shared" si="14"/>
        <v>0.99904789971210306</v>
      </c>
      <c r="I39" s="84">
        <f t="shared" si="14"/>
        <v>2833</v>
      </c>
      <c r="J39" s="84">
        <f t="shared" si="14"/>
        <v>74.433146790678123</v>
      </c>
      <c r="K39" s="84">
        <f t="shared" si="14"/>
        <v>0</v>
      </c>
      <c r="L39" s="84">
        <f t="shared" si="14"/>
        <v>0</v>
      </c>
      <c r="M39" s="84" t="e">
        <f t="shared" si="14"/>
        <v>#DIV/0!</v>
      </c>
      <c r="N39" s="84">
        <f t="shared" si="14"/>
        <v>0</v>
      </c>
      <c r="O39" s="78" t="e">
        <f t="shared" si="13"/>
        <v>#DIV/0!</v>
      </c>
    </row>
    <row r="40" spans="1:15" ht="18.75">
      <c r="A40" s="21">
        <v>36</v>
      </c>
      <c r="B40" s="47" t="s">
        <v>72</v>
      </c>
      <c r="C40" s="49" t="s">
        <v>154</v>
      </c>
      <c r="D40" s="80"/>
      <c r="E40" s="87"/>
      <c r="F40" s="45" t="e">
        <f>E40/D40</f>
        <v>#DIV/0!</v>
      </c>
      <c r="G40" s="97"/>
      <c r="H40" s="45"/>
      <c r="I40" s="76"/>
      <c r="J40" s="76"/>
      <c r="K40" s="76"/>
      <c r="L40" s="76"/>
      <c r="M40" s="76" t="e">
        <f>L40/I40*100</f>
        <v>#DIV/0!</v>
      </c>
      <c r="N40" s="75"/>
      <c r="O40" s="78" t="e">
        <f t="shared" si="13"/>
        <v>#DIV/0!</v>
      </c>
    </row>
    <row r="41" spans="1:15" ht="56.25">
      <c r="A41" s="21">
        <v>37</v>
      </c>
      <c r="B41" s="47" t="s">
        <v>73</v>
      </c>
      <c r="C41" s="49" t="s">
        <v>155</v>
      </c>
      <c r="D41" s="80">
        <v>4411.3</v>
      </c>
      <c r="E41" s="87">
        <v>3806.1</v>
      </c>
      <c r="F41" s="45">
        <f>E41/D41</f>
        <v>0.86280688232493818</v>
      </c>
      <c r="G41" s="97">
        <v>4407.1000000000004</v>
      </c>
      <c r="H41" s="45">
        <f t="shared" ref="H41" si="16">G41/D41</f>
        <v>0.99904789971210306</v>
      </c>
      <c r="I41" s="76">
        <v>2833</v>
      </c>
      <c r="J41" s="76">
        <f>I41/E41*100</f>
        <v>74.433146790678123</v>
      </c>
      <c r="K41" s="76"/>
      <c r="L41" s="76"/>
      <c r="M41" s="76">
        <f>L41/I41*100</f>
        <v>0</v>
      </c>
      <c r="N41" s="75"/>
      <c r="O41" s="78" t="e">
        <f t="shared" si="13"/>
        <v>#DIV/0!</v>
      </c>
    </row>
    <row r="42" spans="1:15" s="5" customFormat="1" ht="18.75">
      <c r="A42" s="21">
        <v>38</v>
      </c>
      <c r="B42" s="46" t="s">
        <v>74</v>
      </c>
      <c r="C42" s="40" t="s">
        <v>24</v>
      </c>
      <c r="D42" s="84">
        <f>SUM(D43:D49)</f>
        <v>37688</v>
      </c>
      <c r="E42" s="84">
        <f t="shared" ref="E42:N42" si="17">SUM(E43:E49)</f>
        <v>172383.6</v>
      </c>
      <c r="F42" s="84" t="e">
        <f t="shared" si="17"/>
        <v>#DIV/0!</v>
      </c>
      <c r="G42" s="95">
        <f t="shared" ref="G42" si="18">SUM(G43:G49)</f>
        <v>172866</v>
      </c>
      <c r="H42" s="84" t="e">
        <f t="shared" si="17"/>
        <v>#DIV/0!</v>
      </c>
      <c r="I42" s="84">
        <f t="shared" si="17"/>
        <v>26393.699999999997</v>
      </c>
      <c r="J42" s="84" t="e">
        <f t="shared" si="17"/>
        <v>#DIV/0!</v>
      </c>
      <c r="K42" s="84">
        <f t="shared" si="17"/>
        <v>0</v>
      </c>
      <c r="L42" s="84">
        <f t="shared" si="17"/>
        <v>28474.799999999999</v>
      </c>
      <c r="M42" s="84" t="e">
        <f t="shared" si="17"/>
        <v>#DIV/0!</v>
      </c>
      <c r="N42" s="84">
        <f t="shared" si="17"/>
        <v>79152</v>
      </c>
      <c r="O42" s="78">
        <f t="shared" si="13"/>
        <v>277.97210164777277</v>
      </c>
    </row>
    <row r="43" spans="1:15" ht="18.75">
      <c r="A43" s="21">
        <v>39</v>
      </c>
      <c r="B43" s="47" t="s">
        <v>75</v>
      </c>
      <c r="C43" s="48" t="s">
        <v>25</v>
      </c>
      <c r="D43" s="80">
        <v>250.8</v>
      </c>
      <c r="E43" s="87">
        <v>250.5</v>
      </c>
      <c r="F43" s="45">
        <f>E43/D43</f>
        <v>0.99880382775119614</v>
      </c>
      <c r="G43" s="97">
        <v>250.5</v>
      </c>
      <c r="H43" s="45">
        <f>G43/D43</f>
        <v>0.99880382775119614</v>
      </c>
      <c r="I43" s="76">
        <v>250</v>
      </c>
      <c r="J43" s="76">
        <f>I43/E43*100</f>
        <v>99.800399201596804</v>
      </c>
      <c r="K43" s="76"/>
      <c r="L43" s="76">
        <v>250</v>
      </c>
      <c r="M43" s="76">
        <f>L43/I43*100</f>
        <v>100</v>
      </c>
      <c r="N43" s="75">
        <v>250</v>
      </c>
      <c r="O43" s="78">
        <f t="shared" si="13"/>
        <v>100</v>
      </c>
    </row>
    <row r="44" spans="1:15" ht="18.75">
      <c r="A44" s="21">
        <v>40</v>
      </c>
      <c r="B44" s="47" t="s">
        <v>150</v>
      </c>
      <c r="C44" s="48" t="s">
        <v>149</v>
      </c>
      <c r="D44" s="80">
        <v>0</v>
      </c>
      <c r="E44" s="87">
        <v>0</v>
      </c>
      <c r="F44" s="45" t="e">
        <f t="shared" ref="F44:F49" si="19">E44/D44</f>
        <v>#DIV/0!</v>
      </c>
      <c r="G44" s="97">
        <v>0</v>
      </c>
      <c r="H44" s="45" t="e">
        <f t="shared" ref="H44:H49" si="20">G44/D44</f>
        <v>#DIV/0!</v>
      </c>
      <c r="I44" s="76"/>
      <c r="J44" s="76" t="e">
        <f t="shared" ref="J44:J49" si="21">I44/E44*100</f>
        <v>#DIV/0!</v>
      </c>
      <c r="K44" s="76"/>
      <c r="L44" s="76"/>
      <c r="M44" s="76" t="e">
        <f t="shared" ref="M44:M49" si="22">L44/I44*100</f>
        <v>#DIV/0!</v>
      </c>
      <c r="N44" s="75"/>
      <c r="O44" s="78" t="e">
        <f t="shared" si="13"/>
        <v>#DIV/0!</v>
      </c>
    </row>
    <row r="45" spans="1:15" ht="18.75">
      <c r="A45" s="21">
        <v>41</v>
      </c>
      <c r="B45" s="47" t="s">
        <v>76</v>
      </c>
      <c r="C45" s="48" t="s">
        <v>26</v>
      </c>
      <c r="D45" s="80">
        <v>6466.5</v>
      </c>
      <c r="E45" s="87">
        <v>8714.9</v>
      </c>
      <c r="F45" s="45">
        <f t="shared" si="19"/>
        <v>1.34769968298152</v>
      </c>
      <c r="G45" s="97">
        <v>9197.2999999999993</v>
      </c>
      <c r="H45" s="45">
        <f t="shared" si="20"/>
        <v>1.4222995438026753</v>
      </c>
      <c r="I45" s="76">
        <v>6628.8</v>
      </c>
      <c r="J45" s="76">
        <f t="shared" si="21"/>
        <v>76.06283491491584</v>
      </c>
      <c r="K45" s="76"/>
      <c r="L45" s="76">
        <v>7223.2</v>
      </c>
      <c r="M45" s="76">
        <f t="shared" si="22"/>
        <v>108.9669321747526</v>
      </c>
      <c r="N45" s="75">
        <v>7275.4</v>
      </c>
      <c r="O45" s="78">
        <f t="shared" si="13"/>
        <v>100.72267139218074</v>
      </c>
    </row>
    <row r="46" spans="1:15" ht="18.75">
      <c r="A46" s="21">
        <v>42</v>
      </c>
      <c r="B46" s="47" t="s">
        <v>77</v>
      </c>
      <c r="C46" s="48" t="s">
        <v>27</v>
      </c>
      <c r="D46" s="80">
        <v>0</v>
      </c>
      <c r="E46" s="87">
        <v>0</v>
      </c>
      <c r="F46" s="45" t="e">
        <f t="shared" si="19"/>
        <v>#DIV/0!</v>
      </c>
      <c r="G46" s="97">
        <v>0</v>
      </c>
      <c r="H46" s="45" t="e">
        <f t="shared" si="20"/>
        <v>#DIV/0!</v>
      </c>
      <c r="I46" s="76"/>
      <c r="J46" s="76" t="e">
        <f t="shared" si="21"/>
        <v>#DIV/0!</v>
      </c>
      <c r="K46" s="76"/>
      <c r="L46" s="76"/>
      <c r="M46" s="76" t="e">
        <f t="shared" si="22"/>
        <v>#DIV/0!</v>
      </c>
      <c r="N46" s="75"/>
      <c r="O46" s="78" t="e">
        <f t="shared" si="13"/>
        <v>#DIV/0!</v>
      </c>
    </row>
    <row r="47" spans="1:15" ht="18.75">
      <c r="A47" s="21">
        <v>43</v>
      </c>
      <c r="B47" s="47" t="s">
        <v>78</v>
      </c>
      <c r="C47" s="48" t="s">
        <v>28</v>
      </c>
      <c r="D47" s="80">
        <v>27953.7</v>
      </c>
      <c r="E47" s="87">
        <v>161012</v>
      </c>
      <c r="F47" s="45">
        <f t="shared" si="19"/>
        <v>5.7599530652471769</v>
      </c>
      <c r="G47" s="97">
        <v>161012</v>
      </c>
      <c r="H47" s="45">
        <f t="shared" si="20"/>
        <v>5.7599530652471769</v>
      </c>
      <c r="I47" s="76">
        <v>19502.8</v>
      </c>
      <c r="J47" s="76">
        <f t="shared" si="21"/>
        <v>12.112637567386281</v>
      </c>
      <c r="K47" s="76"/>
      <c r="L47" s="76">
        <v>20989.599999999999</v>
      </c>
      <c r="M47" s="76">
        <f t="shared" si="22"/>
        <v>107.6235207252292</v>
      </c>
      <c r="N47" s="75">
        <v>71614.5</v>
      </c>
      <c r="O47" s="78">
        <f t="shared" si="13"/>
        <v>341.19039905477001</v>
      </c>
    </row>
    <row r="48" spans="1:15" ht="18.75">
      <c r="A48" s="21">
        <v>44</v>
      </c>
      <c r="B48" s="47" t="s">
        <v>79</v>
      </c>
      <c r="C48" s="48" t="s">
        <v>29</v>
      </c>
      <c r="D48" s="80">
        <v>0</v>
      </c>
      <c r="E48" s="87">
        <v>0</v>
      </c>
      <c r="F48" s="45" t="e">
        <f t="shared" si="19"/>
        <v>#DIV/0!</v>
      </c>
      <c r="G48" s="97">
        <v>0</v>
      </c>
      <c r="H48" s="45" t="e">
        <f t="shared" si="20"/>
        <v>#DIV/0!</v>
      </c>
      <c r="I48" s="76"/>
      <c r="J48" s="76" t="e">
        <f t="shared" si="21"/>
        <v>#DIV/0!</v>
      </c>
      <c r="K48" s="76"/>
      <c r="L48" s="76"/>
      <c r="M48" s="76" t="e">
        <f t="shared" si="22"/>
        <v>#DIV/0!</v>
      </c>
      <c r="N48" s="75"/>
      <c r="O48" s="78" t="e">
        <f t="shared" si="13"/>
        <v>#DIV/0!</v>
      </c>
    </row>
    <row r="49" spans="1:15" ht="18.75">
      <c r="A49" s="21">
        <v>45</v>
      </c>
      <c r="B49" s="47" t="s">
        <v>80</v>
      </c>
      <c r="C49" s="48" t="s">
        <v>30</v>
      </c>
      <c r="D49" s="80">
        <v>3017</v>
      </c>
      <c r="E49" s="87">
        <v>2406.1999999999998</v>
      </c>
      <c r="F49" s="45">
        <f t="shared" si="19"/>
        <v>0.79754723235001657</v>
      </c>
      <c r="G49" s="97">
        <v>2406.1999999999998</v>
      </c>
      <c r="H49" s="45">
        <f t="shared" si="20"/>
        <v>0.79754723235001657</v>
      </c>
      <c r="I49" s="76">
        <v>12.1</v>
      </c>
      <c r="J49" s="76">
        <f t="shared" si="21"/>
        <v>0.50286759205386089</v>
      </c>
      <c r="K49" s="76"/>
      <c r="L49" s="76">
        <v>12</v>
      </c>
      <c r="M49" s="76">
        <f t="shared" si="22"/>
        <v>99.173553719008268</v>
      </c>
      <c r="N49" s="75">
        <v>12.1</v>
      </c>
      <c r="O49" s="78">
        <f t="shared" si="13"/>
        <v>100.83333333333333</v>
      </c>
    </row>
    <row r="50" spans="1:15" s="5" customFormat="1" ht="18.75">
      <c r="A50" s="21">
        <v>46</v>
      </c>
      <c r="B50" s="46" t="s">
        <v>81</v>
      </c>
      <c r="C50" s="40" t="s">
        <v>31</v>
      </c>
      <c r="D50" s="84">
        <f>SUM(D51:D54)</f>
        <v>51221</v>
      </c>
      <c r="E50" s="84">
        <f t="shared" ref="E50:N50" si="23">SUM(E51:E54)</f>
        <v>22539.899999999998</v>
      </c>
      <c r="F50" s="84" t="e">
        <f>SUM(F51:F54)</f>
        <v>#DIV/0!</v>
      </c>
      <c r="G50" s="95">
        <f t="shared" ref="G50" si="24">SUM(G51:G54)</f>
        <v>22833.199999999997</v>
      </c>
      <c r="H50" s="84" t="e">
        <f t="shared" si="23"/>
        <v>#DIV/0!</v>
      </c>
      <c r="I50" s="84">
        <f t="shared" si="23"/>
        <v>1593</v>
      </c>
      <c r="J50" s="84" t="e">
        <f t="shared" si="23"/>
        <v>#DIV/0!</v>
      </c>
      <c r="K50" s="84">
        <f t="shared" si="23"/>
        <v>0</v>
      </c>
      <c r="L50" s="84">
        <f t="shared" si="23"/>
        <v>1255.3</v>
      </c>
      <c r="M50" s="84" t="e">
        <f t="shared" si="23"/>
        <v>#DIV/0!</v>
      </c>
      <c r="N50" s="84">
        <f t="shared" si="23"/>
        <v>1155.3</v>
      </c>
      <c r="O50" s="78">
        <f t="shared" si="13"/>
        <v>92.033776786425562</v>
      </c>
    </row>
    <row r="51" spans="1:15" ht="18.75">
      <c r="A51" s="21">
        <v>47</v>
      </c>
      <c r="B51" s="47" t="s">
        <v>82</v>
      </c>
      <c r="C51" s="48" t="s">
        <v>32</v>
      </c>
      <c r="D51" s="80">
        <v>0</v>
      </c>
      <c r="E51" s="87">
        <v>0</v>
      </c>
      <c r="F51" s="45" t="e">
        <f>E51/D51</f>
        <v>#DIV/0!</v>
      </c>
      <c r="G51" s="97">
        <v>0</v>
      </c>
      <c r="H51" s="45" t="e">
        <f>G51/D51</f>
        <v>#DIV/0!</v>
      </c>
      <c r="I51" s="76"/>
      <c r="J51" s="76" t="e">
        <f>I51/E51*100</f>
        <v>#DIV/0!</v>
      </c>
      <c r="K51" s="76"/>
      <c r="L51" s="76"/>
      <c r="M51" s="76" t="e">
        <f>L51/I51*100</f>
        <v>#DIV/0!</v>
      </c>
      <c r="N51" s="75"/>
      <c r="O51" s="78" t="e">
        <f t="shared" si="13"/>
        <v>#DIV/0!</v>
      </c>
    </row>
    <row r="52" spans="1:15" ht="18.75">
      <c r="A52" s="21">
        <v>48</v>
      </c>
      <c r="B52" s="47" t="s">
        <v>83</v>
      </c>
      <c r="C52" s="48" t="s">
        <v>33</v>
      </c>
      <c r="D52" s="80">
        <v>18765.8</v>
      </c>
      <c r="E52" s="87">
        <v>13704.9</v>
      </c>
      <c r="F52" s="45">
        <f t="shared" ref="F52:F58" si="25">E52/D52</f>
        <v>0.73031258992422388</v>
      </c>
      <c r="G52" s="97">
        <v>13704.9</v>
      </c>
      <c r="H52" s="45">
        <f t="shared" ref="H52:H84" si="26">G52/D52</f>
        <v>0.73031258992422388</v>
      </c>
      <c r="I52" s="76"/>
      <c r="J52" s="76">
        <f t="shared" ref="J52:J58" si="27">I52/E52*100</f>
        <v>0</v>
      </c>
      <c r="K52" s="76"/>
      <c r="L52" s="76"/>
      <c r="M52" s="76" t="e">
        <f t="shared" ref="M52:M58" si="28">L52/I52*100</f>
        <v>#DIV/0!</v>
      </c>
      <c r="N52" s="75"/>
      <c r="O52" s="78" t="e">
        <f t="shared" si="13"/>
        <v>#DIV/0!</v>
      </c>
    </row>
    <row r="53" spans="1:15" ht="18.75">
      <c r="A53" s="21">
        <v>49</v>
      </c>
      <c r="B53" s="47" t="s">
        <v>84</v>
      </c>
      <c r="C53" s="48" t="s">
        <v>34</v>
      </c>
      <c r="D53" s="80">
        <v>30803</v>
      </c>
      <c r="E53" s="87">
        <v>7439.2</v>
      </c>
      <c r="F53" s="45">
        <f t="shared" si="25"/>
        <v>0.24150894393403238</v>
      </c>
      <c r="G53" s="97">
        <v>7439.2</v>
      </c>
      <c r="H53" s="45">
        <f t="shared" si="26"/>
        <v>0.24150894393403238</v>
      </c>
      <c r="I53" s="76">
        <v>400</v>
      </c>
      <c r="J53" s="76">
        <f t="shared" si="27"/>
        <v>5.3769222497042701</v>
      </c>
      <c r="K53" s="76"/>
      <c r="L53" s="76">
        <v>200</v>
      </c>
      <c r="M53" s="76">
        <f t="shared" si="28"/>
        <v>50</v>
      </c>
      <c r="N53" s="75">
        <v>100</v>
      </c>
      <c r="O53" s="78">
        <f t="shared" si="13"/>
        <v>50</v>
      </c>
    </row>
    <row r="54" spans="1:15" ht="37.5">
      <c r="A54" s="21">
        <v>50</v>
      </c>
      <c r="B54" s="47" t="s">
        <v>85</v>
      </c>
      <c r="C54" s="48" t="s">
        <v>35</v>
      </c>
      <c r="D54" s="80">
        <v>1652.2</v>
      </c>
      <c r="E54" s="87">
        <v>1395.8</v>
      </c>
      <c r="F54" s="45">
        <f t="shared" si="25"/>
        <v>0.84481297663721089</v>
      </c>
      <c r="G54" s="97">
        <v>1689.1</v>
      </c>
      <c r="H54" s="45">
        <f t="shared" si="26"/>
        <v>1.0223338578864543</v>
      </c>
      <c r="I54" s="76">
        <v>1193</v>
      </c>
      <c r="J54" s="76">
        <f t="shared" si="27"/>
        <v>85.470697807708845</v>
      </c>
      <c r="K54" s="76"/>
      <c r="L54" s="76">
        <v>1055.3</v>
      </c>
      <c r="M54" s="76">
        <f t="shared" si="28"/>
        <v>88.457669740150877</v>
      </c>
      <c r="N54" s="75">
        <v>1055.3</v>
      </c>
      <c r="O54" s="78">
        <f>N54/L54*100</f>
        <v>100</v>
      </c>
    </row>
    <row r="55" spans="1:15" s="5" customFormat="1" ht="18.75">
      <c r="A55" s="21">
        <v>51</v>
      </c>
      <c r="B55" s="46" t="s">
        <v>86</v>
      </c>
      <c r="C55" s="40" t="s">
        <v>36</v>
      </c>
      <c r="D55" s="84">
        <v>0</v>
      </c>
      <c r="E55" s="84">
        <v>106.6</v>
      </c>
      <c r="F55" s="45" t="e">
        <f t="shared" si="25"/>
        <v>#DIV/0!</v>
      </c>
      <c r="G55" s="95">
        <v>106.6</v>
      </c>
      <c r="H55" s="45" t="e">
        <f t="shared" si="26"/>
        <v>#DIV/0!</v>
      </c>
      <c r="I55" s="71"/>
      <c r="J55" s="76">
        <f t="shared" si="27"/>
        <v>0</v>
      </c>
      <c r="K55" s="71"/>
      <c r="L55" s="71"/>
      <c r="M55" s="76" t="e">
        <f t="shared" si="28"/>
        <v>#DIV/0!</v>
      </c>
      <c r="N55" s="66"/>
      <c r="O55" s="78" t="e">
        <f t="shared" si="13"/>
        <v>#DIV/0!</v>
      </c>
    </row>
    <row r="56" spans="1:15" ht="18.75">
      <c r="A56" s="21">
        <v>52</v>
      </c>
      <c r="B56" s="47" t="s">
        <v>87</v>
      </c>
      <c r="C56" s="48" t="s">
        <v>37</v>
      </c>
      <c r="D56" s="80">
        <v>0</v>
      </c>
      <c r="E56" s="87">
        <v>0</v>
      </c>
      <c r="F56" s="45">
        <v>0</v>
      </c>
      <c r="G56" s="97">
        <v>0</v>
      </c>
      <c r="H56" s="45" t="e">
        <f t="shared" si="26"/>
        <v>#DIV/0!</v>
      </c>
      <c r="I56" s="76"/>
      <c r="J56" s="76" t="e">
        <f t="shared" si="27"/>
        <v>#DIV/0!</v>
      </c>
      <c r="K56" s="76"/>
      <c r="L56" s="76"/>
      <c r="M56" s="76" t="e">
        <f t="shared" si="28"/>
        <v>#DIV/0!</v>
      </c>
      <c r="N56" s="75"/>
      <c r="O56" s="78" t="e">
        <f t="shared" si="13"/>
        <v>#DIV/0!</v>
      </c>
    </row>
    <row r="57" spans="1:15" ht="37.5">
      <c r="A57" s="21">
        <v>53</v>
      </c>
      <c r="B57" s="47" t="s">
        <v>88</v>
      </c>
      <c r="C57" s="48" t="s">
        <v>38</v>
      </c>
      <c r="D57" s="80">
        <v>0</v>
      </c>
      <c r="E57" s="87">
        <v>0</v>
      </c>
      <c r="F57" s="45" t="e">
        <f t="shared" si="25"/>
        <v>#DIV/0!</v>
      </c>
      <c r="G57" s="97">
        <v>0</v>
      </c>
      <c r="H57" s="45" t="e">
        <f t="shared" si="26"/>
        <v>#DIV/0!</v>
      </c>
      <c r="I57" s="76"/>
      <c r="J57" s="76" t="e">
        <f t="shared" si="27"/>
        <v>#DIV/0!</v>
      </c>
      <c r="K57" s="76"/>
      <c r="L57" s="76"/>
      <c r="M57" s="76" t="e">
        <f t="shared" si="28"/>
        <v>#DIV/0!</v>
      </c>
      <c r="N57" s="75"/>
      <c r="O57" s="78" t="e">
        <f t="shared" si="13"/>
        <v>#DIV/0!</v>
      </c>
    </row>
    <row r="58" spans="1:15" ht="18.75">
      <c r="A58" s="21">
        <v>54</v>
      </c>
      <c r="B58" s="47" t="s">
        <v>89</v>
      </c>
      <c r="C58" s="48" t="s">
        <v>39</v>
      </c>
      <c r="D58" s="80">
        <v>0</v>
      </c>
      <c r="E58" s="87">
        <v>106.6</v>
      </c>
      <c r="F58" s="45" t="e">
        <f t="shared" si="25"/>
        <v>#DIV/0!</v>
      </c>
      <c r="G58" s="97">
        <v>106.6</v>
      </c>
      <c r="H58" s="45" t="e">
        <f t="shared" si="26"/>
        <v>#DIV/0!</v>
      </c>
      <c r="I58" s="76"/>
      <c r="J58" s="76">
        <f t="shared" si="27"/>
        <v>0</v>
      </c>
      <c r="K58" s="76"/>
      <c r="L58" s="76"/>
      <c r="M58" s="76" t="e">
        <f t="shared" si="28"/>
        <v>#DIV/0!</v>
      </c>
      <c r="N58" s="75"/>
      <c r="O58" s="78" t="e">
        <f t="shared" si="13"/>
        <v>#DIV/0!</v>
      </c>
    </row>
    <row r="59" spans="1:15" s="5" customFormat="1" ht="18.75">
      <c r="A59" s="21">
        <v>55</v>
      </c>
      <c r="B59" s="46" t="s">
        <v>90</v>
      </c>
      <c r="C59" s="40" t="s">
        <v>40</v>
      </c>
      <c r="D59" s="84">
        <f>SUM(D60:D64)</f>
        <v>1128430.0999999999</v>
      </c>
      <c r="E59" s="84">
        <f t="shared" ref="E59:N59" si="29">SUM(E60:E64)</f>
        <v>935544.79999999993</v>
      </c>
      <c r="F59" s="84" t="e">
        <f t="shared" si="29"/>
        <v>#DIV/0!</v>
      </c>
      <c r="G59" s="95">
        <f t="shared" ref="G59" si="30">SUM(G60:G64)</f>
        <v>983788.29999999993</v>
      </c>
      <c r="H59" s="84" t="e">
        <f t="shared" si="29"/>
        <v>#DIV/0!</v>
      </c>
      <c r="I59" s="84">
        <f t="shared" si="29"/>
        <v>907867.4</v>
      </c>
      <c r="J59" s="84">
        <f t="shared" si="29"/>
        <v>479.84004926748582</v>
      </c>
      <c r="K59" s="84">
        <f t="shared" si="29"/>
        <v>0</v>
      </c>
      <c r="L59" s="84">
        <f t="shared" si="29"/>
        <v>829960.70000000007</v>
      </c>
      <c r="M59" s="84">
        <f t="shared" si="29"/>
        <v>467.35956502293647</v>
      </c>
      <c r="N59" s="84">
        <f t="shared" si="29"/>
        <v>804384.79999999993</v>
      </c>
      <c r="O59" s="78">
        <f t="shared" si="13"/>
        <v>96.918420354120357</v>
      </c>
    </row>
    <row r="60" spans="1:15" ht="18.75">
      <c r="A60" s="21">
        <v>56</v>
      </c>
      <c r="B60" s="47" t="s">
        <v>91</v>
      </c>
      <c r="C60" s="48" t="s">
        <v>41</v>
      </c>
      <c r="D60" s="80">
        <v>250626.4</v>
      </c>
      <c r="E60" s="87">
        <v>228162.8</v>
      </c>
      <c r="F60" s="45">
        <f>E60/D60</f>
        <v>0.91037017648579721</v>
      </c>
      <c r="G60" s="97">
        <v>237580.6</v>
      </c>
      <c r="H60" s="45">
        <f t="shared" si="26"/>
        <v>0.94794722343695637</v>
      </c>
      <c r="I60" s="76">
        <v>217212.79999999999</v>
      </c>
      <c r="J60" s="76">
        <f>I60/E60*100</f>
        <v>95.200795221657515</v>
      </c>
      <c r="K60" s="76"/>
      <c r="L60" s="76">
        <v>203936.6</v>
      </c>
      <c r="M60" s="76">
        <f>L60/I60*100</f>
        <v>93.887929256471082</v>
      </c>
      <c r="N60" s="75">
        <v>204016.4</v>
      </c>
      <c r="O60" s="78">
        <f t="shared" si="13"/>
        <v>100.03912980798934</v>
      </c>
    </row>
    <row r="61" spans="1:15" ht="18.75">
      <c r="A61" s="21">
        <v>57</v>
      </c>
      <c r="B61" s="47" t="s">
        <v>92</v>
      </c>
      <c r="C61" s="48" t="s">
        <v>42</v>
      </c>
      <c r="D61" s="80">
        <v>695672.2</v>
      </c>
      <c r="E61" s="87">
        <v>549636.6</v>
      </c>
      <c r="F61" s="45">
        <f t="shared" ref="F61:F64" si="31">E61/D61</f>
        <v>0.79007986807579778</v>
      </c>
      <c r="G61" s="97">
        <v>563992.6</v>
      </c>
      <c r="H61" s="45">
        <f t="shared" si="26"/>
        <v>0.81071602401245879</v>
      </c>
      <c r="I61" s="76">
        <v>542392.5</v>
      </c>
      <c r="J61" s="76">
        <f t="shared" ref="J61:J64" si="32">I61/E61*100</f>
        <v>98.682020083815374</v>
      </c>
      <c r="K61" s="76"/>
      <c r="L61" s="76">
        <v>497066.8</v>
      </c>
      <c r="M61" s="76">
        <f t="shared" ref="M61:M64" si="33">L61/I61*100</f>
        <v>91.643376337246551</v>
      </c>
      <c r="N61" s="75">
        <v>461979.5</v>
      </c>
      <c r="O61" s="78">
        <f t="shared" si="13"/>
        <v>92.941129844117526</v>
      </c>
    </row>
    <row r="62" spans="1:15" ht="18.75">
      <c r="A62" s="21">
        <v>58</v>
      </c>
      <c r="B62" s="47" t="s">
        <v>93</v>
      </c>
      <c r="C62" s="48" t="s">
        <v>43</v>
      </c>
      <c r="D62" s="80">
        <v>151805.79999999999</v>
      </c>
      <c r="E62" s="87">
        <v>128326.8</v>
      </c>
      <c r="F62" s="45">
        <f t="shared" si="31"/>
        <v>0.84533529021947784</v>
      </c>
      <c r="G62" s="97">
        <v>150127.20000000001</v>
      </c>
      <c r="H62" s="45">
        <f t="shared" si="26"/>
        <v>0.98894245147418625</v>
      </c>
      <c r="I62" s="76">
        <v>121371.6</v>
      </c>
      <c r="J62" s="76">
        <f t="shared" si="32"/>
        <v>94.580087713556324</v>
      </c>
      <c r="K62" s="76"/>
      <c r="L62" s="76">
        <v>102845.9</v>
      </c>
      <c r="M62" s="76">
        <f t="shared" si="33"/>
        <v>84.736379845037874</v>
      </c>
      <c r="N62" s="75">
        <v>111942.7</v>
      </c>
      <c r="O62" s="78">
        <f t="shared" si="13"/>
        <v>108.84507792726789</v>
      </c>
    </row>
    <row r="63" spans="1:15" ht="18.75">
      <c r="A63" s="21">
        <v>59</v>
      </c>
      <c r="B63" s="47" t="s">
        <v>94</v>
      </c>
      <c r="C63" s="48" t="s">
        <v>44</v>
      </c>
      <c r="D63" s="80"/>
      <c r="E63" s="87">
        <v>100</v>
      </c>
      <c r="F63" s="45" t="e">
        <f t="shared" si="31"/>
        <v>#DIV/0!</v>
      </c>
      <c r="G63" s="97">
        <v>100</v>
      </c>
      <c r="H63" s="45" t="e">
        <f t="shared" si="26"/>
        <v>#DIV/0!</v>
      </c>
      <c r="I63" s="76">
        <v>100</v>
      </c>
      <c r="J63" s="76">
        <f t="shared" si="32"/>
        <v>100</v>
      </c>
      <c r="K63" s="76"/>
      <c r="L63" s="76">
        <v>100</v>
      </c>
      <c r="M63" s="76">
        <f t="shared" si="33"/>
        <v>100</v>
      </c>
      <c r="N63" s="75">
        <v>100</v>
      </c>
      <c r="O63" s="78">
        <f t="shared" si="13"/>
        <v>100</v>
      </c>
    </row>
    <row r="64" spans="1:15" ht="18.75">
      <c r="A64" s="21">
        <v>60</v>
      </c>
      <c r="B64" s="47" t="s">
        <v>95</v>
      </c>
      <c r="C64" s="48" t="s">
        <v>45</v>
      </c>
      <c r="D64" s="80">
        <v>30325.7</v>
      </c>
      <c r="E64" s="87">
        <v>29318.6</v>
      </c>
      <c r="F64" s="45">
        <f t="shared" si="31"/>
        <v>0.96679054399403797</v>
      </c>
      <c r="G64" s="97">
        <v>31987.9</v>
      </c>
      <c r="H64" s="45">
        <f t="shared" si="26"/>
        <v>1.0548115954454473</v>
      </c>
      <c r="I64" s="76">
        <v>26790.5</v>
      </c>
      <c r="J64" s="76">
        <f t="shared" si="32"/>
        <v>91.377146248456626</v>
      </c>
      <c r="K64" s="76"/>
      <c r="L64" s="76">
        <v>26011.4</v>
      </c>
      <c r="M64" s="76">
        <f t="shared" si="33"/>
        <v>97.091879584180958</v>
      </c>
      <c r="N64" s="75">
        <v>26346.2</v>
      </c>
      <c r="O64" s="78">
        <f t="shared" si="13"/>
        <v>101.28712795159045</v>
      </c>
    </row>
    <row r="65" spans="1:15" s="5" customFormat="1" ht="18.75">
      <c r="A65" s="21">
        <v>61</v>
      </c>
      <c r="B65" s="46" t="s">
        <v>96</v>
      </c>
      <c r="C65" s="40" t="s">
        <v>46</v>
      </c>
      <c r="D65" s="84">
        <f>SUM(D66:D68)</f>
        <v>92198.3</v>
      </c>
      <c r="E65" s="84">
        <f t="shared" ref="E65:N65" si="34">SUM(E66:E68)</f>
        <v>107664</v>
      </c>
      <c r="F65" s="84" t="e">
        <f t="shared" si="34"/>
        <v>#DIV/0!</v>
      </c>
      <c r="G65" s="95">
        <f t="shared" ref="G65" si="35">SUM(G66:G68)</f>
        <v>121821</v>
      </c>
      <c r="H65" s="84" t="e">
        <f t="shared" si="34"/>
        <v>#DIV/0!</v>
      </c>
      <c r="I65" s="84">
        <f t="shared" si="34"/>
        <v>74272.5</v>
      </c>
      <c r="J65" s="84" t="e">
        <f t="shared" si="34"/>
        <v>#DIV/0!</v>
      </c>
      <c r="K65" s="84">
        <f t="shared" si="34"/>
        <v>0</v>
      </c>
      <c r="L65" s="84">
        <f t="shared" si="34"/>
        <v>20651.599999999999</v>
      </c>
      <c r="M65" s="84" t="e">
        <f t="shared" si="34"/>
        <v>#DIV/0!</v>
      </c>
      <c r="N65" s="84">
        <f t="shared" si="34"/>
        <v>41381.199999999997</v>
      </c>
      <c r="O65" s="78">
        <f t="shared" si="13"/>
        <v>200.37769470646342</v>
      </c>
    </row>
    <row r="66" spans="1:15" ht="18.75">
      <c r="A66" s="21">
        <v>62</v>
      </c>
      <c r="B66" s="47" t="s">
        <v>97</v>
      </c>
      <c r="C66" s="48" t="s">
        <v>47</v>
      </c>
      <c r="D66" s="80">
        <v>87540.7</v>
      </c>
      <c r="E66" s="87">
        <v>93275.3</v>
      </c>
      <c r="F66" s="45">
        <f>E66/D66</f>
        <v>1.0655078152219482</v>
      </c>
      <c r="G66" s="97">
        <v>106703.1</v>
      </c>
      <c r="H66" s="45">
        <f t="shared" si="26"/>
        <v>1.2188970387488336</v>
      </c>
      <c r="I66" s="76">
        <v>70805.5</v>
      </c>
      <c r="J66" s="76">
        <f>I66/E66*100</f>
        <v>75.910235614358783</v>
      </c>
      <c r="K66" s="76"/>
      <c r="L66" s="76">
        <v>17877.5</v>
      </c>
      <c r="M66" s="76">
        <f>L66/I66*100</f>
        <v>25.248744800898237</v>
      </c>
      <c r="N66" s="75">
        <v>38657.1</v>
      </c>
      <c r="O66" s="78">
        <f t="shared" si="13"/>
        <v>216.23325409033703</v>
      </c>
    </row>
    <row r="67" spans="1:15" ht="18.75">
      <c r="A67" s="21">
        <v>63</v>
      </c>
      <c r="B67" s="47" t="s">
        <v>98</v>
      </c>
      <c r="C67" s="48" t="s">
        <v>48</v>
      </c>
      <c r="D67" s="80"/>
      <c r="E67" s="87"/>
      <c r="F67" s="45" t="e">
        <f t="shared" ref="F67:F68" si="36">E67/D67</f>
        <v>#DIV/0!</v>
      </c>
      <c r="G67" s="97"/>
      <c r="H67" s="45" t="e">
        <f t="shared" si="26"/>
        <v>#DIV/0!</v>
      </c>
      <c r="I67" s="76"/>
      <c r="J67" s="76" t="e">
        <f t="shared" ref="J67:J74" si="37">I67/E67*100</f>
        <v>#DIV/0!</v>
      </c>
      <c r="K67" s="76"/>
      <c r="L67" s="76"/>
      <c r="M67" s="76" t="e">
        <f t="shared" ref="M67:M68" si="38">L67/I67*100</f>
        <v>#DIV/0!</v>
      </c>
      <c r="N67" s="75"/>
      <c r="O67" s="78" t="e">
        <f t="shared" si="13"/>
        <v>#DIV/0!</v>
      </c>
    </row>
    <row r="68" spans="1:15" ht="18.75">
      <c r="A68" s="21">
        <v>64</v>
      </c>
      <c r="B68" s="47" t="s">
        <v>99</v>
      </c>
      <c r="C68" s="48" t="s">
        <v>49</v>
      </c>
      <c r="D68" s="80">
        <v>4657.6000000000004</v>
      </c>
      <c r="E68" s="87">
        <v>14388.7</v>
      </c>
      <c r="F68" s="45">
        <f t="shared" si="36"/>
        <v>3.0892949158364824</v>
      </c>
      <c r="G68" s="97">
        <v>15117.9</v>
      </c>
      <c r="H68" s="45">
        <f t="shared" si="26"/>
        <v>3.2458562349708</v>
      </c>
      <c r="I68" s="76">
        <v>3467</v>
      </c>
      <c r="J68" s="76">
        <f t="shared" si="37"/>
        <v>24.095297003898892</v>
      </c>
      <c r="K68" s="76"/>
      <c r="L68" s="76">
        <v>2774.1</v>
      </c>
      <c r="M68" s="76">
        <f t="shared" si="38"/>
        <v>80.014421690222093</v>
      </c>
      <c r="N68" s="75">
        <v>2724.1</v>
      </c>
      <c r="O68" s="78">
        <f t="shared" si="13"/>
        <v>98.197613640459963</v>
      </c>
    </row>
    <row r="69" spans="1:15" s="5" customFormat="1" ht="18.75">
      <c r="A69" s="21">
        <v>65</v>
      </c>
      <c r="B69" s="46" t="s">
        <v>100</v>
      </c>
      <c r="C69" s="40" t="s">
        <v>50</v>
      </c>
      <c r="D69" s="84">
        <f>SUM(D70:D74)</f>
        <v>35286.199999999997</v>
      </c>
      <c r="E69" s="84">
        <f t="shared" ref="E69:N69" si="39">SUM(E70:E74)</f>
        <v>27596.3</v>
      </c>
      <c r="F69" s="84" t="e">
        <f t="shared" si="39"/>
        <v>#DIV/0!</v>
      </c>
      <c r="G69" s="95">
        <f t="shared" ref="G69" si="40">SUM(G70:G74)</f>
        <v>27596.3</v>
      </c>
      <c r="H69" s="84" t="e">
        <f t="shared" si="39"/>
        <v>#DIV/0!</v>
      </c>
      <c r="I69" s="84">
        <f t="shared" si="39"/>
        <v>26535.899999999998</v>
      </c>
      <c r="J69" s="84" t="e">
        <f t="shared" si="39"/>
        <v>#DIV/0!</v>
      </c>
      <c r="K69" s="84">
        <f t="shared" si="39"/>
        <v>0</v>
      </c>
      <c r="L69" s="84">
        <f t="shared" si="39"/>
        <v>24644.5</v>
      </c>
      <c r="M69" s="84" t="e">
        <f t="shared" si="39"/>
        <v>#DIV/0!</v>
      </c>
      <c r="N69" s="84">
        <f t="shared" si="39"/>
        <v>21586.799999999999</v>
      </c>
      <c r="O69" s="78">
        <f>N69/L69*100</f>
        <v>87.592769177706984</v>
      </c>
    </row>
    <row r="70" spans="1:15" ht="18.75">
      <c r="A70" s="21">
        <v>66</v>
      </c>
      <c r="B70" s="47" t="s">
        <v>145</v>
      </c>
      <c r="C70" s="48" t="s">
        <v>147</v>
      </c>
      <c r="D70" s="80">
        <v>3304.8</v>
      </c>
      <c r="E70" s="87">
        <v>2831.7</v>
      </c>
      <c r="F70" s="45">
        <f>E70/D70</f>
        <v>0.85684458968772681</v>
      </c>
      <c r="G70" s="97">
        <v>2831.7</v>
      </c>
      <c r="H70" s="45">
        <f t="shared" si="26"/>
        <v>0.85684458968772681</v>
      </c>
      <c r="I70" s="76">
        <v>2500</v>
      </c>
      <c r="J70" s="76">
        <f t="shared" si="37"/>
        <v>88.28618850866971</v>
      </c>
      <c r="K70" s="76"/>
      <c r="L70" s="76">
        <v>2500</v>
      </c>
      <c r="M70" s="76">
        <f>L70/I70*100</f>
        <v>100</v>
      </c>
      <c r="N70" s="75">
        <v>2150</v>
      </c>
      <c r="O70" s="78">
        <f t="shared" si="13"/>
        <v>86</v>
      </c>
    </row>
    <row r="71" spans="1:15" ht="18.75">
      <c r="A71" s="21">
        <v>67</v>
      </c>
      <c r="B71" s="47" t="s">
        <v>146</v>
      </c>
      <c r="C71" s="48" t="s">
        <v>148</v>
      </c>
      <c r="D71" s="80"/>
      <c r="E71" s="87"/>
      <c r="F71" s="45" t="e">
        <f t="shared" ref="F71:F74" si="41">E71/D71</f>
        <v>#DIV/0!</v>
      </c>
      <c r="G71" s="97"/>
      <c r="H71" s="45" t="e">
        <f t="shared" si="26"/>
        <v>#DIV/0!</v>
      </c>
      <c r="I71" s="76"/>
      <c r="J71" s="76" t="e">
        <f t="shared" si="37"/>
        <v>#DIV/0!</v>
      </c>
      <c r="K71" s="76"/>
      <c r="L71" s="76"/>
      <c r="M71" s="76" t="e">
        <f t="shared" ref="M71:M74" si="42">L71/I71*100</f>
        <v>#DIV/0!</v>
      </c>
      <c r="N71" s="75"/>
      <c r="O71" s="78" t="e">
        <f t="shared" si="13"/>
        <v>#DIV/0!</v>
      </c>
    </row>
    <row r="72" spans="1:15" ht="18.75">
      <c r="A72" s="21">
        <v>68</v>
      </c>
      <c r="B72" s="47" t="s">
        <v>101</v>
      </c>
      <c r="C72" s="48" t="s">
        <v>51</v>
      </c>
      <c r="D72" s="80">
        <v>10835</v>
      </c>
      <c r="E72" s="87">
        <v>7293.4</v>
      </c>
      <c r="F72" s="45">
        <f t="shared" si="41"/>
        <v>0.67313336409783109</v>
      </c>
      <c r="G72" s="97">
        <v>7293.4</v>
      </c>
      <c r="H72" s="45">
        <f t="shared" si="26"/>
        <v>0.67313336409783109</v>
      </c>
      <c r="I72" s="76">
        <v>5364.8</v>
      </c>
      <c r="J72" s="76">
        <f t="shared" si="37"/>
        <v>73.556914470617272</v>
      </c>
      <c r="K72" s="76"/>
      <c r="L72" s="76">
        <v>4174.6000000000004</v>
      </c>
      <c r="M72" s="76">
        <f t="shared" si="42"/>
        <v>77.814643602743814</v>
      </c>
      <c r="N72" s="75">
        <v>5321.4</v>
      </c>
      <c r="O72" s="78">
        <f t="shared" si="13"/>
        <v>127.47089541512958</v>
      </c>
    </row>
    <row r="73" spans="1:15" ht="18.75">
      <c r="A73" s="21">
        <v>69</v>
      </c>
      <c r="B73" s="47" t="s">
        <v>102</v>
      </c>
      <c r="C73" s="48" t="s">
        <v>52</v>
      </c>
      <c r="D73" s="80">
        <v>20090.400000000001</v>
      </c>
      <c r="E73" s="87">
        <v>16282.5</v>
      </c>
      <c r="F73" s="45">
        <f t="shared" si="41"/>
        <v>0.81046171305698234</v>
      </c>
      <c r="G73" s="97">
        <v>16282.5</v>
      </c>
      <c r="H73" s="45">
        <f t="shared" si="26"/>
        <v>0.81046171305698234</v>
      </c>
      <c r="I73" s="76">
        <v>17671.099999999999</v>
      </c>
      <c r="J73" s="76">
        <f t="shared" si="37"/>
        <v>108.52817442038997</v>
      </c>
      <c r="K73" s="76"/>
      <c r="L73" s="76">
        <v>17269.900000000001</v>
      </c>
      <c r="M73" s="76">
        <f t="shared" si="42"/>
        <v>97.729626339050782</v>
      </c>
      <c r="N73" s="75">
        <v>13415.4</v>
      </c>
      <c r="O73" s="78">
        <f t="shared" si="13"/>
        <v>77.680820386915954</v>
      </c>
    </row>
    <row r="74" spans="1:15" ht="18.75">
      <c r="A74" s="21">
        <v>70</v>
      </c>
      <c r="B74" s="47" t="s">
        <v>103</v>
      </c>
      <c r="C74" s="48" t="s">
        <v>53</v>
      </c>
      <c r="D74" s="80">
        <v>1056</v>
      </c>
      <c r="E74" s="87">
        <v>1188.7</v>
      </c>
      <c r="F74" s="45">
        <f t="shared" si="41"/>
        <v>1.1256628787878789</v>
      </c>
      <c r="G74" s="97">
        <v>1188.7</v>
      </c>
      <c r="H74" s="45">
        <f t="shared" si="26"/>
        <v>1.1256628787878789</v>
      </c>
      <c r="I74" s="76">
        <v>1000</v>
      </c>
      <c r="J74" s="76">
        <f t="shared" si="37"/>
        <v>84.125515268781015</v>
      </c>
      <c r="K74" s="76"/>
      <c r="L74" s="76">
        <v>700</v>
      </c>
      <c r="M74" s="76">
        <f t="shared" si="42"/>
        <v>70</v>
      </c>
      <c r="N74" s="75">
        <v>700</v>
      </c>
      <c r="O74" s="78">
        <f t="shared" si="13"/>
        <v>100</v>
      </c>
    </row>
    <row r="75" spans="1:15" s="5" customFormat="1" ht="18.75">
      <c r="A75" s="21">
        <v>71</v>
      </c>
      <c r="B75" s="46" t="s">
        <v>104</v>
      </c>
      <c r="C75" s="40" t="s">
        <v>54</v>
      </c>
      <c r="D75" s="84">
        <f>SUM(D76:D77)</f>
        <v>4881.8999999999996</v>
      </c>
      <c r="E75" s="84">
        <f t="shared" ref="E75:N75" si="43">SUM(E76:E77)</f>
        <v>1200</v>
      </c>
      <c r="F75" s="84" t="e">
        <f t="shared" si="43"/>
        <v>#DIV/0!</v>
      </c>
      <c r="G75" s="95">
        <f t="shared" ref="G75" si="44">SUM(G76:G77)</f>
        <v>1200</v>
      </c>
      <c r="H75" s="84" t="e">
        <f t="shared" si="43"/>
        <v>#DIV/0!</v>
      </c>
      <c r="I75" s="84">
        <f t="shared" si="43"/>
        <v>1000</v>
      </c>
      <c r="J75" s="84" t="e">
        <f t="shared" si="43"/>
        <v>#DIV/0!</v>
      </c>
      <c r="K75" s="84">
        <f t="shared" si="43"/>
        <v>0</v>
      </c>
      <c r="L75" s="84">
        <f t="shared" si="43"/>
        <v>1000</v>
      </c>
      <c r="M75" s="84" t="e">
        <f t="shared" si="43"/>
        <v>#DIV/0!</v>
      </c>
      <c r="N75" s="84">
        <f t="shared" si="43"/>
        <v>1000</v>
      </c>
      <c r="O75" s="78">
        <f t="shared" si="13"/>
        <v>100</v>
      </c>
    </row>
    <row r="76" spans="1:15" ht="18.75">
      <c r="A76" s="21">
        <v>72</v>
      </c>
      <c r="B76" s="47" t="s">
        <v>105</v>
      </c>
      <c r="C76" s="48" t="s">
        <v>55</v>
      </c>
      <c r="D76" s="80"/>
      <c r="E76" s="87"/>
      <c r="F76" s="45" t="e">
        <f>E76/D76</f>
        <v>#DIV/0!</v>
      </c>
      <c r="G76" s="97"/>
      <c r="H76" s="45" t="e">
        <f t="shared" si="26"/>
        <v>#DIV/0!</v>
      </c>
      <c r="I76" s="76"/>
      <c r="J76" s="76" t="e">
        <f>I76/E76*100</f>
        <v>#DIV/0!</v>
      </c>
      <c r="K76" s="76"/>
      <c r="L76" s="76"/>
      <c r="M76" s="76" t="e">
        <f>L76/I76*100</f>
        <v>#DIV/0!</v>
      </c>
      <c r="N76" s="75"/>
      <c r="O76" s="78" t="e">
        <f t="shared" si="13"/>
        <v>#DIV/0!</v>
      </c>
    </row>
    <row r="77" spans="1:15" ht="18.75">
      <c r="A77" s="21">
        <v>73</v>
      </c>
      <c r="B77" s="47" t="s">
        <v>106</v>
      </c>
      <c r="C77" s="48" t="s">
        <v>56</v>
      </c>
      <c r="D77" s="80">
        <v>4881.8999999999996</v>
      </c>
      <c r="E77" s="87">
        <v>1200</v>
      </c>
      <c r="F77" s="45">
        <f t="shared" ref="F77:F82" si="45">E77/D77</f>
        <v>0.24580593621335958</v>
      </c>
      <c r="G77" s="97">
        <v>1200</v>
      </c>
      <c r="H77" s="45">
        <f t="shared" si="26"/>
        <v>0.24580593621335958</v>
      </c>
      <c r="I77" s="76">
        <v>1000</v>
      </c>
      <c r="J77" s="76">
        <f t="shared" ref="J77:J82" si="46">I77/E77*100</f>
        <v>83.333333333333343</v>
      </c>
      <c r="K77" s="76"/>
      <c r="L77" s="76">
        <v>1000</v>
      </c>
      <c r="M77" s="76">
        <f t="shared" ref="M77:M82" si="47">L77/I77*100</f>
        <v>100</v>
      </c>
      <c r="N77" s="75">
        <v>1000</v>
      </c>
      <c r="O77" s="78">
        <f t="shared" si="13"/>
        <v>100</v>
      </c>
    </row>
    <row r="78" spans="1:15" ht="30.75" customHeight="1">
      <c r="A78" s="21">
        <v>74</v>
      </c>
      <c r="B78" s="47" t="s">
        <v>107</v>
      </c>
      <c r="C78" s="48" t="s">
        <v>57</v>
      </c>
      <c r="D78" s="80"/>
      <c r="E78" s="87"/>
      <c r="F78" s="45" t="e">
        <f t="shared" si="45"/>
        <v>#DIV/0!</v>
      </c>
      <c r="G78" s="97"/>
      <c r="H78" s="45" t="e">
        <f t="shared" si="26"/>
        <v>#DIV/0!</v>
      </c>
      <c r="I78" s="76"/>
      <c r="J78" s="76" t="e">
        <f t="shared" si="46"/>
        <v>#DIV/0!</v>
      </c>
      <c r="K78" s="76"/>
      <c r="L78" s="76"/>
      <c r="M78" s="76" t="e">
        <f t="shared" si="47"/>
        <v>#DIV/0!</v>
      </c>
      <c r="N78" s="75"/>
      <c r="O78" s="78" t="e">
        <f t="shared" si="13"/>
        <v>#DIV/0!</v>
      </c>
    </row>
    <row r="79" spans="1:15" s="5" customFormat="1" ht="18.75">
      <c r="A79" s="21">
        <v>75</v>
      </c>
      <c r="B79" s="46" t="s">
        <v>108</v>
      </c>
      <c r="C79" s="40" t="s">
        <v>58</v>
      </c>
      <c r="D79" s="84"/>
      <c r="E79" s="88"/>
      <c r="F79" s="45" t="e">
        <f t="shared" si="45"/>
        <v>#DIV/0!</v>
      </c>
      <c r="G79" s="98"/>
      <c r="H79" s="45" t="e">
        <f t="shared" si="26"/>
        <v>#DIV/0!</v>
      </c>
      <c r="I79" s="71"/>
      <c r="J79" s="76" t="e">
        <f t="shared" si="46"/>
        <v>#DIV/0!</v>
      </c>
      <c r="K79" s="71"/>
      <c r="L79" s="71"/>
      <c r="M79" s="76" t="e">
        <f t="shared" si="47"/>
        <v>#DIV/0!</v>
      </c>
      <c r="N79" s="66"/>
      <c r="O79" s="78" t="e">
        <f t="shared" si="13"/>
        <v>#DIV/0!</v>
      </c>
    </row>
    <row r="80" spans="1:15" ht="18.75">
      <c r="A80" s="21">
        <v>76</v>
      </c>
      <c r="B80" s="47" t="s">
        <v>109</v>
      </c>
      <c r="C80" s="48" t="s">
        <v>59</v>
      </c>
      <c r="D80" s="80"/>
      <c r="E80" s="87"/>
      <c r="F80" s="45" t="e">
        <f t="shared" si="45"/>
        <v>#DIV/0!</v>
      </c>
      <c r="G80" s="97"/>
      <c r="H80" s="45" t="e">
        <f t="shared" si="26"/>
        <v>#DIV/0!</v>
      </c>
      <c r="I80" s="76"/>
      <c r="J80" s="76" t="e">
        <f t="shared" si="46"/>
        <v>#DIV/0!</v>
      </c>
      <c r="K80" s="76"/>
      <c r="L80" s="76"/>
      <c r="M80" s="76" t="e">
        <f t="shared" si="47"/>
        <v>#DIV/0!</v>
      </c>
      <c r="N80" s="75"/>
      <c r="O80" s="78" t="e">
        <f t="shared" si="13"/>
        <v>#DIV/0!</v>
      </c>
    </row>
    <row r="81" spans="1:15" ht="18.75">
      <c r="A81" s="21">
        <v>77</v>
      </c>
      <c r="B81" s="47" t="s">
        <v>110</v>
      </c>
      <c r="C81" s="48" t="s">
        <v>60</v>
      </c>
      <c r="D81" s="80"/>
      <c r="E81" s="87"/>
      <c r="F81" s="45" t="e">
        <f t="shared" si="45"/>
        <v>#DIV/0!</v>
      </c>
      <c r="G81" s="97"/>
      <c r="H81" s="45" t="e">
        <f t="shared" si="26"/>
        <v>#DIV/0!</v>
      </c>
      <c r="I81" s="76"/>
      <c r="J81" s="76" t="e">
        <f t="shared" si="46"/>
        <v>#DIV/0!</v>
      </c>
      <c r="K81" s="76"/>
      <c r="L81" s="76"/>
      <c r="M81" s="76" t="e">
        <f t="shared" si="47"/>
        <v>#DIV/0!</v>
      </c>
      <c r="N81" s="75"/>
      <c r="O81" s="78" t="e">
        <f t="shared" si="13"/>
        <v>#DIV/0!</v>
      </c>
    </row>
    <row r="82" spans="1:15" ht="37.5">
      <c r="A82" s="21">
        <v>78</v>
      </c>
      <c r="B82" s="47" t="s">
        <v>111</v>
      </c>
      <c r="C82" s="48" t="s">
        <v>61</v>
      </c>
      <c r="D82" s="80"/>
      <c r="E82" s="87"/>
      <c r="F82" s="45" t="e">
        <f t="shared" si="45"/>
        <v>#DIV/0!</v>
      </c>
      <c r="G82" s="97"/>
      <c r="H82" s="45" t="e">
        <f t="shared" si="26"/>
        <v>#DIV/0!</v>
      </c>
      <c r="I82" s="76"/>
      <c r="J82" s="76" t="e">
        <f t="shared" si="46"/>
        <v>#DIV/0!</v>
      </c>
      <c r="K82" s="76"/>
      <c r="L82" s="76"/>
      <c r="M82" s="76" t="e">
        <f t="shared" si="47"/>
        <v>#DIV/0!</v>
      </c>
      <c r="N82" s="75"/>
      <c r="O82" s="78" t="e">
        <f>N82/L82*100</f>
        <v>#DIV/0!</v>
      </c>
    </row>
    <row r="83" spans="1:15" s="5" customFormat="1" ht="37.5">
      <c r="A83" s="21">
        <v>79</v>
      </c>
      <c r="B83" s="46" t="s">
        <v>112</v>
      </c>
      <c r="C83" s="40" t="s">
        <v>62</v>
      </c>
      <c r="D83" s="84">
        <f>SUM(D84)</f>
        <v>4.2</v>
      </c>
      <c r="E83" s="84">
        <f t="shared" ref="E83:N83" si="48">SUM(E84)</f>
        <v>4</v>
      </c>
      <c r="F83" s="84">
        <f t="shared" si="48"/>
        <v>0.95238095238095233</v>
      </c>
      <c r="G83" s="95">
        <f t="shared" si="48"/>
        <v>4</v>
      </c>
      <c r="H83" s="84">
        <f t="shared" si="48"/>
        <v>0.95238095238095233</v>
      </c>
      <c r="I83" s="84">
        <f t="shared" si="48"/>
        <v>4.0999999999999996</v>
      </c>
      <c r="J83" s="84">
        <f t="shared" si="48"/>
        <v>102.49999999999999</v>
      </c>
      <c r="K83" s="84">
        <f t="shared" si="48"/>
        <v>0</v>
      </c>
      <c r="L83" s="84">
        <f t="shared" si="48"/>
        <v>2</v>
      </c>
      <c r="M83" s="84">
        <f t="shared" si="48"/>
        <v>48.780487804878057</v>
      </c>
      <c r="N83" s="84">
        <f t="shared" si="48"/>
        <v>0</v>
      </c>
      <c r="O83" s="78">
        <f t="shared" si="13"/>
        <v>0</v>
      </c>
    </row>
    <row r="84" spans="1:15" ht="18.75">
      <c r="A84" s="21">
        <v>80</v>
      </c>
      <c r="B84" s="47" t="s">
        <v>113</v>
      </c>
      <c r="C84" s="48" t="s">
        <v>140</v>
      </c>
      <c r="D84" s="80">
        <v>4.2</v>
      </c>
      <c r="E84" s="87">
        <v>4</v>
      </c>
      <c r="F84" s="45">
        <f>E84/D84</f>
        <v>0.95238095238095233</v>
      </c>
      <c r="G84" s="97">
        <v>4</v>
      </c>
      <c r="H84" s="45">
        <f t="shared" si="26"/>
        <v>0.95238095238095233</v>
      </c>
      <c r="I84" s="76">
        <v>4.0999999999999996</v>
      </c>
      <c r="J84" s="76">
        <f>I84/E84*100</f>
        <v>102.49999999999999</v>
      </c>
      <c r="K84" s="76"/>
      <c r="L84" s="76">
        <v>2</v>
      </c>
      <c r="M84" s="76">
        <f>L84/I84*100</f>
        <v>48.780487804878057</v>
      </c>
      <c r="N84" s="75"/>
      <c r="O84" s="78">
        <f t="shared" si="13"/>
        <v>0</v>
      </c>
    </row>
    <row r="85" spans="1:15" ht="18.75">
      <c r="A85" s="21">
        <v>81</v>
      </c>
      <c r="B85" s="47" t="s">
        <v>114</v>
      </c>
      <c r="C85" s="48" t="s">
        <v>63</v>
      </c>
      <c r="D85" s="80"/>
      <c r="E85" s="87"/>
      <c r="F85" s="45"/>
      <c r="G85" s="97"/>
      <c r="H85" s="45"/>
      <c r="I85" s="76"/>
      <c r="J85" s="76"/>
      <c r="K85" s="76"/>
      <c r="L85" s="76"/>
      <c r="M85" s="76" t="e">
        <f>L85/I85*100</f>
        <v>#DIV/0!</v>
      </c>
      <c r="N85" s="75"/>
      <c r="O85" s="78" t="e">
        <f t="shared" si="13"/>
        <v>#DIV/0!</v>
      </c>
    </row>
    <row r="86" spans="1:15" s="5" customFormat="1" ht="56.25">
      <c r="A86" s="21">
        <v>82</v>
      </c>
      <c r="B86" s="46" t="s">
        <v>115</v>
      </c>
      <c r="C86" s="40" t="s">
        <v>64</v>
      </c>
      <c r="D86" s="84">
        <f>SUM(D87:D89)</f>
        <v>139837.5</v>
      </c>
      <c r="E86" s="84">
        <f t="shared" ref="E86:N86" si="49">SUM(E87:E89)</f>
        <v>102335.5</v>
      </c>
      <c r="F86" s="84" t="e">
        <f t="shared" si="49"/>
        <v>#DIV/0!</v>
      </c>
      <c r="G86" s="95">
        <f t="shared" ref="G86" si="50">SUM(G87:G89)</f>
        <v>102335.5</v>
      </c>
      <c r="H86" s="84" t="e">
        <f t="shared" si="49"/>
        <v>#DIV/0!</v>
      </c>
      <c r="I86" s="84">
        <f t="shared" si="49"/>
        <v>84686.7</v>
      </c>
      <c r="J86" s="84" t="e">
        <f t="shared" si="49"/>
        <v>#DIV/0!</v>
      </c>
      <c r="K86" s="84">
        <f t="shared" si="49"/>
        <v>0</v>
      </c>
      <c r="L86" s="84">
        <f t="shared" si="49"/>
        <v>84686.7</v>
      </c>
      <c r="M86" s="84" t="e">
        <f t="shared" si="49"/>
        <v>#DIV/0!</v>
      </c>
      <c r="N86" s="84">
        <f t="shared" si="49"/>
        <v>84686.7</v>
      </c>
      <c r="O86" s="78">
        <f>N86/L86*100</f>
        <v>100</v>
      </c>
    </row>
    <row r="87" spans="1:15" ht="56.25">
      <c r="A87" s="21">
        <v>83</v>
      </c>
      <c r="B87" s="47" t="s">
        <v>116</v>
      </c>
      <c r="C87" s="48" t="s">
        <v>65</v>
      </c>
      <c r="D87" s="80">
        <v>60006</v>
      </c>
      <c r="E87" s="87">
        <v>64237</v>
      </c>
      <c r="F87" s="45">
        <f>E87/D87</f>
        <v>1.0705096157050962</v>
      </c>
      <c r="G87" s="97">
        <v>64237</v>
      </c>
      <c r="H87" s="45">
        <f t="shared" ref="H87:H89" si="51">G87/D87</f>
        <v>1.0705096157050962</v>
      </c>
      <c r="I87" s="76">
        <v>66748.7</v>
      </c>
      <c r="J87" s="76">
        <f>I87/E87*100</f>
        <v>103.91005183928266</v>
      </c>
      <c r="K87" s="76"/>
      <c r="L87" s="76">
        <v>66748.7</v>
      </c>
      <c r="M87" s="76">
        <f>L87/I87*100</f>
        <v>100</v>
      </c>
      <c r="N87" s="75">
        <v>66748.7</v>
      </c>
      <c r="O87" s="78">
        <f t="shared" si="13"/>
        <v>100</v>
      </c>
    </row>
    <row r="88" spans="1:15" ht="18.75">
      <c r="A88" s="21">
        <v>84</v>
      </c>
      <c r="B88" s="47" t="s">
        <v>117</v>
      </c>
      <c r="C88" s="48" t="s">
        <v>66</v>
      </c>
      <c r="D88" s="80"/>
      <c r="E88" s="87"/>
      <c r="F88" s="45" t="e">
        <f t="shared" ref="F88:F89" si="52">E88/D88</f>
        <v>#DIV/0!</v>
      </c>
      <c r="G88" s="97"/>
      <c r="H88" s="45" t="e">
        <f t="shared" si="51"/>
        <v>#DIV/0!</v>
      </c>
      <c r="I88" s="76"/>
      <c r="J88" s="76" t="e">
        <f t="shared" ref="J88:J89" si="53">I88/E88*100</f>
        <v>#DIV/0!</v>
      </c>
      <c r="K88" s="76"/>
      <c r="L88" s="76"/>
      <c r="M88" s="76" t="e">
        <f t="shared" ref="M88:M89" si="54">L88/I88*100</f>
        <v>#DIV/0!</v>
      </c>
      <c r="N88" s="75"/>
      <c r="O88" s="78" t="e">
        <f t="shared" si="13"/>
        <v>#DIV/0!</v>
      </c>
    </row>
    <row r="89" spans="1:15" ht="18.75">
      <c r="A89" s="21">
        <v>85</v>
      </c>
      <c r="B89" s="47" t="s">
        <v>118</v>
      </c>
      <c r="C89" s="48" t="s">
        <v>152</v>
      </c>
      <c r="D89" s="80">
        <v>79831.5</v>
      </c>
      <c r="E89" s="87">
        <v>38098.5</v>
      </c>
      <c r="F89" s="45">
        <f t="shared" si="52"/>
        <v>0.47723642922906373</v>
      </c>
      <c r="G89" s="97">
        <v>38098.5</v>
      </c>
      <c r="H89" s="45">
        <f t="shared" si="51"/>
        <v>0.47723642922906373</v>
      </c>
      <c r="I89" s="76">
        <v>17938</v>
      </c>
      <c r="J89" s="76">
        <f t="shared" si="53"/>
        <v>47.083218499415985</v>
      </c>
      <c r="K89" s="76"/>
      <c r="L89" s="76">
        <v>17938</v>
      </c>
      <c r="M89" s="76">
        <f t="shared" si="54"/>
        <v>100</v>
      </c>
      <c r="N89" s="75">
        <v>17938</v>
      </c>
      <c r="O89" s="78">
        <f t="shared" si="13"/>
        <v>100</v>
      </c>
    </row>
    <row r="90" spans="1:15" ht="18.75">
      <c r="A90" s="21">
        <v>86</v>
      </c>
      <c r="B90" s="50"/>
      <c r="C90" s="48" t="s">
        <v>153</v>
      </c>
      <c r="D90" s="80"/>
      <c r="E90" s="80"/>
      <c r="F90" s="35"/>
      <c r="G90" s="94"/>
      <c r="H90" s="35"/>
      <c r="I90" s="35"/>
      <c r="J90" s="35"/>
      <c r="K90" s="35"/>
      <c r="L90" s="35"/>
      <c r="M90" s="35"/>
      <c r="N90" s="60"/>
      <c r="O90" s="61"/>
    </row>
    <row r="91" spans="1:15" s="53" customFormat="1" ht="33" customHeight="1">
      <c r="A91" s="21">
        <v>87</v>
      </c>
      <c r="B91" s="52"/>
      <c r="C91" s="42" t="s">
        <v>159</v>
      </c>
      <c r="D91" s="90">
        <f>D29+D37+D39+D42+D50+D55+D59+D65+D75+D79+D83+D86+D69</f>
        <v>1587821.2999999996</v>
      </c>
      <c r="E91" s="85">
        <f t="shared" ref="E91:N91" si="55">E29+E37+E39+E42+E50+E55+E59+E65+E75+E79+E83+E86+E69</f>
        <v>1463000.7</v>
      </c>
      <c r="F91" s="90"/>
      <c r="G91" s="96">
        <f t="shared" ref="G91" si="56">G29+G37+G39+G42+G50+G55+G59+G65+G75+G79+G83+G86+G69</f>
        <v>1540726.4</v>
      </c>
      <c r="H91" s="90" t="e">
        <f t="shared" si="55"/>
        <v>#DIV/0!</v>
      </c>
      <c r="I91" s="90">
        <f t="shared" si="55"/>
        <v>1193863.3</v>
      </c>
      <c r="J91" s="90"/>
      <c r="K91" s="90">
        <f t="shared" si="55"/>
        <v>0</v>
      </c>
      <c r="L91" s="104">
        <f t="shared" si="55"/>
        <v>1052897</v>
      </c>
      <c r="M91" s="90"/>
      <c r="N91" s="103">
        <f t="shared" si="55"/>
        <v>1095585.2</v>
      </c>
      <c r="O91" s="89"/>
    </row>
    <row r="92" spans="1:15" s="12" customFormat="1">
      <c r="B92" s="6"/>
      <c r="C92" s="14"/>
      <c r="D92" s="17"/>
      <c r="E92" s="17"/>
      <c r="F92" s="13"/>
      <c r="G92" s="17">
        <f>G91-G26</f>
        <v>0</v>
      </c>
      <c r="H92" s="13"/>
      <c r="I92" s="70"/>
      <c r="J92" s="70"/>
      <c r="K92" s="70"/>
      <c r="L92" s="70"/>
      <c r="M92" s="70"/>
      <c r="N92" s="70"/>
    </row>
    <row r="93" spans="1:15" s="12" customFormat="1">
      <c r="B93" s="6"/>
      <c r="C93" s="14"/>
      <c r="D93" s="14"/>
      <c r="F93" s="13"/>
      <c r="H93" s="13"/>
      <c r="I93" s="13"/>
      <c r="J93" s="13"/>
      <c r="K93" s="13"/>
      <c r="L93" s="17"/>
      <c r="M93" s="17"/>
      <c r="N93" s="13"/>
    </row>
    <row r="94" spans="1:15" s="12" customFormat="1">
      <c r="B94" s="6"/>
      <c r="C94" s="14"/>
      <c r="D94" s="17"/>
      <c r="E94" s="17"/>
      <c r="F94" s="13"/>
      <c r="G94" s="17"/>
      <c r="H94" s="13"/>
      <c r="I94" s="13"/>
      <c r="J94" s="13"/>
      <c r="K94" s="13"/>
      <c r="L94" s="17"/>
      <c r="M94" s="17"/>
      <c r="N94" s="13"/>
    </row>
    <row r="95" spans="1:15" s="15" customFormat="1">
      <c r="B95" s="6"/>
      <c r="C95" s="14"/>
      <c r="D95" s="14"/>
      <c r="F95" s="16"/>
      <c r="H95" s="16"/>
      <c r="I95" s="16"/>
      <c r="J95" s="16"/>
      <c r="K95" s="16"/>
      <c r="L95" s="17"/>
      <c r="M95" s="17"/>
      <c r="N95" s="16"/>
    </row>
    <row r="97" spans="7:7">
      <c r="G97" s="18"/>
    </row>
  </sheetData>
  <autoFilter ref="B3:N90"/>
  <mergeCells count="3">
    <mergeCell ref="A3:A4"/>
    <mergeCell ref="A1:M1"/>
    <mergeCell ref="E2:F2"/>
  </mergeCells>
  <phoneticPr fontId="20" type="noConversion"/>
  <pageMargins left="0.23622047244094491" right="0.23622047244094491" top="0.15748031496062992" bottom="0.15748031496062992" header="0.31496062992125984" footer="0.31496062992125984"/>
  <pageSetup paperSize="8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№ 2 Расходы</vt:lpstr>
      <vt:lpstr>'Форма № 2 Расходы'!Заголовки_для_печати</vt:lpstr>
      <vt:lpstr>'Форма № 2 Расходы'!Область_печати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ФИРСОВА ЛЮДМИЛА ВЛАДИМИРОВНА</dc:creator>
  <cp:lastModifiedBy>КСП</cp:lastModifiedBy>
  <cp:lastPrinted>2024-10-17T02:30:52Z</cp:lastPrinted>
  <dcterms:created xsi:type="dcterms:W3CDTF">2017-08-31T14:26:51Z</dcterms:created>
  <dcterms:modified xsi:type="dcterms:W3CDTF">2024-11-19T06:55:22Z</dcterms:modified>
</cp:coreProperties>
</file>