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5990" windowHeight="5775" activeTab="3"/>
  </bookViews>
  <sheets>
    <sheet name="1-4" sheetId="1" r:id="rId1"/>
    <sheet name="1-5" sheetId="2" r:id="rId2"/>
    <sheet name="пр2" sheetId="3" r:id="rId3"/>
    <sheet name="пр3" sheetId="4" r:id="rId4"/>
    <sheet name="Ист 4 " sheetId="5" r:id="rId5"/>
    <sheet name="51702(6)" sheetId="6" r:id="rId6"/>
    <sheet name="L5050(10)" sheetId="7" r:id="rId7"/>
    <sheet name="31522(12)" sheetId="8" r:id="rId8"/>
    <sheet name="Д8040(17)" sheetId="9" r:id="rId9"/>
    <sheet name="79510(19)" sheetId="11" r:id="rId10"/>
  </sheets>
  <definedNames>
    <definedName name="_xlnm._FilterDatabase" localSheetId="2" hidden="1">пр2!$A$10:$AV$227</definedName>
    <definedName name="_xlnm._FilterDatabase" localSheetId="3" hidden="1">пр3!$A$10:$AX$586</definedName>
  </definedNames>
  <calcPr calcId="124519"/>
  <extLst>
    <ext uri="GoogleSheetsCustomDataVersion2">
      <go:sheetsCustomData xmlns:go="http://customooxmlschemas.google.com/" r:id="" roundtripDataChecksum="UPfYIxZ8s/XZqKEE1jBzlPKeNgRxOBfXpHqW8sBnuK4="/>
    </ext>
  </extLst>
</workbook>
</file>

<file path=xl/calcChain.xml><?xml version="1.0" encoding="utf-8"?>
<calcChain xmlns="http://schemas.openxmlformats.org/spreadsheetml/2006/main">
  <c r="E167" i="3"/>
  <c r="E176"/>
  <c r="G455" i="4"/>
  <c r="I68" i="1" l="1"/>
  <c r="I69"/>
  <c r="I70"/>
  <c r="I71"/>
  <c r="I72"/>
  <c r="C69"/>
  <c r="C68" s="1"/>
  <c r="E162" i="3" l="1"/>
  <c r="G453" i="4"/>
  <c r="E47" i="3"/>
  <c r="E40" s="1"/>
  <c r="E10" s="1"/>
  <c r="G131" i="4"/>
  <c r="B8" i="11"/>
  <c r="B18" i="9"/>
  <c r="B9" i="8"/>
  <c r="B9" i="7"/>
  <c r="B20" i="6"/>
  <c r="F13" i="5"/>
  <c r="F12" s="1"/>
  <c r="F11" s="1"/>
  <c r="F9" s="1"/>
  <c r="F7" s="1"/>
  <c r="E13"/>
  <c r="E12" s="1"/>
  <c r="E11" s="1"/>
  <c r="E9" s="1"/>
  <c r="E7" s="1"/>
  <c r="D13"/>
  <c r="D12"/>
  <c r="D11" s="1"/>
  <c r="D9" s="1"/>
  <c r="I582" i="4"/>
  <c r="H582"/>
  <c r="I578"/>
  <c r="H578"/>
  <c r="G578"/>
  <c r="I576"/>
  <c r="H576"/>
  <c r="G576"/>
  <c r="I574"/>
  <c r="H574"/>
  <c r="G574"/>
  <c r="I572"/>
  <c r="H572"/>
  <c r="G572"/>
  <c r="I570"/>
  <c r="H570"/>
  <c r="G570"/>
  <c r="I566"/>
  <c r="H566"/>
  <c r="G566"/>
  <c r="I564"/>
  <c r="H564"/>
  <c r="G564"/>
  <c r="I561"/>
  <c r="H561"/>
  <c r="G561"/>
  <c r="I559"/>
  <c r="H559"/>
  <c r="G559"/>
  <c r="I557"/>
  <c r="H557"/>
  <c r="G557"/>
  <c r="I548"/>
  <c r="H548"/>
  <c r="G548"/>
  <c r="G546"/>
  <c r="I544"/>
  <c r="H544"/>
  <c r="G544"/>
  <c r="G543"/>
  <c r="H543" s="1"/>
  <c r="G542"/>
  <c r="H542" s="1"/>
  <c r="G541"/>
  <c r="H541" s="1"/>
  <c r="G540"/>
  <c r="H540" s="1"/>
  <c r="G539"/>
  <c r="H539" s="1"/>
  <c r="G538"/>
  <c r="H538" s="1"/>
  <c r="I535"/>
  <c r="G534"/>
  <c r="H534" s="1"/>
  <c r="G533"/>
  <c r="H533" s="1"/>
  <c r="G532"/>
  <c r="H532" s="1"/>
  <c r="G531"/>
  <c r="H531" s="1"/>
  <c r="G530"/>
  <c r="H530" s="1"/>
  <c r="I527"/>
  <c r="I526"/>
  <c r="I524" s="1"/>
  <c r="H526"/>
  <c r="H524" s="1"/>
  <c r="G524"/>
  <c r="G521"/>
  <c r="I517"/>
  <c r="H517"/>
  <c r="G517"/>
  <c r="I513"/>
  <c r="H513"/>
  <c r="G513"/>
  <c r="I510"/>
  <c r="H510"/>
  <c r="G510"/>
  <c r="I508"/>
  <c r="H508"/>
  <c r="G508"/>
  <c r="I506"/>
  <c r="H506"/>
  <c r="G506"/>
  <c r="G504"/>
  <c r="G502"/>
  <c r="I499"/>
  <c r="H499"/>
  <c r="G499"/>
  <c r="I495"/>
  <c r="H495"/>
  <c r="G495"/>
  <c r="I492"/>
  <c r="H492"/>
  <c r="G492"/>
  <c r="I490"/>
  <c r="H490"/>
  <c r="G490"/>
  <c r="I488"/>
  <c r="H488"/>
  <c r="G488"/>
  <c r="G486"/>
  <c r="I484"/>
  <c r="H484"/>
  <c r="G484"/>
  <c r="G482"/>
  <c r="G480"/>
  <c r="I478"/>
  <c r="H478"/>
  <c r="G478"/>
  <c r="I476"/>
  <c r="H476"/>
  <c r="G476"/>
  <c r="I474"/>
  <c r="H474"/>
  <c r="G474"/>
  <c r="I472"/>
  <c r="H472"/>
  <c r="G472"/>
  <c r="G470"/>
  <c r="I464"/>
  <c r="H464"/>
  <c r="G464"/>
  <c r="I462"/>
  <c r="H462"/>
  <c r="G462"/>
  <c r="I460"/>
  <c r="H460"/>
  <c r="G460"/>
  <c r="I458"/>
  <c r="H458"/>
  <c r="G458"/>
  <c r="I456"/>
  <c r="H456"/>
  <c r="G456"/>
  <c r="I455"/>
  <c r="I453" s="1"/>
  <c r="H455"/>
  <c r="H453" s="1"/>
  <c r="I449"/>
  <c r="H449"/>
  <c r="G449"/>
  <c r="G447"/>
  <c r="G444"/>
  <c r="G442"/>
  <c r="I440"/>
  <c r="H440"/>
  <c r="G440"/>
  <c r="I437"/>
  <c r="H437"/>
  <c r="G437"/>
  <c r="I434"/>
  <c r="H434"/>
  <c r="G434"/>
  <c r="I432"/>
  <c r="I430" s="1"/>
  <c r="H432"/>
  <c r="H430" s="1"/>
  <c r="G430"/>
  <c r="I427"/>
  <c r="I426" s="1"/>
  <c r="I425" s="1"/>
  <c r="I424" s="1"/>
  <c r="H426"/>
  <c r="H425" s="1"/>
  <c r="H424" s="1"/>
  <c r="G426"/>
  <c r="G425" s="1"/>
  <c r="G424" s="1"/>
  <c r="G419"/>
  <c r="G418" s="1"/>
  <c r="G417" s="1"/>
  <c r="I418"/>
  <c r="I417" s="1"/>
  <c r="H418"/>
  <c r="H417" s="1"/>
  <c r="I415"/>
  <c r="I414" s="1"/>
  <c r="I413" s="1"/>
  <c r="I412" s="1"/>
  <c r="H414"/>
  <c r="H413" s="1"/>
  <c r="H412" s="1"/>
  <c r="G414"/>
  <c r="G413" s="1"/>
  <c r="G412" s="1"/>
  <c r="I411"/>
  <c r="I410" s="1"/>
  <c r="H410"/>
  <c r="G410"/>
  <c r="I408"/>
  <c r="H408"/>
  <c r="G408"/>
  <c r="G405"/>
  <c r="I401"/>
  <c r="H401"/>
  <c r="H400" s="1"/>
  <c r="G401"/>
  <c r="I399"/>
  <c r="I398" s="1"/>
  <c r="H398"/>
  <c r="G398"/>
  <c r="G396"/>
  <c r="G394"/>
  <c r="I392"/>
  <c r="H392"/>
  <c r="G392"/>
  <c r="I390"/>
  <c r="H390"/>
  <c r="G390"/>
  <c r="G388"/>
  <c r="I387"/>
  <c r="I386" s="1"/>
  <c r="H387"/>
  <c r="H386" s="1"/>
  <c r="G386"/>
  <c r="I385"/>
  <c r="I384" s="1"/>
  <c r="H385"/>
  <c r="H384" s="1"/>
  <c r="G384"/>
  <c r="I380"/>
  <c r="I379" s="1"/>
  <c r="H380"/>
  <c r="H379" s="1"/>
  <c r="G380"/>
  <c r="G379" s="1"/>
  <c r="I377"/>
  <c r="H377"/>
  <c r="G377"/>
  <c r="I375"/>
  <c r="H375"/>
  <c r="G375"/>
  <c r="I374"/>
  <c r="I373" s="1"/>
  <c r="H374"/>
  <c r="H373" s="1"/>
  <c r="G373"/>
  <c r="I369"/>
  <c r="I368" s="1"/>
  <c r="I367" s="1"/>
  <c r="H369"/>
  <c r="H368" s="1"/>
  <c r="H367" s="1"/>
  <c r="G369"/>
  <c r="G368" s="1"/>
  <c r="G367" s="1"/>
  <c r="I363"/>
  <c r="H363"/>
  <c r="G363"/>
  <c r="I351"/>
  <c r="I348" s="1"/>
  <c r="I347" s="1"/>
  <c r="I346" s="1"/>
  <c r="H351"/>
  <c r="H348" s="1"/>
  <c r="H347" s="1"/>
  <c r="H346" s="1"/>
  <c r="G351"/>
  <c r="G349"/>
  <c r="I343"/>
  <c r="I342" s="1"/>
  <c r="I341" s="1"/>
  <c r="H343"/>
  <c r="H342" s="1"/>
  <c r="H341" s="1"/>
  <c r="G342"/>
  <c r="G341" s="1"/>
  <c r="I326"/>
  <c r="I325" s="1"/>
  <c r="I324" s="1"/>
  <c r="H326"/>
  <c r="H325" s="1"/>
  <c r="H324" s="1"/>
  <c r="G326"/>
  <c r="G325" s="1"/>
  <c r="G324" s="1"/>
  <c r="I321"/>
  <c r="I320" s="1"/>
  <c r="I319" s="1"/>
  <c r="H321"/>
  <c r="H320" s="1"/>
  <c r="H319" s="1"/>
  <c r="G321"/>
  <c r="G320" s="1"/>
  <c r="G319" s="1"/>
  <c r="G318"/>
  <c r="G317" s="1"/>
  <c r="I317"/>
  <c r="H317"/>
  <c r="G316"/>
  <c r="G315" s="1"/>
  <c r="G314" s="1"/>
  <c r="I315"/>
  <c r="I314" s="1"/>
  <c r="H315"/>
  <c r="H314" s="1"/>
  <c r="I311"/>
  <c r="I310" s="1"/>
  <c r="H311"/>
  <c r="H310" s="1"/>
  <c r="G311"/>
  <c r="G310" s="1"/>
  <c r="I309"/>
  <c r="I308" s="1"/>
  <c r="H309"/>
  <c r="H308" s="1"/>
  <c r="G309"/>
  <c r="G308" s="1"/>
  <c r="I307"/>
  <c r="I306" s="1"/>
  <c r="H307"/>
  <c r="H306" s="1"/>
  <c r="G307"/>
  <c r="G306" s="1"/>
  <c r="I304"/>
  <c r="I303" s="1"/>
  <c r="I302" s="1"/>
  <c r="H304"/>
  <c r="H303" s="1"/>
  <c r="H302" s="1"/>
  <c r="G304"/>
  <c r="G303" s="1"/>
  <c r="G302" s="1"/>
  <c r="I301"/>
  <c r="G301"/>
  <c r="G300" s="1"/>
  <c r="G299" s="1"/>
  <c r="I300"/>
  <c r="I299" s="1"/>
  <c r="H300"/>
  <c r="H299" s="1"/>
  <c r="G296"/>
  <c r="I293"/>
  <c r="H293"/>
  <c r="G293"/>
  <c r="I289"/>
  <c r="I288" s="1"/>
  <c r="I287" s="1"/>
  <c r="H289"/>
  <c r="H288" s="1"/>
  <c r="H287" s="1"/>
  <c r="G289"/>
  <c r="I285"/>
  <c r="H285"/>
  <c r="G285"/>
  <c r="I283"/>
  <c r="H283"/>
  <c r="G283"/>
  <c r="I280"/>
  <c r="H280"/>
  <c r="G280"/>
  <c r="I271"/>
  <c r="I270" s="1"/>
  <c r="I269" s="1"/>
  <c r="H271"/>
  <c r="H270" s="1"/>
  <c r="H269" s="1"/>
  <c r="G271"/>
  <c r="G270" s="1"/>
  <c r="G269" s="1"/>
  <c r="G266"/>
  <c r="I262"/>
  <c r="H262"/>
  <c r="G262"/>
  <c r="I258"/>
  <c r="H258"/>
  <c r="G258"/>
  <c r="I253"/>
  <c r="H253"/>
  <c r="G253"/>
  <c r="G251"/>
  <c r="I249"/>
  <c r="H249"/>
  <c r="G249"/>
  <c r="G248"/>
  <c r="G247" s="1"/>
  <c r="I247"/>
  <c r="I245"/>
  <c r="H245"/>
  <c r="G245"/>
  <c r="I243"/>
  <c r="H243"/>
  <c r="G243"/>
  <c r="I240"/>
  <c r="H240"/>
  <c r="G240"/>
  <c r="I238"/>
  <c r="H238"/>
  <c r="G238"/>
  <c r="I234"/>
  <c r="I233" s="1"/>
  <c r="H234"/>
  <c r="H233" s="1"/>
  <c r="G234"/>
  <c r="G233" s="1"/>
  <c r="G231"/>
  <c r="G229"/>
  <c r="G226"/>
  <c r="G225" s="1"/>
  <c r="G224" s="1"/>
  <c r="G223" s="1"/>
  <c r="I225"/>
  <c r="I224" s="1"/>
  <c r="I223" s="1"/>
  <c r="H225"/>
  <c r="H224" s="1"/>
  <c r="H223" s="1"/>
  <c r="G221"/>
  <c r="G220" s="1"/>
  <c r="G219"/>
  <c r="G218" s="1"/>
  <c r="G217" s="1"/>
  <c r="G214"/>
  <c r="I212"/>
  <c r="I211" s="1"/>
  <c r="H212"/>
  <c r="H211" s="1"/>
  <c r="G212"/>
  <c r="I209"/>
  <c r="I206" s="1"/>
  <c r="H209"/>
  <c r="H206" s="1"/>
  <c r="G209"/>
  <c r="I207"/>
  <c r="H207"/>
  <c r="G207"/>
  <c r="H204"/>
  <c r="H203" s="1"/>
  <c r="H202" s="1"/>
  <c r="I203"/>
  <c r="I202" s="1"/>
  <c r="G203"/>
  <c r="G202" s="1"/>
  <c r="I200"/>
  <c r="H200"/>
  <c r="G200"/>
  <c r="G199"/>
  <c r="G198" s="1"/>
  <c r="I198"/>
  <c r="H198"/>
  <c r="I196"/>
  <c r="H196"/>
  <c r="G196"/>
  <c r="I194"/>
  <c r="I193" s="1"/>
  <c r="H194"/>
  <c r="H193" s="1"/>
  <c r="G194"/>
  <c r="I190"/>
  <c r="H190"/>
  <c r="G190"/>
  <c r="G187"/>
  <c r="G186" s="1"/>
  <c r="G185" s="1"/>
  <c r="I186"/>
  <c r="H186"/>
  <c r="G183"/>
  <c r="G182" s="1"/>
  <c r="G181" s="1"/>
  <c r="I179"/>
  <c r="I178" s="1"/>
  <c r="H179"/>
  <c r="H178" s="1"/>
  <c r="G179"/>
  <c r="G178" s="1"/>
  <c r="G176"/>
  <c r="G175" s="1"/>
  <c r="G173"/>
  <c r="I170"/>
  <c r="H170"/>
  <c r="G170"/>
  <c r="G167"/>
  <c r="G166"/>
  <c r="G165"/>
  <c r="I161"/>
  <c r="H161"/>
  <c r="I155"/>
  <c r="H155"/>
  <c r="G155"/>
  <c r="I153"/>
  <c r="H153"/>
  <c r="G153"/>
  <c r="I151"/>
  <c r="H151"/>
  <c r="G151"/>
  <c r="H148"/>
  <c r="H147" s="1"/>
  <c r="G148"/>
  <c r="G147" s="1"/>
  <c r="I145"/>
  <c r="I144" s="1"/>
  <c r="H145"/>
  <c r="H144" s="1"/>
  <c r="G145"/>
  <c r="G144" s="1"/>
  <c r="I141"/>
  <c r="H141"/>
  <c r="G141"/>
  <c r="G140" s="1"/>
  <c r="G139" s="1"/>
  <c r="I137"/>
  <c r="H137"/>
  <c r="G137"/>
  <c r="G136" s="1"/>
  <c r="G135" s="1"/>
  <c r="H133"/>
  <c r="H132" s="1"/>
  <c r="G133"/>
  <c r="G132" s="1"/>
  <c r="I131"/>
  <c r="I129" s="1"/>
  <c r="I128" s="1"/>
  <c r="H131"/>
  <c r="H129" s="1"/>
  <c r="H128" s="1"/>
  <c r="G129"/>
  <c r="G128" s="1"/>
  <c r="H127"/>
  <c r="H126" s="1"/>
  <c r="I126"/>
  <c r="G126"/>
  <c r="G124"/>
  <c r="I120"/>
  <c r="H120"/>
  <c r="G120"/>
  <c r="I118"/>
  <c r="H118"/>
  <c r="G118"/>
  <c r="I115"/>
  <c r="H115"/>
  <c r="G115"/>
  <c r="I113"/>
  <c r="I111" s="1"/>
  <c r="H111"/>
  <c r="G111"/>
  <c r="G107"/>
  <c r="G106" s="1"/>
  <c r="G104"/>
  <c r="I102"/>
  <c r="H102"/>
  <c r="G102"/>
  <c r="I100"/>
  <c r="H100"/>
  <c r="G100"/>
  <c r="G98"/>
  <c r="I97"/>
  <c r="H97"/>
  <c r="I92"/>
  <c r="I86" s="1"/>
  <c r="G88"/>
  <c r="G87" s="1"/>
  <c r="G86" s="1"/>
  <c r="I84"/>
  <c r="H84"/>
  <c r="G84"/>
  <c r="I77"/>
  <c r="G77" s="1"/>
  <c r="G68" s="1"/>
  <c r="H77"/>
  <c r="H68" s="1"/>
  <c r="H62" s="1"/>
  <c r="G66"/>
  <c r="G63"/>
  <c r="I60"/>
  <c r="I59" s="1"/>
  <c r="H60"/>
  <c r="H59" s="1"/>
  <c r="G60"/>
  <c r="G59" s="1"/>
  <c r="I57"/>
  <c r="I56" s="1"/>
  <c r="H57"/>
  <c r="H56" s="1"/>
  <c r="G57"/>
  <c r="G56" s="1"/>
  <c r="G53"/>
  <c r="G51"/>
  <c r="I49"/>
  <c r="H49"/>
  <c r="G49"/>
  <c r="I45"/>
  <c r="H45"/>
  <c r="G45"/>
  <c r="I41"/>
  <c r="H41"/>
  <c r="G41"/>
  <c r="I38"/>
  <c r="H38"/>
  <c r="G38"/>
  <c r="I34"/>
  <c r="H34"/>
  <c r="G34"/>
  <c r="G31"/>
  <c r="G28"/>
  <c r="G27"/>
  <c r="G25"/>
  <c r="I24"/>
  <c r="I23" s="1"/>
  <c r="H24"/>
  <c r="H23" s="1"/>
  <c r="G20"/>
  <c r="G17"/>
  <c r="G16"/>
  <c r="G14"/>
  <c r="I13"/>
  <c r="I12" s="1"/>
  <c r="H13"/>
  <c r="H12" s="1"/>
  <c r="G223" i="3"/>
  <c r="F223"/>
  <c r="J218"/>
  <c r="I218"/>
  <c r="H218"/>
  <c r="G162"/>
  <c r="F162"/>
  <c r="G139"/>
  <c r="F139"/>
  <c r="E139"/>
  <c r="G134"/>
  <c r="F134"/>
  <c r="E134"/>
  <c r="G129"/>
  <c r="F129"/>
  <c r="E129"/>
  <c r="G107"/>
  <c r="F107"/>
  <c r="E107"/>
  <c r="G102"/>
  <c r="F102"/>
  <c r="E102"/>
  <c r="G59"/>
  <c r="F59"/>
  <c r="E59"/>
  <c r="G10"/>
  <c r="F10"/>
  <c r="G68" i="2"/>
  <c r="E67"/>
  <c r="E66" s="1"/>
  <c r="D67"/>
  <c r="C67"/>
  <c r="G67" s="1"/>
  <c r="D66"/>
  <c r="G65"/>
  <c r="E64"/>
  <c r="D64"/>
  <c r="C64"/>
  <c r="G64" s="1"/>
  <c r="G63"/>
  <c r="G62"/>
  <c r="E61"/>
  <c r="D61"/>
  <c r="C61"/>
  <c r="G61" s="1"/>
  <c r="G60"/>
  <c r="E59"/>
  <c r="D59"/>
  <c r="C59"/>
  <c r="G59" s="1"/>
  <c r="G57"/>
  <c r="G56"/>
  <c r="E55"/>
  <c r="E54" s="1"/>
  <c r="C55"/>
  <c r="G55" s="1"/>
  <c r="D54"/>
  <c r="G53"/>
  <c r="E52"/>
  <c r="E51" s="1"/>
  <c r="D52"/>
  <c r="D51" s="1"/>
  <c r="C52"/>
  <c r="G52" s="1"/>
  <c r="C51"/>
  <c r="G51" s="1"/>
  <c r="G49"/>
  <c r="G48"/>
  <c r="G47"/>
  <c r="G46"/>
  <c r="E45"/>
  <c r="E44" s="1"/>
  <c r="D45"/>
  <c r="D44" s="1"/>
  <c r="C45"/>
  <c r="G45" s="1"/>
  <c r="C44"/>
  <c r="G44" s="1"/>
  <c r="G43"/>
  <c r="E42"/>
  <c r="D42"/>
  <c r="C42"/>
  <c r="G42" s="1"/>
  <c r="G41"/>
  <c r="E40"/>
  <c r="D40"/>
  <c r="C40"/>
  <c r="G40" s="1"/>
  <c r="G39"/>
  <c r="E38"/>
  <c r="D38"/>
  <c r="C38"/>
  <c r="G38" s="1"/>
  <c r="G37"/>
  <c r="G36"/>
  <c r="E35"/>
  <c r="D35"/>
  <c r="C35"/>
  <c r="G35" s="1"/>
  <c r="G32"/>
  <c r="E31"/>
  <c r="D31"/>
  <c r="C31"/>
  <c r="G31" s="1"/>
  <c r="G30"/>
  <c r="G29"/>
  <c r="G28"/>
  <c r="E28"/>
  <c r="E27" s="1"/>
  <c r="D27"/>
  <c r="C27"/>
  <c r="G27" s="1"/>
  <c r="G26"/>
  <c r="G25"/>
  <c r="G24"/>
  <c r="E23"/>
  <c r="D23"/>
  <c r="C23"/>
  <c r="G23" s="1"/>
  <c r="G22"/>
  <c r="G21"/>
  <c r="G20"/>
  <c r="G19"/>
  <c r="E18"/>
  <c r="E17" s="1"/>
  <c r="D18"/>
  <c r="D17" s="1"/>
  <c r="C18"/>
  <c r="G18" s="1"/>
  <c r="G16"/>
  <c r="G15"/>
  <c r="G14"/>
  <c r="G13"/>
  <c r="G12"/>
  <c r="E11"/>
  <c r="D11"/>
  <c r="C11"/>
  <c r="G11" s="1"/>
  <c r="I67" i="1"/>
  <c r="I66"/>
  <c r="I65"/>
  <c r="I64"/>
  <c r="I63"/>
  <c r="I62"/>
  <c r="I61"/>
  <c r="I60"/>
  <c r="C59"/>
  <c r="C57" s="1"/>
  <c r="I57" s="1"/>
  <c r="I58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C38"/>
  <c r="C37" s="1"/>
  <c r="I37" s="1"/>
  <c r="I36"/>
  <c r="I35"/>
  <c r="I34"/>
  <c r="I33"/>
  <c r="I32"/>
  <c r="I31"/>
  <c r="C30"/>
  <c r="I30" s="1"/>
  <c r="I29"/>
  <c r="I28"/>
  <c r="I27"/>
  <c r="I26"/>
  <c r="I25"/>
  <c r="I24"/>
  <c r="I23"/>
  <c r="I22"/>
  <c r="I21"/>
  <c r="I20"/>
  <c r="I19"/>
  <c r="I17"/>
  <c r="I16"/>
  <c r="I15"/>
  <c r="I14"/>
  <c r="I13"/>
  <c r="C12"/>
  <c r="G6"/>
  <c r="I12" l="1"/>
  <c r="G24" i="4"/>
  <c r="G13"/>
  <c r="C54" i="2"/>
  <c r="G54" s="1"/>
  <c r="D58"/>
  <c r="C17"/>
  <c r="G17" s="1"/>
  <c r="C18" i="1"/>
  <c r="I18" s="1"/>
  <c r="E58" i="2"/>
  <c r="H305" i="4"/>
  <c r="I38" i="1"/>
  <c r="E50" i="2"/>
  <c r="I205" i="4"/>
  <c r="G161"/>
  <c r="G160" s="1"/>
  <c r="G159" s="1"/>
  <c r="G313"/>
  <c r="G323"/>
  <c r="I383"/>
  <c r="E34" i="2"/>
  <c r="E33" s="1"/>
  <c r="I237" i="4"/>
  <c r="J574"/>
  <c r="I59" i="1"/>
  <c r="G372" i="4"/>
  <c r="D50" i="2"/>
  <c r="H257" i="4"/>
  <c r="H256" s="1"/>
  <c r="H255" s="1"/>
  <c r="G400"/>
  <c r="D34" i="2"/>
  <c r="D33" s="1"/>
  <c r="C66"/>
  <c r="G66" s="1"/>
  <c r="H160" i="4"/>
  <c r="H159" s="1"/>
  <c r="H313"/>
  <c r="G150"/>
  <c r="G143" s="1"/>
  <c r="G305"/>
  <c r="G298" s="1"/>
  <c r="G348"/>
  <c r="G347" s="1"/>
  <c r="G346" s="1"/>
  <c r="I257"/>
  <c r="I256" s="1"/>
  <c r="I255" s="1"/>
  <c r="I323"/>
  <c r="I452"/>
  <c r="G12"/>
  <c r="G97"/>
  <c r="G96" s="1"/>
  <c r="I110"/>
  <c r="I109" s="1"/>
  <c r="G242"/>
  <c r="G211"/>
  <c r="H248"/>
  <c r="H247" s="1"/>
  <c r="H242" s="1"/>
  <c r="H282"/>
  <c r="H279" s="1"/>
  <c r="H429"/>
  <c r="H237"/>
  <c r="I282"/>
  <c r="I279" s="1"/>
  <c r="H372"/>
  <c r="H371" s="1"/>
  <c r="H110"/>
  <c r="H109" s="1"/>
  <c r="H143"/>
  <c r="H189"/>
  <c r="G33"/>
  <c r="I33"/>
  <c r="G62"/>
  <c r="G193"/>
  <c r="G189" s="1"/>
  <c r="G228"/>
  <c r="G227" s="1"/>
  <c r="G237"/>
  <c r="I242"/>
  <c r="G23"/>
  <c r="H33"/>
  <c r="H11" s="1"/>
  <c r="G110"/>
  <c r="G109" s="1"/>
  <c r="H205"/>
  <c r="G216"/>
  <c r="G288"/>
  <c r="G287" s="1"/>
  <c r="H383"/>
  <c r="H382" s="1"/>
  <c r="G494"/>
  <c r="H494"/>
  <c r="I494"/>
  <c r="G527"/>
  <c r="H535"/>
  <c r="I68"/>
  <c r="I62" s="1"/>
  <c r="I150"/>
  <c r="I143" s="1"/>
  <c r="I160"/>
  <c r="I159" s="1"/>
  <c r="G206"/>
  <c r="G257"/>
  <c r="G256" s="1"/>
  <c r="G255" s="1"/>
  <c r="G282"/>
  <c r="G279" s="1"/>
  <c r="I305"/>
  <c r="I298" s="1"/>
  <c r="I372"/>
  <c r="I371" s="1"/>
  <c r="G383"/>
  <c r="G382" s="1"/>
  <c r="H452"/>
  <c r="I516"/>
  <c r="G569"/>
  <c r="G568" s="1"/>
  <c r="I569"/>
  <c r="I568" s="1"/>
  <c r="G371"/>
  <c r="I400"/>
  <c r="I382" s="1"/>
  <c r="I366" s="1"/>
  <c r="I429"/>
  <c r="G429"/>
  <c r="K574"/>
  <c r="G452"/>
  <c r="I313"/>
  <c r="E221" i="3"/>
  <c r="G221"/>
  <c r="F221"/>
  <c r="I189" i="4"/>
  <c r="I181"/>
  <c r="H527"/>
  <c r="H298"/>
  <c r="H323"/>
  <c r="C58" i="2"/>
  <c r="G58" s="1"/>
  <c r="L574" i="4"/>
  <c r="C34" i="2"/>
  <c r="G535" i="4"/>
  <c r="C50" i="2"/>
  <c r="G50" s="1"/>
  <c r="H569" i="4"/>
  <c r="H568" s="1"/>
  <c r="C11" i="1" l="1"/>
  <c r="D10" i="2"/>
  <c r="F224" i="3" s="1"/>
  <c r="F222" s="1"/>
  <c r="F225" s="1"/>
  <c r="E10" i="2"/>
  <c r="G224" i="3" s="1"/>
  <c r="G222" s="1"/>
  <c r="G225" s="1"/>
  <c r="I236" i="4"/>
  <c r="I158" s="1"/>
  <c r="G205"/>
  <c r="H366"/>
  <c r="G236"/>
  <c r="G158" s="1"/>
  <c r="H516"/>
  <c r="H428" s="1"/>
  <c r="H416" s="1"/>
  <c r="H268"/>
  <c r="H583"/>
  <c r="H581" s="1"/>
  <c r="E22" i="5" s="1"/>
  <c r="E21" s="1"/>
  <c r="E20" s="1"/>
  <c r="E19" s="1"/>
  <c r="H10" i="4"/>
  <c r="G11"/>
  <c r="G10" s="1"/>
  <c r="H236"/>
  <c r="H158" s="1"/>
  <c r="I428"/>
  <c r="I416" s="1"/>
  <c r="G366"/>
  <c r="I11"/>
  <c r="I10" s="1"/>
  <c r="I268"/>
  <c r="G516"/>
  <c r="G428" s="1"/>
  <c r="G416" s="1"/>
  <c r="G268"/>
  <c r="G34" i="2"/>
  <c r="C33"/>
  <c r="C10" i="1"/>
  <c r="I11"/>
  <c r="I583" i="4" l="1"/>
  <c r="I581" s="1"/>
  <c r="F22" i="5" s="1"/>
  <c r="F21" s="1"/>
  <c r="F20" s="1"/>
  <c r="F19" s="1"/>
  <c r="H580" i="4"/>
  <c r="I580"/>
  <c r="F26" i="5" s="1"/>
  <c r="F25" s="1"/>
  <c r="F24" s="1"/>
  <c r="F23" s="1"/>
  <c r="G580" i="4"/>
  <c r="D26" i="5" s="1"/>
  <c r="D25" s="1"/>
  <c r="D24" s="1"/>
  <c r="D23" s="1"/>
  <c r="G33" i="2"/>
  <c r="C10"/>
  <c r="E223" i="3"/>
  <c r="I10" i="1"/>
  <c r="G582" i="4"/>
  <c r="F18" i="5" l="1"/>
  <c r="I584" i="4"/>
  <c r="E26" i="5"/>
  <c r="E25" s="1"/>
  <c r="E24" s="1"/>
  <c r="E23" s="1"/>
  <c r="E18" s="1"/>
  <c r="H584" i="4"/>
  <c r="G583"/>
  <c r="G581" s="1"/>
  <c r="E224" i="3"/>
  <c r="E222" s="1"/>
  <c r="E225" s="1"/>
  <c r="G10" i="2"/>
  <c r="G584" i="4" l="1"/>
  <c r="D22" i="5"/>
  <c r="D21" s="1"/>
  <c r="D20" s="1"/>
  <c r="D19" s="1"/>
  <c r="D18" s="1"/>
</calcChain>
</file>

<file path=xl/sharedStrings.xml><?xml version="1.0" encoding="utf-8"?>
<sst xmlns="http://schemas.openxmlformats.org/spreadsheetml/2006/main" count="3914" uniqueCount="704">
  <si>
    <t>Приложение 1-4</t>
  </si>
  <si>
    <t xml:space="preserve">к решению Совета муниципального района "Агинский район" от          2024г №     "О внесении изменений в бюджет 2024г и плановый период 2025-2026 годов"  </t>
  </si>
  <si>
    <t>Объемы межбюджетных трансфертов, получаемых из других бюджетов бюджетной системы на 2024 год и плановый период 2025-2026 годов</t>
  </si>
  <si>
    <t>Наименование</t>
  </si>
  <si>
    <t>Код дохода</t>
  </si>
  <si>
    <t>откл</t>
  </si>
  <si>
    <t>БЕЗВОЗМЕЗДНЫЕ ПОСТУПЛЕНИЯ ВСЕГО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</si>
  <si>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</si>
  <si>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</si>
  <si>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</si>
  <si>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</si>
  <si>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</si>
  <si>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Дотации на выравнивание бюджетной обеспеченности</t>
  </si>
  <si>
    <t>2 02 15001 00 0000 150</t>
  </si>
  <si>
    <t>Дотации бюджетам муниципальных районов на выравнивание бюджетной обеспеченности</t>
  </si>
  <si>
    <t>2 02 15001 05 0000 150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</si>
  <si>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</si>
  <si>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</si>
  <si>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Дотации (гранты) бюджетам за достижение показателей деятельности органов местного самоуправления</t>
  </si>
  <si>
    <t>2 02 16549 05 0000 150</t>
  </si>
  <si>
    <t>Прочие дотации бюджетам муниципальных районов</t>
  </si>
  <si>
    <t>2 02 19999 05 0000 150</t>
  </si>
  <si>
    <t>Субсидии бюджетам субъектов Российской Федерации и муниципальных образований (межбюджетные субсидии)</t>
  </si>
  <si>
    <t>2 02 20000 00 0000 150</t>
  </si>
  <si>
    <t>Субсидии бюджетам муниципальных районов наобновление материально-технической базы для организации учебно-исследовательской, научно-практической,творческой деятельности,занятий физической культурой и спортом в образовательных организациях</t>
  </si>
  <si>
    <t>2 02 25098 05 0000 150</t>
  </si>
  <si>
    <t>Субсидия на проведение мероприятий по обеспечению деятельности советников директора по воспитанию и взаимодействию с детскими общественными обьединениями в общеобразовательных учреждениях</t>
  </si>
  <si>
    <t>2 02 25179 05 0000 150</t>
  </si>
  <si>
    <t>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</si>
  <si>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</si>
  <si>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развитие транспортной инфраструктуры на сельских территориях</t>
  </si>
  <si>
    <t>2 02 25372 05 0000 150</t>
  </si>
  <si>
    <t>Субсидии бюджетам муниципальных районов на реализацию мероприятий по обеспечению жильем молодых семей</t>
  </si>
  <si>
    <t>2 02 25497 00 0000 150</t>
  </si>
  <si>
    <t>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</si>
  <si>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2 02 25505 05 0000 150</t>
  </si>
  <si>
    <t>Субсидии бюджетам муниципальных районов на проведение комплексных кадастровых работ</t>
  </si>
  <si>
    <t>2 02 25511 05 0000 150</t>
  </si>
  <si>
    <t>Субсидии бюджетам муниципальных районов на развитие учреждений культурно-досугового типа</t>
  </si>
  <si>
    <t>2 02 25513 05 0000 150</t>
  </si>
  <si>
    <t>Субсидии бюджетам муниципальных районов на  государственную поддержку отрасли культуры</t>
  </si>
  <si>
    <t>2 02 25519 05 0000 150</t>
  </si>
  <si>
    <t>Субсидии бюджетам муниципальных районов на  реализацию программ формирования современной городской среды</t>
  </si>
  <si>
    <t>2 02 25555 05 0000 150</t>
  </si>
  <si>
    <t>Субсидии бюджетам муниципальных районов на реализацию мероприятий по комплексному развитию сельских территорий (улучшение жилищных условий граждан , проживающих на сельских территориях)</t>
  </si>
  <si>
    <t>2 02 25576 05 0000 150</t>
  </si>
  <si>
    <t>Прочие субсидии</t>
  </si>
  <si>
    <t>2 02 29999 00 0000 150</t>
  </si>
  <si>
    <t>Прочие субсидии бюджетам муниципальных районов</t>
  </si>
  <si>
    <t>2 02 29999 05 0000 150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</si>
  <si>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</si>
  <si>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Прочие субсидии бюджетам муниципальных районов на реализацию Закона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</si>
  <si>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Субсидии бюджетам муниципальных районов на проведение комплексных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 биотермические ямы)</t>
  </si>
  <si>
    <t>Субсидии бюджетам муниципальных районов на строительство, реконструкцию, капитальный ремонт и ремонт автомобильных дорог общего пользования местного значения т искусственных сооружений на них ( включая разработку проектной документации и проведение необходимых экспертиз)</t>
  </si>
  <si>
    <t>Субсидии бюджетам на обеспечение в отношении капитального ремонта требований к антитеррористической защищенности объектов (территорий) установленных законодательством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</si>
  <si>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</si>
  <si>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</si>
  <si>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</si>
  <si>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2 02 30024 05 0000 150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</si>
  <si>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</si>
  <si>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</t>
  </si>
  <si>
    <t>Субвенции бюджетам муниципальных районов  на осуществление мероприятий по администрированию   государственных полномочий в сфере труда</t>
  </si>
  <si>
    <t>Субвенции бюджетам муниципальных районов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</si>
  <si>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Субвенции бюджетам муниципальных районов на администрирование государственного полномочия по организации и осуществлению деятельности по опеке ипопечительству над несовершеннолетними</t>
  </si>
  <si>
    <t>Субвенции бюджетам муниципальных районов на 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</si>
  <si>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Субвенции бюджетам муниципальных районов на обеспечение льготным  питанием отдельных категорий,обучающихся в муниципальных общеобразовательных учреждениях Забайкальского края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</si>
  <si>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</si>
  <si>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Субвенции бюджетам муниципальных районов на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в Забайкальском крае" на 2019 год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</si>
  <si>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</si>
  <si>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Субвенция на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 и железнодородного)</t>
  </si>
  <si>
    <t>Субвенция на организацию проведения мероприятий по содержанию безнадзорных животных</t>
  </si>
  <si>
    <t>Субвенция на администрирование государственного полномочия по организации проведения мероприятий при осуществлении деятельности по обращению с животными без владельцев</t>
  </si>
  <si>
    <t>Субвенция бюджетам муниципальных районов на осуществление мероприятий по администрированию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</si>
  <si>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Единая субвенция бюджетам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</si>
  <si>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</si>
  <si>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>2 02 30027 05 0000 150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</si>
  <si>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</si>
  <si>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</si>
  <si>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Иные межбюджетные трансферты</t>
  </si>
  <si>
    <t>2 02 40000 00 0000 150</t>
  </si>
  <si>
    <t>Иные межбюджетные трансферты на ежемесячное денежное вознагрождение за классное руководство педагогическим работникам государственных и муниципальных общеобразовательны организаций</t>
  </si>
  <si>
    <t>2 02 45303 05 0000 150</t>
  </si>
  <si>
    <t>Прочие межбюджетные трансферты ,передаваемые бюджетам</t>
  </si>
  <si>
    <t>2 02 49999 05 0000 150</t>
  </si>
  <si>
    <t>Прочие межбюджетные трансферты, передаваемые бюджетам муниципальных районов на обеспечение выплаты ежемесячного денежного вознагрождения за классное руководство педагогическим работникам муниципальных общеобразовательных организаций</t>
  </si>
  <si>
    <t>Предоставление иных  межбюджетных трансфертов бюджетам муниципальных районов на решение вопросов местного значения</t>
  </si>
  <si>
    <t>Прочие межбюджетные трансферты на разработку проектно-сметной документации для капитального ремонта образовательных организаций</t>
  </si>
  <si>
    <t>Прочие межбюджетные трансферты  на осуществление дополнительной меры социальной поддержки отдельным гражданам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учреждениях Забайкальского края</t>
  </si>
  <si>
    <t>Обеспечение льготным питанием детей военнослужащих,сотрудников некоторых федеральных государственных органов ,граждан, призванных на военную службу помобилизации,граждан добровольно поступивших  на добровольческие формирования, осваивающих образовательные программы в общеобразовательных организациях Забайкальского края</t>
  </si>
  <si>
    <t>Субвенции на ежемесячное вознаграждение советникам директоров по воспитанию и взаимодействию с детскими общественными обьединениями государственных и муниципальных общеобразовательных организаций и профессиональных образовательных организаций</t>
  </si>
  <si>
    <t>Иные межбюджетные трансферты на восстановление автомобильныъ дорог общего пользования местного значения при ликвидации последствий чрезвычайных ситуаций</t>
  </si>
  <si>
    <t xml:space="preserve"> Предоставление иных межбюджетных трансфертов бюджетам муниципальных районов, предоставление в целях поощрения муниципальных образований Забайкальского края за повышение эффеетивности расходов бюджетов муниципальных районов, муниципальных и городских округов  Забайкальского края и наращивание налогооблагаемой базы </t>
  </si>
  <si>
    <t xml:space="preserve">   Приложение  1-5</t>
  </si>
  <si>
    <t xml:space="preserve"> Поступление налоговых и неналоговых доходов в бюджет муниципального района на 2024 год и плановый период 2025-2026 годов.</t>
  </si>
  <si>
    <t>Наименование дохода</t>
  </si>
  <si>
    <t>Код доходов</t>
  </si>
  <si>
    <t xml:space="preserve"> НАЛОГОВЫЕ И НЕНАЛОГОВЫЕ ДОХОДЫ ВСЕГО</t>
  </si>
  <si>
    <t>1  00  00000  00  0000  000</t>
  </si>
  <si>
    <t>НАЛОГ НА ДОХОДЫ ФИЗИЧЕСКИХ ЛИЦ</t>
  </si>
  <si>
    <t>1  01  02000  01  0000  110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</si>
  <si>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</si>
  <si>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1  01  02010  01  0000  110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</si>
  <si>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</si>
  <si>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>1  01  02020  01  0000  110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</si>
  <si>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</si>
  <si>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1  01  02030  01  0000  110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</si>
  <si>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</si>
  <si>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</si>
  <si>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 xml:space="preserve">Налог на доходы физических лиц в отношении доходов от долевого участия в организации, полученных физическими лицами- налоговым резидентом Российской Федерации в виде дивидендов (в части суммы налога, не превышающей 650000 рублей </t>
  </si>
  <si>
    <t>1  01  02130  01  0000  110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</si>
  <si>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</si>
  <si>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</si>
  <si>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</si>
  <si>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</si>
  <si>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</si>
  <si>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</si>
  <si>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</si>
  <si>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</si>
  <si>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</si>
  <si>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</si>
  <si>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</si>
  <si>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</si>
  <si>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НАЛОГИ НА СОВОКУПНЫЙ ДОХОД</t>
  </si>
  <si>
    <t>1  05  00000  00  0000  000</t>
  </si>
  <si>
    <t>Налог, взимаемый в связи с применением упрощенной системы налогообложения</t>
  </si>
  <si>
    <t>1  05  01000  01  0000  110</t>
  </si>
  <si>
    <t>Единый сельскохозяйственный налог</t>
  </si>
  <si>
    <t>1  05  03000  01  0000  110</t>
  </si>
  <si>
    <t>Налог, взимаемый в связи с применением патентной системы налогообложения</t>
  </si>
  <si>
    <t>1  05  04000  02  0000  110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</si>
  <si>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</si>
  <si>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</si>
  <si>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</si>
  <si>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</si>
  <si>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общераспространенных полезных ископаемых</t>
  </si>
  <si>
    <t>1  07  01020  01  0000  110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</si>
  <si>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</si>
  <si>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</si>
  <si>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</si>
  <si>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</si>
  <si>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</si>
  <si>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1  08  03000  01  0000  110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</si>
  <si>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</si>
  <si>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</si>
  <si>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</si>
  <si>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</si>
  <si>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</si>
  <si>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</si>
  <si>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</si>
  <si>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1  11  05013  05  0000  120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</si>
  <si>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</si>
  <si>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1  11  05013  13  0000  120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</si>
  <si>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</si>
  <si>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</si>
  <si>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</si>
  <si>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1  11  05035  05  0000  120</t>
  </si>
  <si>
    <t>Доходы от сдачи в аренду имущества, составляющего казну муниципальных районов (за исключением земельных участков)</t>
  </si>
  <si>
    <t>1  11  05075  00  0000  120</t>
  </si>
  <si>
    <t>1  11  05075  05  0000  120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</si>
  <si>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</si>
  <si>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</si>
  <si>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</si>
  <si>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</si>
  <si>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</si>
  <si>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</si>
  <si>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</si>
  <si>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</si>
  <si>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</si>
  <si>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</si>
  <si>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</si>
  <si>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</si>
  <si>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>Доходы от оказания платных услуг и компенсация затрат государства</t>
  </si>
  <si>
    <t>1  13  00000  00  0000  000</t>
  </si>
  <si>
    <t>Прочие доходы от компенсации затрат бюджетов муниципальных районов</t>
  </si>
  <si>
    <t>1  13  02995  05  0000  000</t>
  </si>
  <si>
    <t>ДОХОДЫ ОТ ПРОДАЖИ МАТЕРИАЛЬНЫХ И НЕМАТЕРИАЛЬНЫХ АКТИВОВ</t>
  </si>
  <si>
    <t>1  14  00000  00  0000  000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</si>
  <si>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</si>
  <si>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</si>
  <si>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</si>
  <si>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</si>
  <si>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</si>
  <si>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</si>
  <si>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</si>
  <si>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</si>
  <si>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</si>
  <si>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</si>
  <si>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</si>
  <si>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1  14  06013  05  0000  430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</si>
  <si>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</si>
  <si>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</si>
  <si>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>ШТРАФЫ, САНКЦИИ, ВОЗМЕЩЕНИЕ УЩЕРБА</t>
  </si>
  <si>
    <t>1  16  00000  00  0000  000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</si>
  <si>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</si>
  <si>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</si>
  <si>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</si>
  <si>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1  16  01063  01  0000  140</t>
  </si>
  <si>
    <t>Платежи в целях возмещения причиненного ущерба (убытков)</t>
  </si>
  <si>
    <t>1  16  10000  00  0000  140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</si>
  <si>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</si>
  <si>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</si>
  <si>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</si>
  <si>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1  16  10120  00  0000  140</t>
  </si>
  <si>
    <t>Платежи, уплачиваемые в целях возмещения вреда</t>
  </si>
  <si>
    <t>1  16  11000  01  0000  140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</si>
  <si>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</si>
  <si>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1  16  11050  01  0000  140</t>
  </si>
  <si>
    <t>ПРОЧИЕ НЕНАЛОГОВЫЕ ДОХОДЫ</t>
  </si>
  <si>
    <t>1  17  00000  00  0000  000</t>
  </si>
  <si>
    <t>Прочие неналоговые доходы</t>
  </si>
  <si>
    <t>1  17  05000  00  0000  180</t>
  </si>
  <si>
    <t>Прочие неналоговые доходы бюджетов муниципальных районов</t>
  </si>
  <si>
    <t>1  17  05050  05  0000  180</t>
  </si>
  <si>
    <t xml:space="preserve">                                                                     Приложение № 3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</si>
  <si>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2024 год  и плановый период 2025-2026 годов.</t>
  </si>
  <si>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</si>
  <si>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</si>
  <si>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</si>
  <si>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</si>
  <si>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</si>
  <si>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2024 год</t>
  </si>
  <si>
    <t>2025 год</t>
  </si>
  <si>
    <t>2026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</si>
  <si>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</si>
  <si>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</si>
  <si>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</si>
  <si>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</si>
  <si>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  Глава муниципального образования</t>
  </si>
  <si>
    <t>0102</t>
  </si>
  <si>
    <t>0000020300</t>
  </si>
  <si>
    <t>0000029300</t>
  </si>
  <si>
    <t>Поощрение работников, занимающихся обеспечением по привлечению граждан на военную службу</t>
  </si>
  <si>
    <t>00000П8050</t>
  </si>
  <si>
    <t xml:space="preserve">          Центральный аппарат</t>
  </si>
  <si>
    <t>0103</t>
  </si>
  <si>
    <t>0000020400</t>
  </si>
  <si>
    <t>Совет</t>
  </si>
  <si>
    <t>0000021100</t>
  </si>
  <si>
    <t>Иные выплаты за достижение показателей деятельности органов исполнительной власти субъектов Российиской Федерации для бюджетов муниципальных образований</t>
  </si>
  <si>
    <t>0000079492</t>
  </si>
  <si>
    <t>0104</t>
  </si>
  <si>
    <t>Центральный аппарат</t>
  </si>
  <si>
    <t>0000029400</t>
  </si>
  <si>
    <t>Единая субвенция</t>
  </si>
  <si>
    <t>0000079202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</si>
  <si>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</si>
  <si>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</si>
  <si>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</si>
  <si>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</si>
  <si>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</si>
  <si>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</si>
  <si>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0000051200</t>
  </si>
  <si>
    <t>Резервные фонды муниципальных образований</t>
  </si>
  <si>
    <t>0111</t>
  </si>
  <si>
    <t>0000070050</t>
  </si>
  <si>
    <t>Иные межбюджетные трансферты , предоставляемые в целях поощрения муниципальных образований Забайкальского края за повышение эффективности расходов бюджет</t>
  </si>
  <si>
    <t>0113</t>
  </si>
  <si>
    <t>0000078186</t>
  </si>
  <si>
    <t>Учреждения по обеспечению хозяйственного обслуживания</t>
  </si>
  <si>
    <t>0000093990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</si>
  <si>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</si>
  <si>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00000Д8040</t>
  </si>
  <si>
    <t xml:space="preserve">      НАЦИОНАЛЬНАЯ ОБОРОНА</t>
  </si>
  <si>
    <t>0200</t>
  </si>
  <si>
    <t>0203</t>
  </si>
  <si>
    <t xml:space="preserve">          Подготовка населения и организаций к действиям в чрезвычайной ситуации в мирное и военное время</t>
  </si>
  <si>
    <t>0204</t>
  </si>
  <si>
    <t>0000021901</t>
  </si>
  <si>
    <t xml:space="preserve">  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</si>
  <si>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</si>
  <si>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</si>
  <si>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</si>
  <si>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0000024799</t>
  </si>
  <si>
    <t>РЦП "Профилактика правонарушений на территории муниципального района "Агинский район"</t>
  </si>
  <si>
    <t>0000079517</t>
  </si>
  <si>
    <t>0314</t>
  </si>
  <si>
    <t>0000079511</t>
  </si>
  <si>
    <t xml:space="preserve">      НАЦИОНАЛЬНАЯ ЭКОНОМИКА</t>
  </si>
  <si>
    <t>0400</t>
  </si>
  <si>
    <t>0405</t>
  </si>
  <si>
    <t>Организация проведения мероприятий по содержанию безнадзорных животных</t>
  </si>
  <si>
    <t>0000077265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</si>
  <si>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</si>
  <si>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</si>
  <si>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</si>
  <si>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</si>
  <si>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Муниципальный дорожный фонд</t>
  </si>
  <si>
    <t>0409</t>
  </si>
  <si>
    <t>0000031522</t>
  </si>
  <si>
    <t>Субсидия на проведение комплексных кадастровых работ</t>
  </si>
  <si>
    <t>0412</t>
  </si>
  <si>
    <t>00000L5110</t>
  </si>
  <si>
    <t xml:space="preserve">  ЖИЛИЩНО-КОММУНАЛЬНОЕ ХОЗЯЙСТВО</t>
  </si>
  <si>
    <t>0500</t>
  </si>
  <si>
    <t>Реализация мероприятий плана социального развития центров экономического роста Забайкальского края</t>
  </si>
  <si>
    <t>0502</t>
  </si>
  <si>
    <t>00000L5050</t>
  </si>
  <si>
    <t>ОХРАНА ОКРУЖАЮЩЕЙ СРЕДЫ</t>
  </si>
  <si>
    <t>0600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</si>
  <si>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</si>
  <si>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0605</t>
  </si>
  <si>
    <t>00000S7274</t>
  </si>
  <si>
    <t xml:space="preserve">      СОЦИАЛЬНАЯ ПОЛИТИКА</t>
  </si>
  <si>
    <t>1000</t>
  </si>
  <si>
    <t xml:space="preserve">          Доплаты к пенсиям муниципальных служащих муниципального района "Агинский район"</t>
  </si>
  <si>
    <t>1001</t>
  </si>
  <si>
    <t>0000049101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</si>
  <si>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</si>
  <si>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1003</t>
  </si>
  <si>
    <t>00000L5764</t>
  </si>
  <si>
    <t>1006</t>
  </si>
  <si>
    <t>РЦП "Поддержка социально ориентированных некоммерческих организаций в муниципальном районе "Агинский район"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</si>
  <si>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</si>
  <si>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</si>
  <si>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</si>
  <si>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</si>
  <si>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>0106</t>
  </si>
  <si>
    <t>Выборы главы муниципального образования</t>
  </si>
  <si>
    <t>0107</t>
  </si>
  <si>
    <t>0000002003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</si>
  <si>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</si>
  <si>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</si>
  <si>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</si>
  <si>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</si>
  <si>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0000074318</t>
  </si>
  <si>
    <t>Субсидия на строительство, реконструкцию, ремонт автодорог</t>
  </si>
  <si>
    <t>00000S4317</t>
  </si>
  <si>
    <t>Развитие транспортной инфраструктуры на сельских территориях</t>
  </si>
  <si>
    <t>0000LR3720</t>
  </si>
  <si>
    <t xml:space="preserve">          РЦП "Развитие экономического потенциала муниципального района "Агинский район" </t>
  </si>
  <si>
    <t>0000079514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</si>
  <si>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</si>
  <si>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00000S4905</t>
  </si>
  <si>
    <t>Реализация мероприятий по проведению капитального ремонта жилых помещений отдельных категорий граждан</t>
  </si>
  <si>
    <t>0503</t>
  </si>
  <si>
    <t>0000074927</t>
  </si>
  <si>
    <t>Реализация программ формирования современной городской среды</t>
  </si>
  <si>
    <t>000F255550</t>
  </si>
  <si>
    <t xml:space="preserve">      КУЛЬТУРА, КИНЕМАТОГРАФИЯ, СРЕДСТВА МАССОВОЙ ИНФОРМАЦИИ</t>
  </si>
  <si>
    <t>0800</t>
  </si>
  <si>
    <t>Развитие сети учреждений культурно-досугового типа</t>
  </si>
  <si>
    <t>0801</t>
  </si>
  <si>
    <t>000A155130</t>
  </si>
  <si>
    <t>0804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</si>
  <si>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</si>
  <si>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</si>
  <si>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</si>
  <si>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 xml:space="preserve">  ФИЗИЧЕСКАЯ КУЛЬТУРА И СПОРТ</t>
  </si>
  <si>
    <t>1100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</si>
  <si>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</si>
  <si>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1102</t>
  </si>
  <si>
    <t>000005505М</t>
  </si>
  <si>
    <t>00000Ц505М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</si>
  <si>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</si>
  <si>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</si>
  <si>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</si>
  <si>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</si>
  <si>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</si>
  <si>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</si>
  <si>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</si>
  <si>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</si>
  <si>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</si>
  <si>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</si>
  <si>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</si>
  <si>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>1403</t>
  </si>
  <si>
    <t>0000004927</t>
  </si>
  <si>
    <t xml:space="preserve">          Дотация на поддержку мер по обеспечению сбалансированности бюджетов поселений</t>
  </si>
  <si>
    <t>0000051702</t>
  </si>
  <si>
    <t>Субвенция по переданным полномочиям</t>
  </si>
  <si>
    <t>0000051703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</si>
  <si>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</t>
  </si>
  <si>
    <t>0000078110</t>
  </si>
  <si>
    <t xml:space="preserve">    Учреждение: КСП муниципального района "Агинский район"</t>
  </si>
  <si>
    <t>0000020401</t>
  </si>
  <si>
    <t>Руководитель контрольного органа муниципального образования и его заместители</t>
  </si>
  <si>
    <t>0000022400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</si>
  <si>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</si>
  <si>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</si>
  <si>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</si>
  <si>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</si>
  <si>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</si>
  <si>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</si>
  <si>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</si>
  <si>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>0505</t>
  </si>
  <si>
    <t xml:space="preserve">      ОБРАЗОВАНИЕ</t>
  </si>
  <si>
    <t>0700</t>
  </si>
  <si>
    <t xml:space="preserve">          Детские дошкольные учреждения</t>
  </si>
  <si>
    <t>0701</t>
  </si>
  <si>
    <t>0000042099</t>
  </si>
  <si>
    <t xml:space="preserve">          Школы-детские сады, школы начальные, неполные средние и средние 
</t>
  </si>
  <si>
    <t>0702</t>
  </si>
  <si>
    <t>0000042199</t>
  </si>
  <si>
    <t xml:space="preserve">          Учреждения по внешкольной работе с детьми (РОК)</t>
  </si>
  <si>
    <t>0703</t>
  </si>
  <si>
    <t>0000042398</t>
  </si>
  <si>
    <t xml:space="preserve">          Учреждения по внешкольной работе с детьми (РОО)</t>
  </si>
  <si>
    <t>0000042399</t>
  </si>
  <si>
    <t xml:space="preserve">          Учреждения, обеспечивающие предоставление услуг в сфере образования 
</t>
  </si>
  <si>
    <t>0709</t>
  </si>
  <si>
    <t>0000043599</t>
  </si>
  <si>
    <t xml:space="preserve">          Учреждения культуры и мероприятия в сфере культуры и кинематографии 
</t>
  </si>
  <si>
    <t>0000044099</t>
  </si>
  <si>
    <t xml:space="preserve">          Библиотеки</t>
  </si>
  <si>
    <t>0000044299</t>
  </si>
  <si>
    <t>Реализация мероприятий по обеспечению жильем молодых семей</t>
  </si>
  <si>
    <t>1004</t>
  </si>
  <si>
    <t>00000L4970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</si>
  <si>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</si>
  <si>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</si>
  <si>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НАЦИОНАЛЬНАЯ БЕЗОПАСНОСТЬ И ПРАВООХРАНИТЕЛЬНАЯ ДЕЯТЕЛЬНОСТЬ</t>
  </si>
  <si>
    <t>Учреждение: Муниципальное казенное учреждение"Центр бухгалтерского учета"</t>
  </si>
  <si>
    <t>ОБЩЕГОСУДАРСТВЕННЫЕ ВОПРОСЫ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</si>
  <si>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</si>
  <si>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</si>
  <si>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>904</t>
  </si>
  <si>
    <t xml:space="preserve">ОБРАЗОВАНИЕ </t>
  </si>
  <si>
    <t>00000П8040</t>
  </si>
  <si>
    <t>РЦП "Реализация молодежной политики в МР "Агинский район"</t>
  </si>
  <si>
    <t>0707</t>
  </si>
  <si>
    <t>0000079513</t>
  </si>
  <si>
    <t>00000L5190</t>
  </si>
  <si>
    <t>Поддержка отрасли культуры (государственная поддержка лучших сельских учреждений культуры)</t>
  </si>
  <si>
    <t>000А255190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</si>
  <si>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</si>
  <si>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</si>
  <si>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</si>
  <si>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</si>
  <si>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</si>
  <si>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</si>
  <si>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>Субсидия на обеспечение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</si>
  <si>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</si>
  <si>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</si>
  <si>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0000071231</t>
  </si>
  <si>
    <t>Разработка проектно-сметной документации для капитального ремонта образовательных организаций</t>
  </si>
  <si>
    <t>0000071448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</si>
  <si>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</si>
  <si>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0000050500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</si>
  <si>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</si>
  <si>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>0000071202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</si>
  <si>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</si>
  <si>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</si>
  <si>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</si>
  <si>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0000071219</t>
  </si>
  <si>
    <t>РЦП "Развитие системы образования "</t>
  </si>
  <si>
    <t>0000079509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</si>
  <si>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</si>
  <si>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00000A7501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</si>
  <si>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</si>
  <si>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</si>
  <si>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</si>
  <si>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</si>
  <si>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</si>
  <si>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0000071031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</si>
  <si>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</si>
  <si>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00000L3040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</si>
  <si>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</si>
  <si>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000E250980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</si>
  <si>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</si>
  <si>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000EB51790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</si>
  <si>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</si>
  <si>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</si>
  <si>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</si>
  <si>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00000S1101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</si>
  <si>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</si>
  <si>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</si>
  <si>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</si>
  <si>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</si>
  <si>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>Организация летнего отдыха детей</t>
  </si>
  <si>
    <t>0000071432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</si>
  <si>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</si>
  <si>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</si>
  <si>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</si>
  <si>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</si>
  <si>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</si>
  <si>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</si>
  <si>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</si>
  <si>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</si>
  <si>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</si>
  <si>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</si>
  <si>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</si>
  <si>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</si>
  <si>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</si>
  <si>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>Всего доходов</t>
  </si>
  <si>
    <t xml:space="preserve">Профицит+, дефицит- </t>
  </si>
  <si>
    <t>ВР</t>
  </si>
  <si>
    <t>Доп. класс</t>
  </si>
  <si>
    <t xml:space="preserve">        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</si>
  <si>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</si>
  <si>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121</t>
  </si>
  <si>
    <t>211</t>
  </si>
  <si>
    <t xml:space="preserve">  Иные выплаты персоналу государственных (муниципальных) органов, за исключением фонда оплаты труда</t>
  </si>
  <si>
    <t>122</t>
  </si>
  <si>
    <t>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</si>
  <si>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</si>
  <si>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</si>
  <si>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</si>
  <si>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</si>
  <si>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</si>
  <si>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</si>
  <si>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</si>
  <si>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 для муниципальных нужд</t>
  </si>
  <si>
    <t>244</t>
  </si>
  <si>
    <t>226</t>
  </si>
  <si>
    <t>Премии и гранты</t>
  </si>
  <si>
    <t>350</t>
  </si>
  <si>
    <t>290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</si>
  <si>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</si>
  <si>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</si>
  <si>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340</t>
  </si>
  <si>
    <t>Судебная система</t>
  </si>
  <si>
    <t>Резервные фонды</t>
  </si>
  <si>
    <t>Резервные средства</t>
  </si>
  <si>
    <t>870</t>
  </si>
  <si>
    <t>Другие общегосударственные расходы</t>
  </si>
  <si>
    <t>Научно-исследовательские, опытно-конструкторские и технологические работы</t>
  </si>
  <si>
    <t>241</t>
  </si>
  <si>
    <t>621</t>
  </si>
  <si>
    <t>Фонд оплаты труда учреждений</t>
  </si>
  <si>
    <t>111</t>
  </si>
  <si>
    <t xml:space="preserve">  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</si>
  <si>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</si>
  <si>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</t>
  </si>
  <si>
    <t>119</t>
  </si>
  <si>
    <t>224</t>
  </si>
  <si>
    <t>225</t>
  </si>
  <si>
    <t>310</t>
  </si>
  <si>
    <t xml:space="preserve">  Иные выплаты населению</t>
  </si>
  <si>
    <t>360</t>
  </si>
  <si>
    <t>МАУ "ЦМТО"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</si>
  <si>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</si>
  <si>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</si>
  <si>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</si>
  <si>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</si>
  <si>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</si>
  <si>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</si>
  <si>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Мобилизационная и вневойсковая подготовка</t>
  </si>
  <si>
    <t xml:space="preserve">        Мобилизационная подготовка экономики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</si>
  <si>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</si>
  <si>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</si>
  <si>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</si>
  <si>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</si>
  <si>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Другие вопросы в области национальной безопасности и правоохранительной деятельности</t>
  </si>
  <si>
    <t xml:space="preserve">  Сельское хозяйство и рыболовство</t>
  </si>
  <si>
    <t>Дорожное хозяйство (дорожные фонды)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</si>
  <si>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</si>
  <si>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</si>
  <si>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</si>
  <si>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 xml:space="preserve">  Коммунальное хозяйство</t>
  </si>
  <si>
    <t>414</t>
  </si>
  <si>
    <t>00000S7244</t>
  </si>
  <si>
    <t xml:space="preserve">        Пенсионное обеспечение</t>
  </si>
  <si>
    <t xml:space="preserve">            Пособия и компенсации гражданам и иные социальные выплаты, кроме публичных нормативных обязательств</t>
  </si>
  <si>
    <t>312</t>
  </si>
  <si>
    <t>263</t>
  </si>
  <si>
    <t>Социальное обеспечение населения</t>
  </si>
  <si>
    <t>Субсидии гражданам на приобретение жилья</t>
  </si>
  <si>
    <t>322</t>
  </si>
  <si>
    <t>262</t>
  </si>
  <si>
    <t xml:space="preserve">  Другие вопросы в области социальной политики
</t>
  </si>
  <si>
    <t>1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</si>
  <si>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</si>
  <si>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222</t>
  </si>
  <si>
    <t>ОБЕСПЕЧЕНИЕ ПРОВЕДЕНИЯ ВЫБОРОВ И РЕФЕРЕНДУМОВ</t>
  </si>
  <si>
    <t>Специальные расходы</t>
  </si>
  <si>
    <t>880</t>
  </si>
  <si>
    <t>ДРУГИЕ ОБЩЕГОСУДАРСТВЕННЫЕ ВОПРОСЫ</t>
  </si>
  <si>
    <t>540</t>
  </si>
  <si>
    <t>251</t>
  </si>
  <si>
    <t>Общеэкономические вопросы</t>
  </si>
  <si>
    <t xml:space="preserve">  Дорожное хозяйство (дорожные фонды)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</si>
  <si>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</si>
  <si>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</si>
  <si>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 xml:space="preserve">        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</si>
  <si>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</si>
  <si>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</si>
  <si>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242</t>
  </si>
  <si>
    <t xml:space="preserve">  Субсидии на софинансирование капитальных вложений в объекты государственной (муниципальной) собственности</t>
  </si>
  <si>
    <t>522</t>
  </si>
  <si>
    <t>Благоустройство</t>
  </si>
  <si>
    <t xml:space="preserve">        Культура</t>
  </si>
  <si>
    <t xml:space="preserve">  Другие вопросы в области культуры, кинематографии</t>
  </si>
  <si>
    <t>Массовый спорт</t>
  </si>
  <si>
    <t xml:space="preserve">          Процентные платежи по муниципальному долгу</t>
  </si>
  <si>
    <t>730</t>
  </si>
  <si>
    <t>231</t>
  </si>
  <si>
    <t>511</t>
  </si>
  <si>
    <t>Прочие межбюджетные трансферты</t>
  </si>
  <si>
    <t>Другие общегосударственные вопросы</t>
  </si>
  <si>
    <t>Исполнение судебных актов Российской Федерации и мировых соглашений по возмещению причиненного вреда</t>
  </si>
  <si>
    <t>831</t>
  </si>
  <si>
    <t>Закупка энергетических ресурсов</t>
  </si>
  <si>
    <t>247</t>
  </si>
  <si>
    <t>223</t>
  </si>
  <si>
    <t xml:space="preserve">  Прочая закупка товаров, работ и услуг для обеспечения государственных (муниципальных) нужд</t>
  </si>
  <si>
    <t xml:space="preserve">        Другие вопросы в области жилищно-коммунального хозяйства</t>
  </si>
  <si>
    <t xml:space="preserve">        Дошкольное образование</t>
  </si>
  <si>
    <t xml:space="preserve">        Общее образование</t>
  </si>
  <si>
    <t>Дополнительное образование</t>
  </si>
  <si>
    <t xml:space="preserve">        Другие вопросы в области образования</t>
  </si>
  <si>
    <t xml:space="preserve">        Охрана семьи и детства</t>
  </si>
  <si>
    <t>Пособия, компенсации и иные социальные выплаты гражданам, кроме публичных нормативных обязательств</t>
  </si>
  <si>
    <t>Иные выплаты персоналу учреждений</t>
  </si>
  <si>
    <t>221</t>
  </si>
  <si>
    <t xml:space="preserve"> Уплата налога на имущество организаций и земельного налога</t>
  </si>
  <si>
    <t>611</t>
  </si>
  <si>
    <t>МОЛОДЕЖНАЯ ПОЛИТИКА И ОЗДОРОВЛЕНИЕ ДЕТЕЙ</t>
  </si>
  <si>
    <t>612</t>
  </si>
  <si>
    <t>Субсидии бюджетным учреждениям на иные цели</t>
  </si>
  <si>
    <t xml:space="preserve">Уплата прочих налогов, сборов </t>
  </si>
  <si>
    <t xml:space="preserve">  Общеэкономические вопросы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</si>
  <si>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</si>
  <si>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 xml:space="preserve">            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</si>
  <si>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автономным учреждениям на иные цели</t>
  </si>
  <si>
    <t>622</t>
  </si>
  <si>
    <t xml:space="preserve">  Субсидии бюджетным учреждениям на иные цели</t>
  </si>
  <si>
    <t xml:space="preserve">            Субсидии бюджетным учреждениям на иные цели</t>
  </si>
  <si>
    <t>Иные выплаты учреждений привлекаемым лицам</t>
  </si>
  <si>
    <t>113</t>
  </si>
  <si>
    <t xml:space="preserve">  Прочая закупка товаров, работ и услуг для обеспечения государственных (муниципальных) нужд
</t>
  </si>
  <si>
    <t>Иные выплаты населению</t>
  </si>
  <si>
    <t>Дополнительное образование детей</t>
  </si>
  <si>
    <t>614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</si>
  <si>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</si>
  <si>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</si>
  <si>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 xml:space="preserve">  Фонд оплаты труда учреждений</t>
  </si>
  <si>
    <t>321</t>
  </si>
  <si>
    <t xml:space="preserve">            Меры социальной поддержки населения по публичным нормативным обязательствам</t>
  </si>
  <si>
    <t>313</t>
  </si>
  <si>
    <t>323</t>
  </si>
  <si>
    <t>безв</t>
  </si>
  <si>
    <t>дох</t>
  </si>
  <si>
    <t xml:space="preserve">   Приложение 4</t>
  </si>
  <si>
    <t>Источники финансирования дефицита бюджета на 2024 год и плановый период 2025-2026 годов</t>
  </si>
  <si>
    <t>\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</si>
  <si>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</si>
  <si>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</si>
  <si>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</si>
  <si>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</si>
  <si>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</si>
  <si>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</si>
  <si>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</si>
  <si>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</si>
  <si>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</si>
  <si>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</si>
  <si>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</si>
  <si>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</si>
  <si>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</si>
  <si>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</si>
  <si>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</si>
  <si>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</si>
  <si>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-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</si>
  <si>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</si>
  <si>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</si>
  <si>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</si>
  <si>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</si>
  <si>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</si>
  <si>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</si>
  <si>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</si>
  <si>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</si>
  <si>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</si>
  <si>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</si>
  <si>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</si>
  <si>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</si>
  <si>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</si>
  <si>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</si>
  <si>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</si>
  <si>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</si>
  <si>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</si>
  <si>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</si>
  <si>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</si>
  <si>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Приложение 20</t>
  </si>
  <si>
    <t>Распределение иных межбюджетных трансфертов на сбалансированность бюджетов городских и сельских поселений</t>
  </si>
  <si>
    <t>Новоорловск</t>
  </si>
  <si>
    <t>Орловский</t>
  </si>
  <si>
    <t>Амитхаша</t>
  </si>
  <si>
    <t>Будулан</t>
  </si>
  <si>
    <t>Гунэй</t>
  </si>
  <si>
    <t>Кункур</t>
  </si>
  <si>
    <t>Сахюрта</t>
  </si>
  <si>
    <t>Судунтуй</t>
  </si>
  <si>
    <t>Урдо-Ага</t>
  </si>
  <si>
    <t>Хойто-Ага</t>
  </si>
  <si>
    <t>Цокто-Хангил</t>
  </si>
  <si>
    <t>Челутай</t>
  </si>
  <si>
    <t>Южный Аргалей</t>
  </si>
  <si>
    <t>Итого</t>
  </si>
  <si>
    <t xml:space="preserve">   Приложение 10</t>
  </si>
  <si>
    <t>Распределение субсидии на реализацию мероприятий плана социального развития центров экономического роста Забайкальского края</t>
  </si>
  <si>
    <t xml:space="preserve">   Приложение 12</t>
  </si>
  <si>
    <t>Распределение субсидии  муниципального дорожного фонда</t>
  </si>
  <si>
    <t xml:space="preserve">   Приложение 17</t>
  </si>
  <si>
    <t>Распределение иных МБТ на обеспечение расходных обязательств бюджетов муниципальных районов (муниципальных округов, городских округов) Забайкальского края</t>
  </si>
  <si>
    <t xml:space="preserve">   Приложение 19</t>
  </si>
  <si>
    <t>Распределение иных МБТ по РЦП "Содействие занятости населения в муниципальном районе "Агинский район"</t>
  </si>
  <si>
    <t>Возврат остатков субсидий на поддержку отрасли культуры из бюджетов муниципальных районов</t>
  </si>
  <si>
    <t>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</si>
  <si>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</si>
  <si>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2  19  25519  05  0000  150</t>
  </si>
  <si>
    <t>2  19  45505  05  0000  150</t>
  </si>
  <si>
    <t>2  19  60010  05  0000  150</t>
  </si>
  <si>
    <t>ВОЗВРАТ ОСТАТКОВ СУБСИДИЙ, СУБВЕНЦИЙ И ИНЫХ МЕЖБЮДЖЕТНЫХ ТРАНСФЕРТОВ, ИМЕЮЩИХ ЦЕЛЕВОЕ НАЗНАЧЕНИЕ, ПРОШЛЫХ ЛЕТ</t>
  </si>
  <si>
    <t>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</si>
  <si>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</si>
  <si>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2  19  00000  05  0000  150</t>
  </si>
</sst>
</file>

<file path=xl/styles.xml><?xml version="1.0" encoding="utf-8"?>
<styleSheet xmlns="http://schemas.openxmlformats.org/spreadsheetml/2006/main">
  <numFmts count="16">
    <numFmt numFmtId="164" formatCode="0.0"/>
    <numFmt numFmtId="165" formatCode="_-* #,##0.00_р_._-;\-* #,##0.00_р_._-;_-* &quot;-&quot;??_р_._-;_-@"/>
    <numFmt numFmtId="166" formatCode="_-* #,##0.0_р_._-;\-* #,##0.0_р_._-;_-* &quot;-&quot;?????_р_._-;_-@"/>
    <numFmt numFmtId="167" formatCode="_-* #,##0.000_р_._-;\-* #,##0.000_р_._-;_-* &quot;-&quot;?????_р_._-;_-@"/>
    <numFmt numFmtId="168" formatCode="_-* #,##0.000\ _₽_-;\-* #,##0.000\ _₽_-;_-* &quot;-&quot;???\ _₽_-;_-@"/>
    <numFmt numFmtId="169" formatCode="0.000"/>
    <numFmt numFmtId="170" formatCode="_-* #\ ##0.000_р_._-;\-* #\ ##0.000_р_._-;_-* &quot;-&quot;?????_р_._-;_-@"/>
    <numFmt numFmtId="171" formatCode="_-* #\ ##0.000\ _₽_-;\-* #\ ##0.000\ _₽_-;_-* &quot;-&quot;???\ _₽_-;_-@"/>
    <numFmt numFmtId="172" formatCode="#,##0.00_ ;\-#,##0.00\ "/>
    <numFmt numFmtId="173" formatCode="_-* #,##0.00_р_._-;\-* #,##0.00_р_._-;_-* &quot;-&quot;?????_р_._-;_-@"/>
    <numFmt numFmtId="174" formatCode="_-* #,##0.00\ _₽_-;\-* #,##0.00\ _₽_-;_-* &quot;-&quot;??\ _₽_-;_-@"/>
    <numFmt numFmtId="175" formatCode="_-* #,##0.000_р_._-;\-* #,##0.000_р_._-;_-* &quot;-&quot;???_р_._-;_-@"/>
    <numFmt numFmtId="176" formatCode="#,##0.000"/>
    <numFmt numFmtId="177" formatCode="#,##0.0"/>
    <numFmt numFmtId="178" formatCode="0.0000"/>
    <numFmt numFmtId="179" formatCode="0.00000"/>
  </numFmts>
  <fonts count="28">
    <font>
      <sz val="10"/>
      <color rgb="FF000000"/>
      <name val="Calibri"/>
      <scheme val="minor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CC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mo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mo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&quot;\&quot;Times New Roman\&quot;&quot;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7E1CD"/>
        <bgColor rgb="FFB7E1CD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0" borderId="2" xfId="0" applyFont="1" applyBorder="1" applyAlignment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2" borderId="6" xfId="0" applyNumberFormat="1" applyFont="1" applyFill="1" applyBorder="1" applyAlignment="1">
      <alignment horizontal="center" wrapText="1"/>
    </xf>
    <xf numFmtId="4" fontId="1" fillId="0" borderId="2" xfId="0" applyNumberFormat="1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2" borderId="6" xfId="0" applyNumberFormat="1" applyFont="1" applyFill="1" applyBorder="1" applyAlignment="1">
      <alignment horizontal="center" wrapText="1"/>
    </xf>
    <xf numFmtId="2" fontId="1" fillId="0" borderId="2" xfId="0" applyNumberFormat="1" applyFont="1" applyBorder="1"/>
    <xf numFmtId="2" fontId="8" fillId="2" borderId="6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5" fillId="2" borderId="6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/>
    <xf numFmtId="0" fontId="1" fillId="0" borderId="5" xfId="0" applyFont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164" fontId="10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164" fontId="1" fillId="0" borderId="2" xfId="0" applyNumberFormat="1" applyFont="1" applyBorder="1"/>
    <xf numFmtId="0" fontId="1" fillId="0" borderId="2" xfId="0" applyFont="1" applyBorder="1" applyAlignment="1">
      <alignment wrapText="1"/>
    </xf>
    <xf numFmtId="164" fontId="10" fillId="2" borderId="6" xfId="0" applyNumberFormat="1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2" fontId="1" fillId="2" borderId="6" xfId="0" applyNumberFormat="1" applyFont="1" applyFill="1" applyBorder="1" applyAlignment="1">
      <alignment horizontal="center" wrapText="1"/>
    </xf>
    <xf numFmtId="10" fontId="1" fillId="0" borderId="2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left" wrapText="1"/>
    </xf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165" fontId="12" fillId="0" borderId="0" xfId="0" applyNumberFormat="1" applyFont="1" applyAlignment="1">
      <alignment horizontal="center" vertical="center"/>
    </xf>
    <xf numFmtId="0" fontId="13" fillId="0" borderId="9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13" fillId="0" borderId="2" xfId="0" applyNumberFormat="1" applyFont="1" applyBorder="1"/>
    <xf numFmtId="4" fontId="13" fillId="0" borderId="4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49" fontId="12" fillId="0" borderId="2" xfId="0" applyNumberFormat="1" applyFont="1" applyBorder="1"/>
    <xf numFmtId="4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/>
    <xf numFmtId="0" fontId="13" fillId="0" borderId="2" xfId="0" applyFont="1" applyBorder="1" applyAlignment="1">
      <alignment wrapText="1"/>
    </xf>
    <xf numFmtId="49" fontId="13" fillId="0" borderId="2" xfId="0" applyNumberFormat="1" applyFont="1" applyBorder="1" applyAlignment="1"/>
    <xf numFmtId="4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/>
    <xf numFmtId="0" fontId="12" fillId="3" borderId="1" xfId="0" applyFont="1" applyFill="1" applyBorder="1" applyAlignment="1">
      <alignment horizontal="left" vertical="center"/>
    </xf>
    <xf numFmtId="0" fontId="14" fillId="3" borderId="1" xfId="0" applyFont="1" applyFill="1" applyBorder="1"/>
    <xf numFmtId="0" fontId="12" fillId="0" borderId="0" xfId="0" applyFont="1" applyAlignment="1">
      <alignment vertical="center"/>
    </xf>
    <xf numFmtId="0" fontId="12" fillId="3" borderId="1" xfId="0" applyFont="1" applyFill="1" applyBorder="1"/>
    <xf numFmtId="166" fontId="12" fillId="3" borderId="1" xfId="0" applyNumberFormat="1" applyFont="1" applyFill="1" applyBorder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1" xfId="0" applyFont="1" applyFill="1" applyBorder="1"/>
    <xf numFmtId="0" fontId="15" fillId="4" borderId="2" xfId="0" applyFont="1" applyFill="1" applyBorder="1" applyAlignment="1">
      <alignment horizontal="left" vertical="center" wrapText="1"/>
    </xf>
    <xf numFmtId="49" fontId="15" fillId="4" borderId="2" xfId="0" applyNumberFormat="1" applyFont="1" applyFill="1" applyBorder="1" applyAlignment="1">
      <alignment horizontal="center" vertical="center" shrinkToFit="1"/>
    </xf>
    <xf numFmtId="49" fontId="15" fillId="4" borderId="2" xfId="0" applyNumberFormat="1" applyFont="1" applyFill="1" applyBorder="1" applyAlignment="1">
      <alignment vertical="center" shrinkToFit="1"/>
    </xf>
    <xf numFmtId="167" fontId="15" fillId="4" borderId="2" xfId="0" applyNumberFormat="1" applyFont="1" applyFill="1" applyBorder="1"/>
    <xf numFmtId="0" fontId="16" fillId="3" borderId="1" xfId="0" applyFont="1" applyFill="1" applyBorder="1"/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vertical="center" shrinkToFit="1"/>
    </xf>
    <xf numFmtId="167" fontId="13" fillId="0" borderId="2" xfId="0" applyNumberFormat="1" applyFont="1" applyBorder="1"/>
    <xf numFmtId="168" fontId="13" fillId="3" borderId="1" xfId="0" applyNumberFormat="1" applyFont="1" applyFill="1" applyBorder="1"/>
    <xf numFmtId="0" fontId="12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vertical="center"/>
    </xf>
    <xf numFmtId="167" fontId="12" fillId="3" borderId="2" xfId="0" applyNumberFormat="1" applyFont="1" applyFill="1" applyBorder="1"/>
    <xf numFmtId="168" fontId="12" fillId="3" borderId="1" xfId="0" applyNumberFormat="1" applyFont="1" applyFill="1" applyBorder="1"/>
    <xf numFmtId="0" fontId="3" fillId="2" borderId="2" xfId="0" applyFont="1" applyFill="1" applyBorder="1"/>
    <xf numFmtId="49" fontId="12" fillId="2" borderId="16" xfId="0" applyNumberFormat="1" applyFont="1" applyFill="1" applyBorder="1" applyAlignment="1">
      <alignment horizontal="center"/>
    </xf>
    <xf numFmtId="49" fontId="12" fillId="2" borderId="16" xfId="0" applyNumberFormat="1" applyFont="1" applyFill="1" applyBorder="1"/>
    <xf numFmtId="167" fontId="12" fillId="3" borderId="16" xfId="0" applyNumberFormat="1" applyFont="1" applyFill="1" applyBorder="1"/>
    <xf numFmtId="167" fontId="13" fillId="3" borderId="2" xfId="0" applyNumberFormat="1" applyFont="1" applyFill="1" applyBorder="1"/>
    <xf numFmtId="49" fontId="12" fillId="2" borderId="6" xfId="0" applyNumberFormat="1" applyFont="1" applyFill="1" applyBorder="1" applyAlignment="1">
      <alignment horizontal="center"/>
    </xf>
    <xf numFmtId="49" fontId="12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17" fillId="3" borderId="1" xfId="0" applyFont="1" applyFill="1" applyBorder="1"/>
    <xf numFmtId="169" fontId="13" fillId="3" borderId="2" xfId="0" applyNumberFormat="1" applyFont="1" applyFill="1" applyBorder="1"/>
    <xf numFmtId="0" fontId="13" fillId="3" borderId="2" xfId="0" applyFont="1" applyFill="1" applyBorder="1"/>
    <xf numFmtId="169" fontId="12" fillId="3" borderId="2" xfId="0" applyNumberFormat="1" applyFont="1" applyFill="1" applyBorder="1"/>
    <xf numFmtId="0" fontId="12" fillId="3" borderId="2" xfId="0" applyFont="1" applyFill="1" applyBorder="1"/>
    <xf numFmtId="0" fontId="13" fillId="3" borderId="2" xfId="0" applyFont="1" applyFill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center" vertical="center" shrinkToFit="1"/>
    </xf>
    <xf numFmtId="49" fontId="13" fillId="3" borderId="2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top"/>
    </xf>
    <xf numFmtId="49" fontId="12" fillId="2" borderId="6" xfId="0" applyNumberFormat="1" applyFont="1" applyFill="1" applyBorder="1"/>
    <xf numFmtId="167" fontId="13" fillId="3" borderId="2" xfId="0" applyNumberFormat="1" applyFont="1" applyFill="1" applyBorder="1" applyAlignment="1">
      <alignment horizontal="center"/>
    </xf>
    <xf numFmtId="168" fontId="15" fillId="3" borderId="1" xfId="0" applyNumberFormat="1" applyFont="1" applyFill="1" applyBorder="1"/>
    <xf numFmtId="0" fontId="15" fillId="3" borderId="1" xfId="0" applyFont="1" applyFill="1" applyBorder="1"/>
    <xf numFmtId="0" fontId="3" fillId="3" borderId="2" xfId="0" applyFont="1" applyFill="1" applyBorder="1" applyAlignment="1">
      <alignment horizontal="left" vertical="center" wrapText="1"/>
    </xf>
    <xf numFmtId="49" fontId="12" fillId="3" borderId="2" xfId="0" applyNumberFormat="1" applyFont="1" applyFill="1" applyBorder="1" applyAlignment="1">
      <alignment horizontal="center" vertical="center" shrinkToFit="1"/>
    </xf>
    <xf numFmtId="49" fontId="12" fillId="3" borderId="2" xfId="0" applyNumberFormat="1" applyFont="1" applyFill="1" applyBorder="1" applyAlignment="1">
      <alignment vertical="center" shrinkToFit="1"/>
    </xf>
    <xf numFmtId="0" fontId="18" fillId="3" borderId="1" xfId="0" applyFont="1" applyFill="1" applyBorder="1"/>
    <xf numFmtId="0" fontId="3" fillId="0" borderId="2" xfId="0" applyFont="1" applyBorder="1" applyAlignment="1">
      <alignment horizontal="left" vertical="center" wrapText="1"/>
    </xf>
    <xf numFmtId="0" fontId="19" fillId="3" borderId="1" xfId="0" applyFont="1" applyFill="1" applyBorder="1"/>
    <xf numFmtId="0" fontId="12" fillId="0" borderId="4" xfId="0" applyFont="1" applyBorder="1" applyAlignment="1">
      <alignment horizontal="left"/>
    </xf>
    <xf numFmtId="49" fontId="12" fillId="0" borderId="5" xfId="0" applyNumberFormat="1" applyFont="1" applyBorder="1" applyAlignment="1">
      <alignment horizontal="center"/>
    </xf>
    <xf numFmtId="49" fontId="12" fillId="0" borderId="5" xfId="0" applyNumberFormat="1" applyFont="1" applyBorder="1"/>
    <xf numFmtId="0" fontId="12" fillId="3" borderId="6" xfId="0" applyFont="1" applyFill="1" applyBorder="1"/>
    <xf numFmtId="0" fontId="20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167" fontId="12" fillId="3" borderId="6" xfId="0" applyNumberFormat="1" applyFont="1" applyFill="1" applyBorder="1"/>
    <xf numFmtId="168" fontId="21" fillId="3" borderId="1" xfId="0" applyNumberFormat="1" applyFont="1" applyFill="1" applyBorder="1"/>
    <xf numFmtId="0" fontId="21" fillId="3" borderId="1" xfId="0" applyFont="1" applyFill="1" applyBorder="1"/>
    <xf numFmtId="0" fontId="20" fillId="0" borderId="2" xfId="0" applyFont="1" applyBorder="1" applyAlignment="1">
      <alignment vertical="top"/>
    </xf>
    <xf numFmtId="49" fontId="12" fillId="0" borderId="17" xfId="0" applyNumberFormat="1" applyFont="1" applyBorder="1" applyAlignment="1">
      <alignment horizontal="center"/>
    </xf>
    <xf numFmtId="49" fontId="12" fillId="0" borderId="17" xfId="0" applyNumberFormat="1" applyFont="1" applyBorder="1"/>
    <xf numFmtId="170" fontId="13" fillId="3" borderId="16" xfId="0" applyNumberFormat="1" applyFont="1" applyFill="1" applyBorder="1"/>
    <xf numFmtId="0" fontId="3" fillId="0" borderId="2" xfId="0" applyFont="1" applyBorder="1" applyAlignment="1">
      <alignment vertical="top"/>
    </xf>
    <xf numFmtId="167" fontId="13" fillId="3" borderId="16" xfId="0" applyNumberFormat="1" applyFont="1" applyFill="1" applyBorder="1"/>
    <xf numFmtId="49" fontId="13" fillId="0" borderId="2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 shrinkToFit="1"/>
    </xf>
    <xf numFmtId="170" fontId="15" fillId="4" borderId="2" xfId="0" applyNumberFormat="1" applyFont="1" applyFill="1" applyBorder="1"/>
    <xf numFmtId="171" fontId="21" fillId="3" borderId="1" xfId="0" applyNumberFormat="1" applyFont="1" applyFill="1" applyBorder="1"/>
    <xf numFmtId="170" fontId="13" fillId="3" borderId="2" xfId="0" applyNumberFormat="1" applyFont="1" applyFill="1" applyBorder="1"/>
    <xf numFmtId="171" fontId="13" fillId="3" borderId="1" xfId="0" applyNumberFormat="1" applyFont="1" applyFill="1" applyBorder="1"/>
    <xf numFmtId="170" fontId="12" fillId="0" borderId="2" xfId="0" applyNumberFormat="1" applyFont="1" applyBorder="1"/>
    <xf numFmtId="0" fontId="22" fillId="3" borderId="1" xfId="0" applyFont="1" applyFill="1" applyBorder="1"/>
    <xf numFmtId="0" fontId="18" fillId="4" borderId="2" xfId="0" applyFont="1" applyFill="1" applyBorder="1" applyAlignment="1">
      <alignment horizontal="left" vertical="center" wrapText="1"/>
    </xf>
    <xf numFmtId="167" fontId="12" fillId="3" borderId="1" xfId="0" applyNumberFormat="1" applyFont="1" applyFill="1" applyBorder="1"/>
    <xf numFmtId="49" fontId="3" fillId="0" borderId="2" xfId="0" applyNumberFormat="1" applyFont="1" applyBorder="1" applyAlignment="1">
      <alignment vertical="top" wrapText="1"/>
    </xf>
    <xf numFmtId="0" fontId="13" fillId="2" borderId="2" xfId="0" applyFont="1" applyFill="1" applyBorder="1" applyAlignment="1">
      <alignment horizontal="left"/>
    </xf>
    <xf numFmtId="49" fontId="13" fillId="2" borderId="16" xfId="0" applyNumberFormat="1" applyFont="1" applyFill="1" applyBorder="1" applyAlignment="1">
      <alignment horizontal="center"/>
    </xf>
    <xf numFmtId="49" fontId="13" fillId="2" borderId="16" xfId="0" applyNumberFormat="1" applyFont="1" applyFill="1" applyBorder="1"/>
    <xf numFmtId="0" fontId="18" fillId="4" borderId="2" xfId="0" applyFont="1" applyFill="1" applyBorder="1" applyAlignment="1">
      <alignment horizontal="left"/>
    </xf>
    <xf numFmtId="49" fontId="15" fillId="4" borderId="16" xfId="0" applyNumberFormat="1" applyFont="1" applyFill="1" applyBorder="1" applyAlignment="1">
      <alignment horizontal="center"/>
    </xf>
    <xf numFmtId="49" fontId="15" fillId="4" borderId="16" xfId="0" applyNumberFormat="1" applyFont="1" applyFill="1" applyBorder="1"/>
    <xf numFmtId="167" fontId="15" fillId="4" borderId="16" xfId="0" applyNumberFormat="1" applyFont="1" applyFill="1" applyBorder="1"/>
    <xf numFmtId="0" fontId="13" fillId="0" borderId="2" xfId="0" applyFont="1" applyBorder="1" applyAlignment="1">
      <alignment horizontal="left"/>
    </xf>
    <xf numFmtId="49" fontId="13" fillId="0" borderId="17" xfId="0" applyNumberFormat="1" applyFont="1" applyBorder="1" applyAlignment="1">
      <alignment horizontal="center"/>
    </xf>
    <xf numFmtId="49" fontId="13" fillId="0" borderId="17" xfId="0" applyNumberFormat="1" applyFont="1" applyBorder="1"/>
    <xf numFmtId="167" fontId="13" fillId="0" borderId="17" xfId="0" applyNumberFormat="1" applyFont="1" applyBorder="1"/>
    <xf numFmtId="0" fontId="12" fillId="3" borderId="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167" fontId="19" fillId="3" borderId="2" xfId="0" applyNumberFormat="1" applyFont="1" applyFill="1" applyBorder="1"/>
    <xf numFmtId="167" fontId="18" fillId="3" borderId="2" xfId="0" applyNumberFormat="1" applyFont="1" applyFill="1" applyBorder="1"/>
    <xf numFmtId="49" fontId="18" fillId="4" borderId="2" xfId="0" applyNumberFormat="1" applyFont="1" applyFill="1" applyBorder="1" applyAlignment="1">
      <alignment horizontal="center" vertical="center" shrinkToFit="1"/>
    </xf>
    <xf numFmtId="49" fontId="12" fillId="4" borderId="2" xfId="0" applyNumberFormat="1" applyFont="1" applyFill="1" applyBorder="1" applyAlignment="1">
      <alignment vertical="center" shrinkToFit="1"/>
    </xf>
    <xf numFmtId="170" fontId="12" fillId="3" borderId="2" xfId="0" applyNumberFormat="1" applyFont="1" applyFill="1" applyBorder="1"/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167" fontId="12" fillId="3" borderId="2" xfId="0" applyNumberFormat="1" applyFont="1" applyFill="1" applyBorder="1" applyAlignment="1">
      <alignment horizontal="center"/>
    </xf>
    <xf numFmtId="172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49" fontId="21" fillId="0" borderId="2" xfId="0" applyNumberFormat="1" applyFont="1" applyBorder="1" applyAlignment="1">
      <alignment horizontal="center" vertical="center" shrinkToFit="1"/>
    </xf>
    <xf numFmtId="0" fontId="23" fillId="0" borderId="2" xfId="0" applyFont="1" applyBorder="1" applyAlignment="1">
      <alignment vertical="center"/>
    </xf>
    <xf numFmtId="173" fontId="23" fillId="0" borderId="2" xfId="0" applyNumberFormat="1" applyFont="1" applyBorder="1" applyAlignment="1">
      <alignment horizontal="center"/>
    </xf>
    <xf numFmtId="0" fontId="4" fillId="3" borderId="1" xfId="0" applyFont="1" applyFill="1" applyBorder="1"/>
    <xf numFmtId="0" fontId="13" fillId="0" borderId="2" xfId="0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73" fontId="2" fillId="2" borderId="1" xfId="0" applyNumberFormat="1" applyFont="1" applyFill="1" applyBorder="1" applyAlignment="1">
      <alignment horizontal="center"/>
    </xf>
    <xf numFmtId="173" fontId="12" fillId="0" borderId="18" xfId="0" applyNumberFormat="1" applyFont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174" fontId="12" fillId="3" borderId="1" xfId="0" applyNumberFormat="1" applyFont="1" applyFill="1" applyBorder="1"/>
    <xf numFmtId="0" fontId="24" fillId="2" borderId="1" xfId="0" applyFont="1" applyFill="1" applyBorder="1" applyAlignment="1">
      <alignment horizontal="center" wrapText="1"/>
    </xf>
    <xf numFmtId="166" fontId="12" fillId="4" borderId="1" xfId="0" applyNumberFormat="1" applyFont="1" applyFill="1" applyBorder="1"/>
    <xf numFmtId="0" fontId="12" fillId="0" borderId="2" xfId="0" applyFont="1" applyBorder="1" applyAlignment="1">
      <alignment vertical="center" wrapText="1"/>
    </xf>
    <xf numFmtId="167" fontId="12" fillId="3" borderId="2" xfId="0" applyNumberFormat="1" applyFont="1" applyFill="1" applyBorder="1" applyAlignment="1"/>
    <xf numFmtId="0" fontId="12" fillId="2" borderId="7" xfId="0" applyFont="1" applyFill="1" applyBorder="1" applyAlignment="1">
      <alignment horizontal="left" wrapText="1"/>
    </xf>
    <xf numFmtId="167" fontId="12" fillId="3" borderId="6" xfId="0" applyNumberFormat="1" applyFont="1" applyFill="1" applyBorder="1" applyAlignment="1"/>
    <xf numFmtId="0" fontId="2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169" fontId="12" fillId="3" borderId="2" xfId="0" applyNumberFormat="1" applyFont="1" applyFill="1" applyBorder="1" applyAlignment="1"/>
    <xf numFmtId="0" fontId="13" fillId="2" borderId="7" xfId="0" applyFont="1" applyFill="1" applyBorder="1" applyAlignment="1">
      <alignment horizontal="left"/>
    </xf>
    <xf numFmtId="49" fontId="13" fillId="2" borderId="6" xfId="0" applyNumberFormat="1" applyFont="1" applyFill="1" applyBorder="1" applyAlignment="1">
      <alignment horizontal="center"/>
    </xf>
    <xf numFmtId="49" fontId="13" fillId="2" borderId="6" xfId="0" applyNumberFormat="1" applyFont="1" applyFill="1" applyBorder="1"/>
    <xf numFmtId="167" fontId="13" fillId="3" borderId="6" xfId="0" applyNumberFormat="1" applyFont="1" applyFill="1" applyBorder="1"/>
    <xf numFmtId="167" fontId="12" fillId="3" borderId="6" xfId="0" applyNumberFormat="1" applyFont="1" applyFill="1" applyBorder="1" applyAlignment="1">
      <alignment horizontal="center"/>
    </xf>
    <xf numFmtId="167" fontId="12" fillId="3" borderId="6" xfId="0" applyNumberFormat="1" applyFont="1" applyFill="1" applyBorder="1" applyAlignment="1">
      <alignment horizontal="center"/>
    </xf>
    <xf numFmtId="0" fontId="13" fillId="3" borderId="16" xfId="0" applyFont="1" applyFill="1" applyBorder="1"/>
    <xf numFmtId="0" fontId="20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7" fontId="19" fillId="3" borderId="6" xfId="0" applyNumberFormat="1" applyFont="1" applyFill="1" applyBorder="1" applyAlignment="1">
      <alignment horizontal="right"/>
    </xf>
    <xf numFmtId="167" fontId="13" fillId="3" borderId="1" xfId="0" applyNumberFormat="1" applyFont="1" applyFill="1" applyBorder="1"/>
    <xf numFmtId="49" fontId="13" fillId="0" borderId="2" xfId="0" applyNumberFormat="1" applyFont="1" applyBorder="1" applyAlignment="1">
      <alignment horizontal="center" shrinkToFit="1"/>
    </xf>
    <xf numFmtId="0" fontId="12" fillId="0" borderId="8" xfId="0" applyFont="1" applyBorder="1" applyAlignment="1">
      <alignment horizontal="left" wrapText="1"/>
    </xf>
    <xf numFmtId="49" fontId="12" fillId="0" borderId="14" xfId="0" applyNumberFormat="1" applyFont="1" applyBorder="1" applyAlignment="1">
      <alignment horizontal="center"/>
    </xf>
    <xf numFmtId="170" fontId="12" fillId="3" borderId="6" xfId="0" applyNumberFormat="1" applyFont="1" applyFill="1" applyBorder="1"/>
    <xf numFmtId="0" fontId="20" fillId="2" borderId="19" xfId="0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center"/>
    </xf>
    <xf numFmtId="49" fontId="22" fillId="0" borderId="2" xfId="0" applyNumberFormat="1" applyFont="1" applyBorder="1" applyAlignment="1">
      <alignment horizontal="center" vertical="center" shrinkToFit="1"/>
    </xf>
    <xf numFmtId="170" fontId="13" fillId="0" borderId="2" xfId="0" applyNumberFormat="1" applyFont="1" applyBorder="1"/>
    <xf numFmtId="170" fontId="12" fillId="0" borderId="2" xfId="0" applyNumberFormat="1" applyFont="1" applyBorder="1" applyAlignment="1"/>
    <xf numFmtId="0" fontId="12" fillId="0" borderId="2" xfId="0" applyFont="1" applyBorder="1"/>
    <xf numFmtId="0" fontId="12" fillId="2" borderId="7" xfId="0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left"/>
    </xf>
    <xf numFmtId="49" fontId="12" fillId="0" borderId="10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7" xfId="0" applyFont="1" applyFill="1" applyBorder="1"/>
    <xf numFmtId="0" fontId="3" fillId="2" borderId="7" xfId="0" applyFont="1" applyFill="1" applyBorder="1"/>
    <xf numFmtId="167" fontId="15" fillId="3" borderId="2" xfId="0" applyNumberFormat="1" applyFont="1" applyFill="1" applyBorder="1"/>
    <xf numFmtId="0" fontId="3" fillId="0" borderId="18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49" fontId="12" fillId="0" borderId="17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/>
    </xf>
    <xf numFmtId="175" fontId="12" fillId="3" borderId="2" xfId="0" applyNumberFormat="1" applyFont="1" applyFill="1" applyBorder="1" applyAlignment="1"/>
    <xf numFmtId="175" fontId="12" fillId="3" borderId="2" xfId="0" applyNumberFormat="1" applyFont="1" applyFill="1" applyBorder="1"/>
    <xf numFmtId="169" fontId="12" fillId="3" borderId="2" xfId="0" applyNumberFormat="1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/>
    </xf>
    <xf numFmtId="0" fontId="23" fillId="0" borderId="2" xfId="0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" xfId="0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center" vertical="center"/>
    </xf>
    <xf numFmtId="176" fontId="21" fillId="2" borderId="2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0" fontId="21" fillId="0" borderId="0" xfId="0" applyFont="1"/>
    <xf numFmtId="0" fontId="21" fillId="2" borderId="2" xfId="0" applyFont="1" applyFill="1" applyBorder="1" applyAlignment="1">
      <alignment wrapText="1"/>
    </xf>
    <xf numFmtId="0" fontId="21" fillId="2" borderId="2" xfId="0" applyFont="1" applyFill="1" applyBorder="1"/>
    <xf numFmtId="177" fontId="21" fillId="2" borderId="2" xfId="0" applyNumberFormat="1" applyFont="1" applyFill="1" applyBorder="1" applyAlignment="1">
      <alignment horizontal="center" vertical="center" shrinkToFit="1"/>
    </xf>
    <xf numFmtId="176" fontId="21" fillId="0" borderId="2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/>
    <xf numFmtId="0" fontId="25" fillId="2" borderId="1" xfId="0" applyFont="1" applyFill="1" applyBorder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0" fontId="12" fillId="0" borderId="18" xfId="0" applyFont="1" applyBorder="1"/>
    <xf numFmtId="0" fontId="13" fillId="0" borderId="18" xfId="0" applyFont="1" applyBorder="1"/>
    <xf numFmtId="2" fontId="26" fillId="0" borderId="4" xfId="0" applyNumberFormat="1" applyFont="1" applyBorder="1" applyAlignment="1">
      <alignment horizont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78" fontId="26" fillId="0" borderId="2" xfId="0" applyNumberFormat="1" applyFont="1" applyBorder="1" applyAlignment="1">
      <alignment horizontal="center"/>
    </xf>
    <xf numFmtId="178" fontId="26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2" fillId="0" borderId="18" xfId="0" applyFont="1" applyBorder="1" applyAlignment="1"/>
    <xf numFmtId="179" fontId="26" fillId="0" borderId="2" xfId="0" applyNumberFormat="1" applyFont="1" applyBorder="1" applyAlignment="1">
      <alignment horizontal="center"/>
    </xf>
    <xf numFmtId="179" fontId="26" fillId="0" borderId="2" xfId="0" applyNumberFormat="1" applyFont="1" applyBorder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12" fillId="0" borderId="10" xfId="0" applyFont="1" applyBorder="1" applyAlignment="1">
      <alignment wrapText="1"/>
    </xf>
    <xf numFmtId="49" fontId="12" fillId="0" borderId="10" xfId="0" applyNumberFormat="1" applyFont="1" applyBorder="1"/>
    <xf numFmtId="4" fontId="12" fillId="0" borderId="10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wrapText="1"/>
    </xf>
    <xf numFmtId="0" fontId="12" fillId="0" borderId="26" xfId="0" applyFont="1" applyBorder="1" applyAlignment="1">
      <alignment horizontal="center" vertical="center"/>
    </xf>
    <xf numFmtId="49" fontId="12" fillId="0" borderId="24" xfId="0" applyNumberFormat="1" applyFont="1" applyBorder="1"/>
    <xf numFmtId="4" fontId="12" fillId="0" borderId="24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9" fontId="5" fillId="0" borderId="24" xfId="0" applyNumberFormat="1" applyFont="1" applyBorder="1"/>
    <xf numFmtId="49" fontId="5" fillId="0" borderId="8" xfId="0" applyNumberFormat="1" applyFont="1" applyBorder="1"/>
    <xf numFmtId="49" fontId="5" fillId="0" borderId="10" xfId="0" applyNumberFormat="1" applyFont="1" applyBorder="1"/>
    <xf numFmtId="49" fontId="5" fillId="0" borderId="25" xfId="0" applyNumberFormat="1" applyFont="1" applyBorder="1"/>
    <xf numFmtId="0" fontId="5" fillId="0" borderId="24" xfId="0" applyFont="1" applyBorder="1" applyAlignment="1">
      <alignment wrapText="1"/>
    </xf>
    <xf numFmtId="0" fontId="5" fillId="0" borderId="26" xfId="0" applyFont="1" applyBorder="1" applyAlignment="1">
      <alignment wrapText="1"/>
    </xf>
    <xf numFmtId="4" fontId="5" fillId="0" borderId="24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10" xfId="0" applyFont="1" applyBorder="1"/>
    <xf numFmtId="0" fontId="1" fillId="0" borderId="24" xfId="0" applyFont="1" applyBorder="1"/>
    <xf numFmtId="4" fontId="12" fillId="0" borderId="23" xfId="0" applyNumberFormat="1" applyFont="1" applyBorder="1"/>
    <xf numFmtId="4" fontId="12" fillId="0" borderId="24" xfId="0" applyNumberFormat="1" applyFont="1" applyBorder="1"/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/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2" fillId="0" borderId="10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4" xfId="0" applyFont="1" applyBorder="1"/>
    <xf numFmtId="0" fontId="12" fillId="0" borderId="11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5" xfId="0" applyFont="1" applyBorder="1"/>
    <xf numFmtId="0" fontId="2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7" fillId="5" borderId="20" xfId="0" applyFont="1" applyFill="1" applyBorder="1" applyAlignment="1">
      <alignment horizontal="center" wrapText="1"/>
    </xf>
    <xf numFmtId="0" fontId="7" fillId="0" borderId="21" xfId="0" applyFont="1" applyBorder="1" applyAlignment="1">
      <alignment wrapText="1"/>
    </xf>
    <xf numFmtId="0" fontId="3" fillId="2" borderId="22" xfId="0" applyFont="1" applyFill="1" applyBorder="1" applyAlignment="1">
      <alignment horizontal="center" wrapText="1"/>
    </xf>
    <xf numFmtId="0" fontId="7" fillId="0" borderId="23" xfId="0" applyFont="1" applyBorder="1"/>
  </cellXfs>
  <cellStyles count="1"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1"/>
  <sheetViews>
    <sheetView workbookViewId="0">
      <selection activeCell="I72" sqref="I72"/>
    </sheetView>
  </sheetViews>
  <sheetFormatPr defaultColWidth="14.42578125" defaultRowHeight="15" customHeight="1"/>
  <cols>
    <col min="1" max="1" width="76.85546875" customWidth="1"/>
    <col min="2" max="2" width="22.28515625" customWidth="1"/>
    <col min="3" max="3" width="19.85546875" customWidth="1"/>
    <col min="4" max="4" width="17.42578125" customWidth="1"/>
    <col min="5" max="5" width="22.85546875" customWidth="1"/>
    <col min="6" max="7" width="14.42578125" hidden="1" customWidth="1"/>
    <col min="8" max="18" width="14.42578125" customWidth="1"/>
    <col min="19" max="26" width="8.7109375" customWidth="1"/>
  </cols>
  <sheetData>
    <row r="1" spans="1:26" ht="18.75">
      <c r="A1" s="1"/>
      <c r="B1" s="1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6" ht="15" customHeight="1">
      <c r="A2" s="5"/>
      <c r="D2" s="5" t="s">
        <v>0</v>
      </c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6" ht="15" customHeight="1">
      <c r="A3" s="5"/>
      <c r="C3" s="306" t="s">
        <v>1</v>
      </c>
      <c r="D3" s="307"/>
      <c r="E3" s="30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6" ht="29.25" customHeight="1">
      <c r="A4" s="5"/>
      <c r="C4" s="307"/>
      <c r="D4" s="307"/>
      <c r="E4" s="30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6" ht="18.75">
      <c r="A5" s="5"/>
      <c r="B5" s="308"/>
      <c r="C5" s="307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6" ht="15.75" customHeight="1">
      <c r="A6" s="4"/>
      <c r="B6" s="4"/>
      <c r="C6" s="7"/>
      <c r="D6" s="8"/>
      <c r="E6" s="8"/>
      <c r="F6" s="4"/>
      <c r="G6" s="9">
        <f>C6-F6</f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6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6" ht="15.75" customHeight="1">
      <c r="A8" s="309" t="s">
        <v>2</v>
      </c>
      <c r="B8" s="310"/>
      <c r="C8" s="310"/>
      <c r="D8" s="310"/>
      <c r="E8" s="31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10" t="s">
        <v>3</v>
      </c>
      <c r="B9" s="11" t="s">
        <v>4</v>
      </c>
      <c r="C9" s="12">
        <v>2024</v>
      </c>
      <c r="D9" s="12">
        <v>2025</v>
      </c>
      <c r="E9" s="12">
        <v>2026</v>
      </c>
      <c r="F9" s="12">
        <v>2024</v>
      </c>
      <c r="G9" s="9" t="s">
        <v>5</v>
      </c>
      <c r="H9" s="9">
        <v>2024</v>
      </c>
      <c r="I9" s="13" t="s">
        <v>5</v>
      </c>
      <c r="J9" s="4"/>
      <c r="K9" s="4"/>
      <c r="L9" s="4"/>
      <c r="M9" s="4"/>
      <c r="N9" s="4"/>
      <c r="O9" s="4"/>
      <c r="P9" s="4"/>
      <c r="Q9" s="4"/>
      <c r="R9" s="4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14" t="s">
        <v>6</v>
      </c>
      <c r="B10" s="15" t="s">
        <v>7</v>
      </c>
      <c r="C10" s="16">
        <f>C11</f>
        <v>1334080.8000000003</v>
      </c>
      <c r="D10" s="16">
        <v>720926.59999999986</v>
      </c>
      <c r="E10" s="16">
        <v>679059.9</v>
      </c>
      <c r="F10" s="16">
        <v>900836.39999999991</v>
      </c>
      <c r="G10" s="17">
        <v>377917.30000000005</v>
      </c>
      <c r="H10" s="17">
        <v>1278753.7</v>
      </c>
      <c r="I10" s="17">
        <f t="shared" ref="I10:I72" si="0">C10-H10</f>
        <v>55327.100000000326</v>
      </c>
      <c r="J10" s="4"/>
      <c r="K10" s="4"/>
      <c r="L10" s="4"/>
      <c r="M10" s="4"/>
      <c r="N10" s="4"/>
      <c r="O10" s="4"/>
      <c r="P10" s="4"/>
      <c r="Q10" s="4"/>
      <c r="R10" s="4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18" t="s">
        <v>8</v>
      </c>
      <c r="B11" s="19" t="s">
        <v>9</v>
      </c>
      <c r="C11" s="20">
        <f>C12+C18+C37+C57+C68</f>
        <v>1334080.8000000003</v>
      </c>
      <c r="D11" s="20">
        <v>720926.59999999986</v>
      </c>
      <c r="E11" s="20">
        <v>679059.9</v>
      </c>
      <c r="F11" s="20">
        <v>900836.39999999991</v>
      </c>
      <c r="G11" s="17">
        <v>377917.30000000005</v>
      </c>
      <c r="H11" s="21">
        <v>1278753.7</v>
      </c>
      <c r="I11" s="21">
        <f t="shared" si="0"/>
        <v>55327.100000000326</v>
      </c>
      <c r="J11" s="4"/>
      <c r="K11" s="4"/>
      <c r="L11" s="4"/>
      <c r="M11" s="4"/>
      <c r="N11" s="4"/>
      <c r="O11" s="4"/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18" t="s">
        <v>10</v>
      </c>
      <c r="B12" s="19" t="s">
        <v>11</v>
      </c>
      <c r="C12" s="22">
        <f>C13+C15+C16+C17</f>
        <v>536369.30000000005</v>
      </c>
      <c r="D12" s="23">
        <v>279258</v>
      </c>
      <c r="E12" s="23">
        <v>252696</v>
      </c>
      <c r="F12" s="23">
        <v>377737</v>
      </c>
      <c r="G12" s="17">
        <v>113569.40000000002</v>
      </c>
      <c r="H12" s="21">
        <v>491306.4</v>
      </c>
      <c r="I12" s="21">
        <f t="shared" si="0"/>
        <v>45062.900000000023</v>
      </c>
      <c r="J12" s="4"/>
      <c r="K12" s="4"/>
      <c r="L12" s="4"/>
      <c r="M12" s="4"/>
      <c r="N12" s="4"/>
      <c r="O12" s="4"/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18" t="s">
        <v>12</v>
      </c>
      <c r="B13" s="19" t="s">
        <v>13</v>
      </c>
      <c r="C13" s="20">
        <v>377187</v>
      </c>
      <c r="D13" s="20">
        <v>278308</v>
      </c>
      <c r="E13" s="20">
        <v>252346</v>
      </c>
      <c r="F13" s="20">
        <v>377187</v>
      </c>
      <c r="G13" s="17">
        <v>0</v>
      </c>
      <c r="H13" s="21">
        <v>377187</v>
      </c>
      <c r="I13" s="21">
        <f t="shared" si="0"/>
        <v>0</v>
      </c>
      <c r="J13" s="4"/>
      <c r="K13" s="4"/>
      <c r="L13" s="4"/>
      <c r="M13" s="4"/>
      <c r="N13" s="4"/>
      <c r="O13" s="4"/>
      <c r="P13" s="4"/>
      <c r="Q13" s="4"/>
      <c r="R13" s="4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18" t="s">
        <v>14</v>
      </c>
      <c r="B14" s="19" t="s">
        <v>15</v>
      </c>
      <c r="C14" s="24">
        <v>377187</v>
      </c>
      <c r="D14" s="25">
        <v>278308</v>
      </c>
      <c r="E14" s="25">
        <v>252346</v>
      </c>
      <c r="F14" s="25">
        <v>377187</v>
      </c>
      <c r="G14" s="17">
        <v>0</v>
      </c>
      <c r="H14" s="21">
        <v>377187</v>
      </c>
      <c r="I14" s="21">
        <f t="shared" si="0"/>
        <v>0</v>
      </c>
      <c r="J14" s="4"/>
      <c r="K14" s="4"/>
      <c r="L14" s="4"/>
      <c r="M14" s="4"/>
      <c r="N14" s="4"/>
      <c r="O14" s="4"/>
      <c r="P14" s="4"/>
      <c r="Q14" s="4"/>
      <c r="R14" s="4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18" t="s">
        <v>16</v>
      </c>
      <c r="B15" s="19" t="s">
        <v>17</v>
      </c>
      <c r="C15" s="24">
        <v>738.5</v>
      </c>
      <c r="D15" s="25"/>
      <c r="E15" s="25"/>
      <c r="F15" s="25"/>
      <c r="G15" s="17">
        <v>738.5</v>
      </c>
      <c r="H15" s="21">
        <v>738.5</v>
      </c>
      <c r="I15" s="21">
        <f t="shared" si="0"/>
        <v>0</v>
      </c>
      <c r="J15" s="4"/>
      <c r="K15" s="4"/>
      <c r="L15" s="4"/>
      <c r="M15" s="4"/>
      <c r="N15" s="4"/>
      <c r="O15" s="4"/>
      <c r="P15" s="4"/>
      <c r="Q15" s="4"/>
      <c r="R15" s="4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18" t="s">
        <v>18</v>
      </c>
      <c r="B16" s="19" t="s">
        <v>19</v>
      </c>
      <c r="C16" s="26">
        <v>4780.3999999999996</v>
      </c>
      <c r="D16" s="25"/>
      <c r="E16" s="25"/>
      <c r="F16" s="25"/>
      <c r="G16" s="17">
        <v>2863.4</v>
      </c>
      <c r="H16" s="21">
        <v>2863.4</v>
      </c>
      <c r="I16" s="21">
        <f t="shared" si="0"/>
        <v>1916.9999999999995</v>
      </c>
      <c r="J16" s="4"/>
      <c r="K16" s="4"/>
      <c r="L16" s="4"/>
      <c r="M16" s="4"/>
      <c r="N16" s="4"/>
      <c r="O16" s="4"/>
      <c r="P16" s="4"/>
      <c r="Q16" s="4"/>
      <c r="R16" s="4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18" t="s">
        <v>20</v>
      </c>
      <c r="B17" s="19" t="s">
        <v>21</v>
      </c>
      <c r="C17" s="26">
        <v>153663.4</v>
      </c>
      <c r="D17" s="25">
        <v>950</v>
      </c>
      <c r="E17" s="25">
        <v>350</v>
      </c>
      <c r="F17" s="25">
        <v>550</v>
      </c>
      <c r="G17" s="17">
        <v>109967.5</v>
      </c>
      <c r="H17" s="21">
        <v>110517.5</v>
      </c>
      <c r="I17" s="21">
        <f t="shared" si="0"/>
        <v>43145.899999999994</v>
      </c>
      <c r="J17" s="4"/>
      <c r="K17" s="4"/>
      <c r="L17" s="4"/>
      <c r="M17" s="4"/>
      <c r="N17" s="4"/>
      <c r="O17" s="4"/>
      <c r="P17" s="4"/>
      <c r="Q17" s="4"/>
      <c r="R17" s="4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14" t="s">
        <v>22</v>
      </c>
      <c r="B18" s="15" t="s">
        <v>23</v>
      </c>
      <c r="C18" s="22">
        <f>C19+C20+C21+C22+C23+C24+C25+C26+C27+C28+C29+C30</f>
        <v>182226.8</v>
      </c>
      <c r="D18" s="27">
        <v>30231.1</v>
      </c>
      <c r="E18" s="27">
        <v>25987.800000000003</v>
      </c>
      <c r="F18" s="27">
        <v>72099.8</v>
      </c>
      <c r="G18" s="17">
        <v>110776.99999999999</v>
      </c>
      <c r="H18" s="21">
        <v>182876.79999999999</v>
      </c>
      <c r="I18" s="21">
        <f t="shared" si="0"/>
        <v>-650</v>
      </c>
      <c r="J18" s="4"/>
      <c r="K18" s="4"/>
      <c r="L18" s="4"/>
      <c r="M18" s="4"/>
      <c r="N18" s="4"/>
      <c r="O18" s="4"/>
      <c r="P18" s="4"/>
      <c r="Q18" s="4"/>
      <c r="R18" s="4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18" t="s">
        <v>24</v>
      </c>
      <c r="B19" s="19" t="s">
        <v>25</v>
      </c>
      <c r="C19" s="26">
        <v>2312.5</v>
      </c>
      <c r="D19" s="25"/>
      <c r="E19" s="12"/>
      <c r="F19" s="25">
        <v>2312.5</v>
      </c>
      <c r="G19" s="17">
        <v>0</v>
      </c>
      <c r="H19" s="21">
        <v>2312.5</v>
      </c>
      <c r="I19" s="21">
        <f t="shared" si="0"/>
        <v>0</v>
      </c>
      <c r="J19" s="4"/>
      <c r="K19" s="4"/>
      <c r="L19" s="4"/>
      <c r="M19" s="4"/>
      <c r="N19" s="4"/>
      <c r="O19" s="4"/>
      <c r="P19" s="4"/>
      <c r="Q19" s="4"/>
      <c r="R19" s="4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18" t="s">
        <v>26</v>
      </c>
      <c r="B20" s="19" t="s">
        <v>27</v>
      </c>
      <c r="C20" s="20">
        <v>3121.1</v>
      </c>
      <c r="D20" s="25">
        <v>3121.1</v>
      </c>
      <c r="E20" s="12">
        <v>3772.9</v>
      </c>
      <c r="F20" s="25">
        <v>3121.1</v>
      </c>
      <c r="G20" s="17">
        <v>0</v>
      </c>
      <c r="H20" s="21">
        <v>3121.1</v>
      </c>
      <c r="I20" s="21">
        <f t="shared" si="0"/>
        <v>0</v>
      </c>
      <c r="J20" s="4"/>
      <c r="K20" s="4"/>
      <c r="L20" s="4"/>
      <c r="M20" s="4"/>
      <c r="N20" s="4"/>
      <c r="O20" s="4"/>
      <c r="P20" s="4"/>
      <c r="Q20" s="4"/>
      <c r="R20" s="4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18" t="s">
        <v>28</v>
      </c>
      <c r="B21" s="19" t="s">
        <v>29</v>
      </c>
      <c r="C21" s="24">
        <v>15722.4</v>
      </c>
      <c r="D21" s="25">
        <v>14983.5</v>
      </c>
      <c r="E21" s="12">
        <v>14840.2</v>
      </c>
      <c r="F21" s="25">
        <v>15722.4</v>
      </c>
      <c r="G21" s="17">
        <v>0</v>
      </c>
      <c r="H21" s="21">
        <v>15722.4</v>
      </c>
      <c r="I21" s="21">
        <f t="shared" si="0"/>
        <v>0</v>
      </c>
      <c r="J21" s="4"/>
      <c r="K21" s="4"/>
      <c r="L21" s="4"/>
      <c r="M21" s="4"/>
      <c r="N21" s="4"/>
      <c r="O21" s="4"/>
      <c r="P21" s="4"/>
      <c r="Q21" s="4"/>
      <c r="R21" s="4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28" t="s">
        <v>30</v>
      </c>
      <c r="B22" s="29" t="s">
        <v>31</v>
      </c>
      <c r="C22" s="24">
        <v>50000</v>
      </c>
      <c r="D22" s="25"/>
      <c r="E22" s="12"/>
      <c r="F22" s="25"/>
      <c r="G22" s="17">
        <v>50000</v>
      </c>
      <c r="H22" s="21">
        <v>50000</v>
      </c>
      <c r="I22" s="21">
        <f t="shared" si="0"/>
        <v>0</v>
      </c>
      <c r="J22" s="4"/>
      <c r="K22" s="4"/>
      <c r="L22" s="4"/>
      <c r="M22" s="4"/>
      <c r="N22" s="4"/>
      <c r="O22" s="4"/>
      <c r="P22" s="4"/>
      <c r="Q22" s="4"/>
      <c r="R22" s="4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30" t="s">
        <v>32</v>
      </c>
      <c r="B23" s="29" t="s">
        <v>33</v>
      </c>
      <c r="C23" s="24">
        <v>3810</v>
      </c>
      <c r="D23" s="25">
        <v>3720</v>
      </c>
      <c r="E23" s="12">
        <v>3720</v>
      </c>
      <c r="F23" s="25">
        <v>3720</v>
      </c>
      <c r="G23" s="17">
        <v>90</v>
      </c>
      <c r="H23" s="21">
        <v>3810</v>
      </c>
      <c r="I23" s="21">
        <f t="shared" si="0"/>
        <v>0</v>
      </c>
      <c r="J23" s="4"/>
      <c r="K23" s="4"/>
      <c r="L23" s="4"/>
      <c r="M23" s="4"/>
      <c r="N23" s="4"/>
      <c r="O23" s="4"/>
      <c r="P23" s="4"/>
      <c r="Q23" s="4"/>
      <c r="R23" s="4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31" t="s">
        <v>34</v>
      </c>
      <c r="B24" s="19" t="s">
        <v>35</v>
      </c>
      <c r="C24" s="26">
        <v>18997</v>
      </c>
      <c r="D24" s="25"/>
      <c r="E24" s="12"/>
      <c r="F24" s="25">
        <v>13163.5</v>
      </c>
      <c r="G24" s="17">
        <v>6483.5</v>
      </c>
      <c r="H24" s="21">
        <v>19647</v>
      </c>
      <c r="I24" s="21">
        <f t="shared" si="0"/>
        <v>-650</v>
      </c>
      <c r="J24" s="4"/>
      <c r="K24" s="4"/>
      <c r="L24" s="4"/>
      <c r="M24" s="4"/>
      <c r="N24" s="4"/>
      <c r="O24" s="4"/>
      <c r="P24" s="4"/>
      <c r="Q24" s="4"/>
      <c r="R24" s="4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31" t="s">
        <v>36</v>
      </c>
      <c r="B25" s="29" t="s">
        <v>37</v>
      </c>
      <c r="C25" s="24">
        <v>2320</v>
      </c>
      <c r="D25" s="25"/>
      <c r="E25" s="12"/>
      <c r="F25" s="25">
        <v>2320</v>
      </c>
      <c r="G25" s="17">
        <v>0</v>
      </c>
      <c r="H25" s="21">
        <v>2320</v>
      </c>
      <c r="I25" s="21">
        <f t="shared" si="0"/>
        <v>0</v>
      </c>
      <c r="J25" s="4"/>
      <c r="K25" s="4"/>
      <c r="L25" s="4"/>
      <c r="M25" s="4"/>
      <c r="N25" s="4"/>
      <c r="O25" s="4"/>
      <c r="P25" s="4"/>
      <c r="Q25" s="4"/>
      <c r="R25" s="4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32" t="s">
        <v>38</v>
      </c>
      <c r="B26" s="19" t="s">
        <v>39</v>
      </c>
      <c r="C26" s="24">
        <v>11795.4</v>
      </c>
      <c r="D26" s="25"/>
      <c r="E26" s="33"/>
      <c r="F26" s="25">
        <v>14202.8</v>
      </c>
      <c r="G26" s="17">
        <v>-2407.3999999999996</v>
      </c>
      <c r="H26" s="21">
        <v>11795.4</v>
      </c>
      <c r="I26" s="21">
        <f t="shared" si="0"/>
        <v>0</v>
      </c>
      <c r="J26" s="4"/>
      <c r="K26" s="4"/>
      <c r="L26" s="4"/>
      <c r="M26" s="4"/>
      <c r="N26" s="4"/>
      <c r="O26" s="4"/>
      <c r="P26" s="4"/>
      <c r="Q26" s="4"/>
      <c r="R26" s="4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32" t="s">
        <v>40</v>
      </c>
      <c r="B27" s="19" t="s">
        <v>41</v>
      </c>
      <c r="C27" s="24">
        <v>176</v>
      </c>
      <c r="D27" s="25"/>
      <c r="E27" s="33"/>
      <c r="F27" s="25">
        <v>102</v>
      </c>
      <c r="G27" s="17">
        <v>74</v>
      </c>
      <c r="H27" s="21">
        <v>176</v>
      </c>
      <c r="I27" s="21">
        <f t="shared" si="0"/>
        <v>0</v>
      </c>
      <c r="J27" s="4"/>
      <c r="K27" s="4"/>
      <c r="L27" s="4"/>
      <c r="M27" s="4"/>
      <c r="N27" s="4"/>
      <c r="O27" s="4"/>
      <c r="P27" s="4"/>
      <c r="Q27" s="4"/>
      <c r="R27" s="4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18" t="s">
        <v>42</v>
      </c>
      <c r="B28" s="19" t="s">
        <v>43</v>
      </c>
      <c r="C28" s="34">
        <v>7439.2</v>
      </c>
      <c r="D28" s="33"/>
      <c r="E28" s="33"/>
      <c r="F28" s="33">
        <v>7439.2</v>
      </c>
      <c r="G28" s="17">
        <v>0</v>
      </c>
      <c r="H28" s="9">
        <v>7439.2</v>
      </c>
      <c r="I28" s="9">
        <f t="shared" si="0"/>
        <v>0</v>
      </c>
      <c r="J28" s="4"/>
      <c r="K28" s="4"/>
      <c r="L28" s="4"/>
      <c r="M28" s="4"/>
      <c r="N28" s="4"/>
      <c r="O28" s="4"/>
      <c r="P28" s="4"/>
      <c r="Q28" s="4"/>
      <c r="R28" s="4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18" t="s">
        <v>44</v>
      </c>
      <c r="B29" s="19" t="s">
        <v>45</v>
      </c>
      <c r="C29" s="34">
        <v>1703.5</v>
      </c>
      <c r="D29" s="33"/>
      <c r="E29" s="33"/>
      <c r="F29" s="33">
        <v>1703.5</v>
      </c>
      <c r="G29" s="17">
        <v>0</v>
      </c>
      <c r="H29" s="9">
        <v>1703.5</v>
      </c>
      <c r="I29" s="9">
        <f t="shared" si="0"/>
        <v>0</v>
      </c>
      <c r="J29" s="4"/>
      <c r="K29" s="4"/>
      <c r="L29" s="4"/>
      <c r="M29" s="4"/>
      <c r="N29" s="4"/>
      <c r="O29" s="4"/>
      <c r="P29" s="4"/>
      <c r="Q29" s="4"/>
      <c r="R29" s="4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35" t="s">
        <v>46</v>
      </c>
      <c r="B30" s="36" t="s">
        <v>47</v>
      </c>
      <c r="C30" s="20">
        <f>C31</f>
        <v>64829.7</v>
      </c>
      <c r="D30" s="20"/>
      <c r="E30" s="20"/>
      <c r="F30" s="20"/>
      <c r="G30" s="17"/>
      <c r="H30" s="21"/>
      <c r="I30" s="21">
        <f t="shared" si="0"/>
        <v>64829.7</v>
      </c>
      <c r="J30" s="4"/>
      <c r="K30" s="4"/>
      <c r="L30" s="4"/>
      <c r="M30" s="4"/>
      <c r="N30" s="4"/>
      <c r="O30" s="4"/>
      <c r="P30" s="4"/>
      <c r="Q30" s="4"/>
      <c r="R30" s="4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35" t="s">
        <v>48</v>
      </c>
      <c r="B31" s="36" t="s">
        <v>49</v>
      </c>
      <c r="C31" s="20">
        <v>64829.7</v>
      </c>
      <c r="D31" s="20">
        <v>8406.5</v>
      </c>
      <c r="E31" s="20">
        <v>3654.7</v>
      </c>
      <c r="F31" s="20">
        <v>8292.7999999999993</v>
      </c>
      <c r="G31" s="17">
        <v>56536.899999999994</v>
      </c>
      <c r="H31" s="21">
        <v>64829.7</v>
      </c>
      <c r="I31" s="21">
        <f t="shared" si="0"/>
        <v>0</v>
      </c>
      <c r="J31" s="4"/>
      <c r="K31" s="4"/>
      <c r="L31" s="4"/>
      <c r="M31" s="4"/>
      <c r="N31" s="4"/>
      <c r="O31" s="4"/>
      <c r="P31" s="4"/>
      <c r="Q31" s="4"/>
      <c r="R31" s="4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18" t="s">
        <v>50</v>
      </c>
      <c r="B32" s="19" t="s">
        <v>49</v>
      </c>
      <c r="C32" s="24">
        <v>6868.8</v>
      </c>
      <c r="D32" s="25">
        <v>4634.2</v>
      </c>
      <c r="E32" s="20">
        <v>0</v>
      </c>
      <c r="F32" s="25">
        <v>0</v>
      </c>
      <c r="G32" s="17">
        <v>6868.8</v>
      </c>
      <c r="H32" s="21">
        <v>6868.8</v>
      </c>
      <c r="I32" s="21">
        <f t="shared" si="0"/>
        <v>0</v>
      </c>
      <c r="J32" s="4"/>
      <c r="K32" s="4"/>
      <c r="L32" s="4"/>
      <c r="M32" s="4"/>
      <c r="N32" s="4"/>
      <c r="O32" s="4"/>
      <c r="P32" s="4"/>
      <c r="Q32" s="4"/>
      <c r="R32" s="4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18" t="s">
        <v>51</v>
      </c>
      <c r="B33" s="19" t="s">
        <v>49</v>
      </c>
      <c r="C33" s="24">
        <v>4188.3</v>
      </c>
      <c r="D33" s="25">
        <v>3772.3</v>
      </c>
      <c r="E33" s="25">
        <v>3654.7</v>
      </c>
      <c r="F33" s="25">
        <v>4188.3</v>
      </c>
      <c r="G33" s="17">
        <v>0</v>
      </c>
      <c r="H33" s="21">
        <v>4188.3</v>
      </c>
      <c r="I33" s="21">
        <f t="shared" si="0"/>
        <v>0</v>
      </c>
      <c r="J33" s="4"/>
      <c r="K33" s="4"/>
      <c r="L33" s="4"/>
      <c r="M33" s="4"/>
      <c r="N33" s="4"/>
      <c r="O33" s="4"/>
      <c r="P33" s="4"/>
      <c r="Q33" s="4"/>
      <c r="R33" s="4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37" t="s">
        <v>52</v>
      </c>
      <c r="B34" s="19" t="s">
        <v>49</v>
      </c>
      <c r="C34" s="38">
        <v>105</v>
      </c>
      <c r="D34" s="39"/>
      <c r="E34" s="39"/>
      <c r="F34" s="40">
        <v>105</v>
      </c>
      <c r="G34" s="17">
        <v>0</v>
      </c>
      <c r="H34" s="41">
        <v>105</v>
      </c>
      <c r="I34" s="41">
        <f t="shared" si="0"/>
        <v>0</v>
      </c>
      <c r="J34" s="4"/>
      <c r="K34" s="4"/>
      <c r="L34" s="4"/>
      <c r="M34" s="4"/>
      <c r="N34" s="4"/>
      <c r="O34" s="4"/>
      <c r="P34" s="4"/>
      <c r="Q34" s="4"/>
      <c r="R34" s="4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42" t="s">
        <v>53</v>
      </c>
      <c r="B35" s="19" t="s">
        <v>49</v>
      </c>
      <c r="C35" s="43">
        <v>49668</v>
      </c>
      <c r="D35" s="44"/>
      <c r="E35" s="44"/>
      <c r="F35" s="33">
        <v>0</v>
      </c>
      <c r="G35" s="17">
        <v>49668.1</v>
      </c>
      <c r="H35" s="41">
        <v>49668.1</v>
      </c>
      <c r="I35" s="41">
        <f t="shared" si="0"/>
        <v>-9.9999999998544808E-2</v>
      </c>
      <c r="J35" s="4"/>
      <c r="K35" s="4"/>
      <c r="L35" s="4"/>
      <c r="M35" s="4"/>
      <c r="N35" s="4"/>
      <c r="O35" s="4"/>
      <c r="P35" s="4"/>
      <c r="Q35" s="4"/>
      <c r="R35" s="4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45" t="s">
        <v>54</v>
      </c>
      <c r="B36" s="19" t="s">
        <v>49</v>
      </c>
      <c r="C36" s="24">
        <v>3999.5</v>
      </c>
      <c r="D36" s="23">
        <v>0</v>
      </c>
      <c r="E36" s="23">
        <v>0</v>
      </c>
      <c r="F36" s="25">
        <v>3999.5</v>
      </c>
      <c r="G36" s="17">
        <v>0</v>
      </c>
      <c r="H36" s="21">
        <v>3999.5</v>
      </c>
      <c r="I36" s="21">
        <f t="shared" si="0"/>
        <v>0</v>
      </c>
      <c r="J36" s="4"/>
      <c r="K36" s="4"/>
      <c r="L36" s="4"/>
      <c r="M36" s="4"/>
      <c r="N36" s="4"/>
      <c r="O36" s="4"/>
      <c r="P36" s="4"/>
      <c r="Q36" s="4"/>
      <c r="R36" s="4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14" t="s">
        <v>55</v>
      </c>
      <c r="B37" s="15" t="s">
        <v>56</v>
      </c>
      <c r="C37" s="22">
        <f>C38+C55+C56</f>
        <v>512321.80000000005</v>
      </c>
      <c r="D37" s="27">
        <v>382301.29999999993</v>
      </c>
      <c r="E37" s="27">
        <v>371496.5</v>
      </c>
      <c r="F37" s="27">
        <v>421705.29999999993</v>
      </c>
      <c r="G37" s="17">
        <v>90934.800000000105</v>
      </c>
      <c r="H37" s="21">
        <v>512288.50000000006</v>
      </c>
      <c r="I37" s="21">
        <f t="shared" si="0"/>
        <v>33.299999999988358</v>
      </c>
      <c r="J37" s="4"/>
      <c r="K37" s="4"/>
      <c r="L37" s="4"/>
      <c r="M37" s="4"/>
      <c r="N37" s="4"/>
      <c r="O37" s="4"/>
      <c r="P37" s="4"/>
      <c r="Q37" s="4"/>
      <c r="R37" s="4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18" t="s">
        <v>57</v>
      </c>
      <c r="B38" s="19" t="s">
        <v>58</v>
      </c>
      <c r="C38" s="20">
        <f>SUM(C39:C54)</f>
        <v>501422.60000000003</v>
      </c>
      <c r="D38" s="20">
        <v>382295.19999999995</v>
      </c>
      <c r="E38" s="20">
        <v>371456.2</v>
      </c>
      <c r="F38" s="20">
        <v>410806.09999999992</v>
      </c>
      <c r="G38" s="17">
        <v>90934.800000000105</v>
      </c>
      <c r="H38" s="21">
        <v>501389.30000000005</v>
      </c>
      <c r="I38" s="21">
        <f t="shared" si="0"/>
        <v>33.299999999988358</v>
      </c>
      <c r="J38" s="4"/>
      <c r="K38" s="4"/>
      <c r="L38" s="4"/>
      <c r="M38" s="4"/>
      <c r="N38" s="4"/>
      <c r="O38" s="4"/>
      <c r="P38" s="4"/>
      <c r="Q38" s="4"/>
      <c r="R38" s="4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18" t="s">
        <v>59</v>
      </c>
      <c r="B39" s="19" t="s">
        <v>58</v>
      </c>
      <c r="C39" s="34">
        <v>465532.3</v>
      </c>
      <c r="D39" s="33">
        <v>339885.1</v>
      </c>
      <c r="E39" s="33">
        <v>329281.40000000002</v>
      </c>
      <c r="F39" s="33">
        <v>377356.6</v>
      </c>
      <c r="G39" s="17">
        <v>88175.700000000012</v>
      </c>
      <c r="H39" s="9">
        <v>465532.3</v>
      </c>
      <c r="I39" s="9">
        <f t="shared" si="0"/>
        <v>0</v>
      </c>
      <c r="J39" s="4"/>
      <c r="K39" s="4"/>
      <c r="L39" s="4"/>
      <c r="M39" s="4"/>
      <c r="N39" s="4"/>
      <c r="O39" s="4"/>
      <c r="P39" s="4"/>
      <c r="Q39" s="4"/>
      <c r="R39" s="4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18" t="s">
        <v>60</v>
      </c>
      <c r="B40" s="19" t="s">
        <v>58</v>
      </c>
      <c r="C40" s="24">
        <v>2324</v>
      </c>
      <c r="D40" s="25">
        <v>2324</v>
      </c>
      <c r="E40" s="25">
        <v>2324</v>
      </c>
      <c r="F40" s="25">
        <v>2324</v>
      </c>
      <c r="G40" s="17">
        <v>0</v>
      </c>
      <c r="H40" s="21">
        <v>2324</v>
      </c>
      <c r="I40" s="21">
        <f t="shared" si="0"/>
        <v>0</v>
      </c>
      <c r="J40" s="4"/>
      <c r="K40" s="4"/>
      <c r="L40" s="4"/>
      <c r="M40" s="4"/>
      <c r="N40" s="4"/>
      <c r="O40" s="4"/>
      <c r="P40" s="4"/>
      <c r="Q40" s="4"/>
      <c r="R40" s="4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18" t="s">
        <v>61</v>
      </c>
      <c r="B41" s="19" t="s">
        <v>58</v>
      </c>
      <c r="C41" s="24">
        <v>758.9</v>
      </c>
      <c r="D41" s="25">
        <v>724.2</v>
      </c>
      <c r="E41" s="25">
        <v>726.1</v>
      </c>
      <c r="F41" s="25">
        <v>722.4</v>
      </c>
      <c r="G41" s="17">
        <v>36.5</v>
      </c>
      <c r="H41" s="21">
        <v>758.9</v>
      </c>
      <c r="I41" s="21">
        <f t="shared" si="0"/>
        <v>0</v>
      </c>
      <c r="J41" s="4"/>
      <c r="K41" s="4"/>
      <c r="L41" s="4"/>
      <c r="M41" s="4"/>
      <c r="N41" s="4"/>
      <c r="O41" s="4"/>
      <c r="P41" s="4"/>
      <c r="Q41" s="4"/>
      <c r="R41" s="4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18" t="s">
        <v>62</v>
      </c>
      <c r="B42" s="19" t="s">
        <v>58</v>
      </c>
      <c r="C42" s="46">
        <v>0</v>
      </c>
      <c r="D42" s="25">
        <v>11302.1</v>
      </c>
      <c r="E42" s="25">
        <v>11754.3</v>
      </c>
      <c r="F42" s="25">
        <v>107.4</v>
      </c>
      <c r="G42" s="17">
        <v>0</v>
      </c>
      <c r="H42" s="21">
        <v>107.4</v>
      </c>
      <c r="I42" s="21">
        <f t="shared" si="0"/>
        <v>-107.4</v>
      </c>
      <c r="J42" s="4"/>
      <c r="K42" s="4"/>
      <c r="L42" s="4"/>
      <c r="M42" s="4"/>
      <c r="N42" s="4"/>
      <c r="O42" s="4"/>
      <c r="P42" s="4"/>
      <c r="Q42" s="4"/>
      <c r="R42" s="4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18" t="s">
        <v>63</v>
      </c>
      <c r="B43" s="19" t="s">
        <v>58</v>
      </c>
      <c r="C43" s="24">
        <v>3102.7</v>
      </c>
      <c r="D43" s="25">
        <v>3109</v>
      </c>
      <c r="E43" s="25">
        <v>3115.3</v>
      </c>
      <c r="F43" s="25">
        <v>3102.7</v>
      </c>
      <c r="G43" s="17">
        <v>0</v>
      </c>
      <c r="H43" s="21">
        <v>3102.7</v>
      </c>
      <c r="I43" s="21">
        <f t="shared" si="0"/>
        <v>0</v>
      </c>
      <c r="J43" s="4"/>
      <c r="K43" s="4"/>
      <c r="L43" s="4"/>
      <c r="M43" s="4"/>
      <c r="N43" s="4"/>
      <c r="O43" s="4"/>
      <c r="P43" s="4"/>
      <c r="Q43" s="4"/>
      <c r="R43" s="4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18" t="s">
        <v>64</v>
      </c>
      <c r="B44" s="19" t="s">
        <v>58</v>
      </c>
      <c r="C44" s="24">
        <v>626.6</v>
      </c>
      <c r="D44" s="25">
        <v>1420.1</v>
      </c>
      <c r="E44" s="25">
        <v>1375.8</v>
      </c>
      <c r="F44" s="25">
        <v>1576.6</v>
      </c>
      <c r="G44" s="17">
        <v>-949.99999999999989</v>
      </c>
      <c r="H44" s="21">
        <v>626.6</v>
      </c>
      <c r="I44" s="21">
        <f t="shared" si="0"/>
        <v>0</v>
      </c>
      <c r="J44" s="4"/>
      <c r="K44" s="4"/>
      <c r="L44" s="4"/>
      <c r="M44" s="4"/>
      <c r="N44" s="4"/>
      <c r="O44" s="4"/>
      <c r="P44" s="4"/>
      <c r="Q44" s="4"/>
      <c r="R44" s="4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18" t="s">
        <v>65</v>
      </c>
      <c r="B45" s="19" t="s">
        <v>58</v>
      </c>
      <c r="C45" s="24">
        <v>4110.8999999999996</v>
      </c>
      <c r="D45" s="25">
        <v>4507.7</v>
      </c>
      <c r="E45" s="25">
        <v>4365.8999999999996</v>
      </c>
      <c r="F45" s="25">
        <v>4999.1000000000004</v>
      </c>
      <c r="G45" s="17">
        <v>-888.20000000000073</v>
      </c>
      <c r="H45" s="21">
        <v>4110.8999999999996</v>
      </c>
      <c r="I45" s="21">
        <f t="shared" si="0"/>
        <v>0</v>
      </c>
      <c r="J45" s="4"/>
      <c r="K45" s="4"/>
      <c r="L45" s="4"/>
      <c r="M45" s="4"/>
      <c r="N45" s="4"/>
      <c r="O45" s="4"/>
      <c r="P45" s="4"/>
      <c r="Q45" s="4"/>
      <c r="R45" s="4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18" t="s">
        <v>66</v>
      </c>
      <c r="B46" s="19" t="s">
        <v>58</v>
      </c>
      <c r="C46" s="24">
        <v>245.2</v>
      </c>
      <c r="D46" s="25">
        <v>220.8</v>
      </c>
      <c r="E46" s="25">
        <v>214</v>
      </c>
      <c r="F46" s="25">
        <v>245.2</v>
      </c>
      <c r="G46" s="17">
        <v>0</v>
      </c>
      <c r="H46" s="21">
        <v>245.2</v>
      </c>
      <c r="I46" s="21">
        <f t="shared" si="0"/>
        <v>0</v>
      </c>
      <c r="J46" s="4"/>
      <c r="K46" s="4"/>
      <c r="L46" s="4"/>
      <c r="M46" s="4"/>
      <c r="N46" s="4"/>
      <c r="O46" s="4"/>
      <c r="P46" s="4"/>
      <c r="Q46" s="4"/>
      <c r="R46" s="4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18" t="s">
        <v>67</v>
      </c>
      <c r="B47" s="19" t="s">
        <v>58</v>
      </c>
      <c r="C47" s="24">
        <v>11.3</v>
      </c>
      <c r="D47" s="25">
        <v>11.3</v>
      </c>
      <c r="E47" s="25">
        <v>11.3</v>
      </c>
      <c r="F47" s="25">
        <v>11.3</v>
      </c>
      <c r="G47" s="17">
        <v>0</v>
      </c>
      <c r="H47" s="21">
        <v>11.3</v>
      </c>
      <c r="I47" s="21">
        <f t="shared" si="0"/>
        <v>0</v>
      </c>
      <c r="J47" s="4"/>
      <c r="K47" s="4"/>
      <c r="L47" s="4"/>
      <c r="M47" s="4"/>
      <c r="N47" s="4"/>
      <c r="O47" s="4"/>
      <c r="P47" s="4"/>
      <c r="Q47" s="4"/>
      <c r="R47" s="4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18" t="s">
        <v>68</v>
      </c>
      <c r="B48" s="19" t="s">
        <v>58</v>
      </c>
      <c r="C48" s="26">
        <v>5332.8</v>
      </c>
      <c r="D48" s="25">
        <v>5049.5</v>
      </c>
      <c r="E48" s="25">
        <v>4928.8999999999996</v>
      </c>
      <c r="F48" s="25">
        <v>5192.1000000000004</v>
      </c>
      <c r="G48" s="17">
        <v>0</v>
      </c>
      <c r="H48" s="21">
        <v>5192.1000000000004</v>
      </c>
      <c r="I48" s="21">
        <f t="shared" si="0"/>
        <v>140.69999999999982</v>
      </c>
      <c r="J48" s="4"/>
      <c r="K48" s="4"/>
      <c r="L48" s="4"/>
      <c r="M48" s="4"/>
      <c r="N48" s="4"/>
      <c r="O48" s="4"/>
      <c r="P48" s="4"/>
      <c r="Q48" s="4"/>
      <c r="R48" s="4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18" t="s">
        <v>69</v>
      </c>
      <c r="B49" s="19" t="s">
        <v>58</v>
      </c>
      <c r="C49" s="24">
        <v>6.4</v>
      </c>
      <c r="D49" s="25">
        <v>3.8</v>
      </c>
      <c r="E49" s="25">
        <v>4</v>
      </c>
      <c r="F49" s="25">
        <v>6.4</v>
      </c>
      <c r="G49" s="17">
        <v>0</v>
      </c>
      <c r="H49" s="21">
        <v>6.4</v>
      </c>
      <c r="I49" s="21">
        <f t="shared" si="0"/>
        <v>0</v>
      </c>
      <c r="J49" s="4"/>
      <c r="K49" s="4"/>
      <c r="L49" s="4"/>
      <c r="M49" s="4"/>
      <c r="N49" s="4"/>
      <c r="O49" s="4"/>
      <c r="P49" s="4"/>
      <c r="Q49" s="4"/>
      <c r="R49" s="4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18" t="s">
        <v>70</v>
      </c>
      <c r="B50" s="19" t="s">
        <v>58</v>
      </c>
      <c r="C50" s="24">
        <v>5685.2</v>
      </c>
      <c r="D50" s="25">
        <v>1433.9</v>
      </c>
      <c r="E50" s="25">
        <v>1419.3</v>
      </c>
      <c r="F50" s="25">
        <v>1573.1</v>
      </c>
      <c r="G50" s="17">
        <v>4112.1000000000004</v>
      </c>
      <c r="H50" s="21">
        <v>5685.2</v>
      </c>
      <c r="I50" s="21">
        <f t="shared" si="0"/>
        <v>0</v>
      </c>
      <c r="J50" s="4"/>
      <c r="K50" s="4"/>
      <c r="L50" s="4"/>
      <c r="M50" s="4"/>
      <c r="N50" s="4"/>
      <c r="O50" s="4"/>
      <c r="P50" s="4"/>
      <c r="Q50" s="4"/>
      <c r="R50" s="4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18" t="s">
        <v>71</v>
      </c>
      <c r="B51" s="19" t="s">
        <v>58</v>
      </c>
      <c r="C51" s="24">
        <v>134</v>
      </c>
      <c r="D51" s="25">
        <v>127.8</v>
      </c>
      <c r="E51" s="25">
        <v>125.6</v>
      </c>
      <c r="F51" s="25">
        <v>134</v>
      </c>
      <c r="G51" s="17">
        <v>0</v>
      </c>
      <c r="H51" s="21">
        <v>134</v>
      </c>
      <c r="I51" s="21">
        <f t="shared" si="0"/>
        <v>0</v>
      </c>
      <c r="J51" s="4"/>
      <c r="K51" s="4"/>
      <c r="L51" s="4"/>
      <c r="M51" s="4"/>
      <c r="N51" s="4"/>
      <c r="O51" s="4"/>
      <c r="P51" s="4"/>
      <c r="Q51" s="4"/>
      <c r="R51" s="4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18" t="s">
        <v>72</v>
      </c>
      <c r="B52" s="19" t="s">
        <v>58</v>
      </c>
      <c r="C52" s="24">
        <v>4</v>
      </c>
      <c r="D52" s="25">
        <v>4</v>
      </c>
      <c r="E52" s="25">
        <v>4</v>
      </c>
      <c r="F52" s="25">
        <v>4</v>
      </c>
      <c r="G52" s="17">
        <v>0</v>
      </c>
      <c r="H52" s="21">
        <v>4</v>
      </c>
      <c r="I52" s="21">
        <f t="shared" si="0"/>
        <v>0</v>
      </c>
      <c r="J52" s="4"/>
      <c r="K52" s="4"/>
      <c r="L52" s="4"/>
      <c r="M52" s="4"/>
      <c r="N52" s="4"/>
      <c r="O52" s="4"/>
      <c r="P52" s="4"/>
      <c r="Q52" s="4"/>
      <c r="R52" s="4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18" t="s">
        <v>73</v>
      </c>
      <c r="B53" s="19" t="s">
        <v>58</v>
      </c>
      <c r="C53" s="24">
        <v>1157.7</v>
      </c>
      <c r="D53" s="25">
        <v>1011.7</v>
      </c>
      <c r="E53" s="25">
        <v>994.4</v>
      </c>
      <c r="F53" s="25">
        <v>1060.5999999999999</v>
      </c>
      <c r="G53" s="17">
        <v>97.100000000000136</v>
      </c>
      <c r="H53" s="21">
        <v>1157.7</v>
      </c>
      <c r="I53" s="21">
        <f t="shared" si="0"/>
        <v>0</v>
      </c>
      <c r="J53" s="4"/>
      <c r="K53" s="4"/>
      <c r="L53" s="4"/>
      <c r="M53" s="4"/>
      <c r="N53" s="4"/>
      <c r="O53" s="4"/>
      <c r="P53" s="4"/>
      <c r="Q53" s="4"/>
      <c r="R53" s="4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8" t="s">
        <v>74</v>
      </c>
      <c r="B54" s="19" t="s">
        <v>58</v>
      </c>
      <c r="C54" s="24">
        <v>12390.6</v>
      </c>
      <c r="D54" s="25">
        <v>11160.2</v>
      </c>
      <c r="E54" s="25">
        <v>10811.9</v>
      </c>
      <c r="F54" s="25">
        <v>12390.6</v>
      </c>
      <c r="G54" s="17">
        <v>0</v>
      </c>
      <c r="H54" s="21">
        <v>12390.6</v>
      </c>
      <c r="I54" s="21">
        <f t="shared" si="0"/>
        <v>0</v>
      </c>
      <c r="J54" s="4"/>
      <c r="K54" s="4"/>
      <c r="L54" s="4"/>
      <c r="M54" s="4"/>
      <c r="N54" s="4"/>
      <c r="O54" s="4"/>
      <c r="P54" s="4"/>
      <c r="Q54" s="4"/>
      <c r="R54" s="4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18" t="s">
        <v>62</v>
      </c>
      <c r="B55" s="19" t="s">
        <v>75</v>
      </c>
      <c r="C55" s="24">
        <v>10893.3</v>
      </c>
      <c r="D55" s="25"/>
      <c r="E55" s="25"/>
      <c r="F55" s="25">
        <v>10893.3</v>
      </c>
      <c r="G55" s="17">
        <v>0</v>
      </c>
      <c r="H55" s="21">
        <v>10893.3</v>
      </c>
      <c r="I55" s="21">
        <f t="shared" si="0"/>
        <v>0</v>
      </c>
      <c r="J55" s="4"/>
      <c r="K55" s="4"/>
      <c r="L55" s="4"/>
      <c r="M55" s="4"/>
      <c r="N55" s="4"/>
      <c r="O55" s="4"/>
      <c r="P55" s="4"/>
      <c r="Q55" s="4"/>
      <c r="R55" s="4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18" t="s">
        <v>76</v>
      </c>
      <c r="B56" s="19" t="s">
        <v>77</v>
      </c>
      <c r="C56" s="24">
        <v>5.9</v>
      </c>
      <c r="D56" s="25">
        <v>6.1</v>
      </c>
      <c r="E56" s="25">
        <v>40.299999999999997</v>
      </c>
      <c r="F56" s="25">
        <v>5.9</v>
      </c>
      <c r="G56" s="17">
        <v>0</v>
      </c>
      <c r="H56" s="21">
        <v>5.9</v>
      </c>
      <c r="I56" s="21">
        <f t="shared" si="0"/>
        <v>0</v>
      </c>
      <c r="J56" s="4"/>
      <c r="K56" s="4"/>
      <c r="L56" s="4"/>
      <c r="M56" s="4"/>
      <c r="N56" s="4"/>
      <c r="O56" s="4"/>
      <c r="P56" s="4"/>
      <c r="Q56" s="4"/>
      <c r="R56" s="4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14" t="s">
        <v>78</v>
      </c>
      <c r="B57" s="15" t="s">
        <v>79</v>
      </c>
      <c r="C57" s="22">
        <f>C58+C59</f>
        <v>106006.1</v>
      </c>
      <c r="D57" s="27">
        <v>29136.2</v>
      </c>
      <c r="E57" s="27">
        <v>28879.599999999999</v>
      </c>
      <c r="F57" s="27">
        <v>29294.3</v>
      </c>
      <c r="G57" s="17">
        <v>62636.099999999991</v>
      </c>
      <c r="H57" s="21">
        <v>92282</v>
      </c>
      <c r="I57" s="21">
        <f t="shared" si="0"/>
        <v>13724.100000000006</v>
      </c>
      <c r="J57" s="4"/>
      <c r="K57" s="4"/>
      <c r="L57" s="4"/>
      <c r="M57" s="4"/>
      <c r="N57" s="4"/>
      <c r="O57" s="4"/>
      <c r="P57" s="4"/>
      <c r="Q57" s="4"/>
      <c r="R57" s="4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18" t="s">
        <v>80</v>
      </c>
      <c r="B58" s="19" t="s">
        <v>81</v>
      </c>
      <c r="C58" s="46">
        <v>38815.4</v>
      </c>
      <c r="D58" s="25">
        <v>21678.3</v>
      </c>
      <c r="E58" s="25">
        <v>21678.3</v>
      </c>
      <c r="F58" s="25">
        <v>21678.3</v>
      </c>
      <c r="G58" s="17">
        <v>3413</v>
      </c>
      <c r="H58" s="21">
        <v>25091.3</v>
      </c>
      <c r="I58" s="21">
        <f t="shared" si="0"/>
        <v>13724.100000000002</v>
      </c>
      <c r="J58" s="4"/>
      <c r="K58" s="4"/>
      <c r="L58" s="4"/>
      <c r="M58" s="4"/>
      <c r="N58" s="4"/>
      <c r="O58" s="4"/>
      <c r="P58" s="4"/>
      <c r="Q58" s="4"/>
      <c r="R58" s="4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18" t="s">
        <v>82</v>
      </c>
      <c r="B59" s="19" t="s">
        <v>83</v>
      </c>
      <c r="C59" s="20">
        <f>SUM(C60:C67)</f>
        <v>67190.7</v>
      </c>
      <c r="D59" s="20">
        <v>4110.2</v>
      </c>
      <c r="E59" s="20">
        <v>3972.8</v>
      </c>
      <c r="F59" s="20">
        <v>7616</v>
      </c>
      <c r="G59" s="17">
        <v>59223.099999999991</v>
      </c>
      <c r="H59" s="21">
        <v>67190.7</v>
      </c>
      <c r="I59" s="21">
        <f t="shared" si="0"/>
        <v>0</v>
      </c>
      <c r="J59" s="4"/>
      <c r="K59" s="4"/>
      <c r="L59" s="4"/>
      <c r="M59" s="4"/>
      <c r="N59" s="4"/>
      <c r="O59" s="4"/>
      <c r="P59" s="4"/>
      <c r="Q59" s="4"/>
      <c r="R59" s="4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18" t="s">
        <v>84</v>
      </c>
      <c r="B60" s="19" t="s">
        <v>83</v>
      </c>
      <c r="C60" s="20">
        <v>2891.9</v>
      </c>
      <c r="D60" s="25"/>
      <c r="E60" s="25"/>
      <c r="F60" s="25">
        <v>2891.9</v>
      </c>
      <c r="G60" s="17">
        <v>0</v>
      </c>
      <c r="H60" s="21">
        <v>2891.9</v>
      </c>
      <c r="I60" s="21">
        <f t="shared" si="0"/>
        <v>0</v>
      </c>
      <c r="J60" s="4"/>
      <c r="K60" s="4"/>
      <c r="L60" s="4"/>
      <c r="M60" s="4"/>
      <c r="N60" s="4"/>
      <c r="O60" s="4"/>
      <c r="P60" s="4"/>
      <c r="Q60" s="4"/>
      <c r="R60" s="4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18" t="s">
        <v>85</v>
      </c>
      <c r="B61" s="19" t="s">
        <v>83</v>
      </c>
      <c r="C61" s="20">
        <v>3327.6</v>
      </c>
      <c r="D61" s="25">
        <v>3347.7</v>
      </c>
      <c r="E61" s="25">
        <v>3228.5</v>
      </c>
      <c r="F61" s="25">
        <v>0</v>
      </c>
      <c r="G61" s="17">
        <v>3327.6</v>
      </c>
      <c r="H61" s="21">
        <v>3327.6</v>
      </c>
      <c r="I61" s="21">
        <f t="shared" si="0"/>
        <v>0</v>
      </c>
      <c r="J61" s="4"/>
      <c r="K61" s="4"/>
      <c r="L61" s="4"/>
      <c r="M61" s="4"/>
      <c r="N61" s="4"/>
      <c r="O61" s="4"/>
      <c r="P61" s="4"/>
      <c r="Q61" s="4"/>
      <c r="R61" s="4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18" t="s">
        <v>86</v>
      </c>
      <c r="B62" s="19" t="s">
        <v>83</v>
      </c>
      <c r="C62" s="20">
        <v>3050</v>
      </c>
      <c r="D62" s="25"/>
      <c r="E62" s="25"/>
      <c r="F62" s="25">
        <v>3050</v>
      </c>
      <c r="G62" s="17">
        <v>0</v>
      </c>
      <c r="H62" s="21">
        <v>3050</v>
      </c>
      <c r="I62" s="21">
        <f t="shared" si="0"/>
        <v>0</v>
      </c>
      <c r="J62" s="4"/>
      <c r="K62" s="4"/>
      <c r="L62" s="4"/>
      <c r="M62" s="4"/>
      <c r="N62" s="4"/>
      <c r="O62" s="4"/>
      <c r="P62" s="4"/>
      <c r="Q62" s="4"/>
      <c r="R62" s="4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18" t="s">
        <v>87</v>
      </c>
      <c r="B63" s="19" t="s">
        <v>83</v>
      </c>
      <c r="C63" s="20">
        <v>1200.7</v>
      </c>
      <c r="D63" s="25"/>
      <c r="E63" s="25"/>
      <c r="F63" s="25">
        <v>839</v>
      </c>
      <c r="G63" s="17">
        <v>361.70000000000005</v>
      </c>
      <c r="H63" s="21">
        <v>1200.7</v>
      </c>
      <c r="I63" s="21">
        <f t="shared" si="0"/>
        <v>0</v>
      </c>
      <c r="J63" s="4"/>
      <c r="K63" s="4"/>
      <c r="L63" s="4"/>
      <c r="M63" s="4"/>
      <c r="N63" s="4"/>
      <c r="O63" s="4"/>
      <c r="P63" s="4"/>
      <c r="Q63" s="4"/>
      <c r="R63" s="4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9" t="s">
        <v>88</v>
      </c>
      <c r="B64" s="47" t="s">
        <v>83</v>
      </c>
      <c r="C64" s="48">
        <v>1370.9</v>
      </c>
      <c r="D64" s="48">
        <v>762.5</v>
      </c>
      <c r="E64" s="48">
        <v>744.3</v>
      </c>
      <c r="F64" s="9">
        <v>835.1</v>
      </c>
      <c r="G64" s="9">
        <v>535.80000000000007</v>
      </c>
      <c r="H64" s="9">
        <v>1370.9</v>
      </c>
      <c r="I64" s="9">
        <f t="shared" si="0"/>
        <v>0</v>
      </c>
      <c r="J64" s="4"/>
      <c r="K64" s="4"/>
      <c r="L64" s="4"/>
      <c r="M64" s="4"/>
      <c r="N64" s="4"/>
      <c r="O64" s="4"/>
      <c r="P64" s="4"/>
      <c r="Q64" s="4"/>
      <c r="R64" s="4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18" t="s">
        <v>89</v>
      </c>
      <c r="B65" s="19" t="s">
        <v>58</v>
      </c>
      <c r="C65" s="20">
        <v>351.6</v>
      </c>
      <c r="D65" s="25"/>
      <c r="E65" s="25"/>
      <c r="F65" s="25"/>
      <c r="G65" s="17">
        <v>351.6</v>
      </c>
      <c r="H65" s="21">
        <v>351.6</v>
      </c>
      <c r="I65" s="21">
        <f t="shared" si="0"/>
        <v>0</v>
      </c>
      <c r="J65" s="4"/>
      <c r="K65" s="4"/>
      <c r="L65" s="4"/>
      <c r="M65" s="4"/>
      <c r="N65" s="4"/>
      <c r="O65" s="4"/>
      <c r="P65" s="4"/>
      <c r="Q65" s="4"/>
      <c r="R65" s="4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42" t="s">
        <v>90</v>
      </c>
      <c r="B66" s="9"/>
      <c r="C66" s="49">
        <v>43250.1</v>
      </c>
      <c r="D66" s="9"/>
      <c r="E66" s="9"/>
      <c r="F66" s="9"/>
      <c r="G66" s="9">
        <v>43250.1</v>
      </c>
      <c r="H66" s="9">
        <v>43250.1</v>
      </c>
      <c r="I66" s="9">
        <f t="shared" si="0"/>
        <v>0</v>
      </c>
      <c r="J66" s="4"/>
      <c r="K66" s="4"/>
      <c r="L66" s="4"/>
      <c r="M66" s="4"/>
      <c r="N66" s="4"/>
      <c r="O66" s="4"/>
      <c r="P66" s="4"/>
      <c r="Q66" s="4"/>
      <c r="R66" s="4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42" t="s">
        <v>91</v>
      </c>
      <c r="B67" s="9"/>
      <c r="C67" s="49">
        <v>11747.9</v>
      </c>
      <c r="D67" s="9"/>
      <c r="E67" s="9"/>
      <c r="F67" s="9"/>
      <c r="G67" s="9">
        <v>11747.9</v>
      </c>
      <c r="H67" s="302">
        <v>11747.9</v>
      </c>
      <c r="I67" s="302">
        <f t="shared" si="0"/>
        <v>0</v>
      </c>
      <c r="J67" s="4"/>
      <c r="K67" s="4"/>
      <c r="L67" s="4"/>
      <c r="M67" s="4"/>
      <c r="N67" s="4"/>
      <c r="O67" s="4"/>
      <c r="P67" s="4"/>
      <c r="Q67" s="4"/>
      <c r="R67" s="4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296" t="s">
        <v>700</v>
      </c>
      <c r="B68" s="292" t="s">
        <v>701</v>
      </c>
      <c r="C68" s="298">
        <f>C69</f>
        <v>-2843.2</v>
      </c>
      <c r="D68" s="290"/>
      <c r="E68" s="290"/>
      <c r="F68" s="4"/>
      <c r="G68" s="4"/>
      <c r="H68" s="303">
        <v>0</v>
      </c>
      <c r="I68" s="302">
        <f t="shared" si="0"/>
        <v>-2843.2</v>
      </c>
      <c r="J68" s="4"/>
      <c r="K68" s="4"/>
      <c r="L68" s="4"/>
      <c r="M68" s="4"/>
      <c r="N68" s="4"/>
      <c r="O68" s="4"/>
      <c r="P68" s="4"/>
      <c r="Q68" s="4"/>
      <c r="R68" s="4"/>
    </row>
    <row r="69" spans="1:26" ht="29.25" customHeight="1">
      <c r="A69" s="297" t="s">
        <v>702</v>
      </c>
      <c r="B69" s="292" t="s">
        <v>703</v>
      </c>
      <c r="C69" s="299">
        <f>C70+C71+C72</f>
        <v>-2843.2</v>
      </c>
      <c r="D69" s="291"/>
      <c r="E69" s="291"/>
      <c r="F69" s="4"/>
      <c r="G69" s="4"/>
      <c r="H69" s="303">
        <v>0</v>
      </c>
      <c r="I69" s="302">
        <f t="shared" si="0"/>
        <v>-2843.2</v>
      </c>
      <c r="J69" s="4"/>
      <c r="K69" s="4"/>
      <c r="L69" s="4"/>
      <c r="M69" s="4"/>
      <c r="N69" s="4"/>
      <c r="O69" s="4"/>
      <c r="P69" s="4"/>
      <c r="Q69" s="4"/>
      <c r="R69" s="4"/>
    </row>
    <row r="70" spans="1:26" ht="31.5" customHeight="1">
      <c r="A70" s="297" t="s">
        <v>694</v>
      </c>
      <c r="B70" s="293" t="s">
        <v>697</v>
      </c>
      <c r="C70" s="300">
        <v>-788.6</v>
      </c>
      <c r="D70" s="288"/>
      <c r="E70" s="288"/>
      <c r="F70" s="4"/>
      <c r="G70" s="4"/>
      <c r="H70" s="303">
        <v>0</v>
      </c>
      <c r="I70" s="302">
        <f t="shared" si="0"/>
        <v>-788.6</v>
      </c>
      <c r="J70" s="4"/>
      <c r="K70" s="4"/>
      <c r="L70" s="4"/>
      <c r="M70" s="4"/>
      <c r="N70" s="4"/>
      <c r="O70" s="4"/>
      <c r="P70" s="4"/>
      <c r="Q70" s="4"/>
      <c r="R70" s="4"/>
    </row>
    <row r="71" spans="1:26" ht="55.5" customHeight="1">
      <c r="A71" s="296" t="s">
        <v>695</v>
      </c>
      <c r="B71" s="294" t="s">
        <v>698</v>
      </c>
      <c r="C71" s="301">
        <v>-156.9</v>
      </c>
      <c r="D71" s="286"/>
      <c r="E71" s="286"/>
      <c r="F71" s="4"/>
      <c r="G71" s="4"/>
      <c r="H71" s="303">
        <v>0</v>
      </c>
      <c r="I71" s="302">
        <f t="shared" si="0"/>
        <v>-156.9</v>
      </c>
      <c r="J71" s="4"/>
      <c r="K71" s="4"/>
      <c r="L71" s="4"/>
      <c r="M71" s="4"/>
      <c r="N71" s="4"/>
      <c r="O71" s="4"/>
      <c r="P71" s="4"/>
      <c r="Q71" s="4"/>
      <c r="R71" s="4"/>
    </row>
    <row r="72" spans="1:26" ht="40.5" customHeight="1">
      <c r="A72" s="296" t="s">
        <v>696</v>
      </c>
      <c r="B72" s="295" t="s">
        <v>699</v>
      </c>
      <c r="C72" s="301">
        <v>-1897.7</v>
      </c>
      <c r="D72" s="286"/>
      <c r="E72" s="286"/>
      <c r="F72" s="4"/>
      <c r="G72" s="4"/>
      <c r="H72" s="303">
        <v>0</v>
      </c>
      <c r="I72" s="302">
        <f t="shared" si="0"/>
        <v>-1897.7</v>
      </c>
      <c r="J72" s="4"/>
      <c r="K72" s="4"/>
      <c r="L72" s="4"/>
      <c r="M72" s="4"/>
      <c r="N72" s="4"/>
      <c r="O72" s="4"/>
      <c r="P72" s="4"/>
      <c r="Q72" s="4"/>
      <c r="R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5.75" customHeight="1"/>
    <row r="269" spans="1:18" ht="15.75" customHeight="1"/>
    <row r="270" spans="1:18" ht="15.75" customHeight="1"/>
    <row r="271" spans="1:18" ht="15.75" customHeight="1"/>
    <row r="272" spans="1:1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C3:E4"/>
    <mergeCell ref="B5:C5"/>
    <mergeCell ref="A8:E8"/>
  </mergeCells>
  <pageMargins left="0.7" right="0.7" top="0.75" bottom="0.75" header="0" footer="0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E21" sqref="E21"/>
    </sheetView>
  </sheetViews>
  <sheetFormatPr defaultColWidth="14.42578125" defaultRowHeight="15" customHeight="1"/>
  <cols>
    <col min="1" max="1" width="56.42578125" customWidth="1"/>
    <col min="2" max="2" width="35.85546875" customWidth="1"/>
    <col min="3" max="3" width="22.140625" customWidth="1"/>
    <col min="4" max="4" width="16.28515625" customWidth="1"/>
    <col min="5" max="5" width="16.42578125" customWidth="1"/>
    <col min="6" max="6" width="14.42578125" customWidth="1"/>
    <col min="7" max="8" width="13.140625" customWidth="1"/>
    <col min="9" max="26" width="8.85546875" customWidth="1"/>
  </cols>
  <sheetData>
    <row r="1" spans="1:26" ht="12.75" customHeight="1">
      <c r="A1" s="50"/>
      <c r="B1" s="50"/>
      <c r="C1" s="51"/>
      <c r="D1" s="51"/>
      <c r="E1" s="51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2.75" customHeight="1">
      <c r="A2" s="52"/>
      <c r="C2" s="53" t="s">
        <v>92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2.75" customHeight="1">
      <c r="A3" s="52"/>
      <c r="C3" s="306" t="s">
        <v>1</v>
      </c>
      <c r="D3" s="307"/>
      <c r="E3" s="307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2.75" customHeight="1">
      <c r="A4" s="52"/>
      <c r="B4" s="6"/>
      <c r="C4" s="307"/>
      <c r="D4" s="307"/>
      <c r="E4" s="307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2.75" customHeight="1">
      <c r="A5" s="52"/>
      <c r="B5" s="311"/>
      <c r="C5" s="307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2.75" customHeight="1">
      <c r="A6" s="50"/>
      <c r="B6" s="50"/>
      <c r="C6" s="55"/>
      <c r="D6" s="55"/>
      <c r="E6" s="55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46.5" customHeight="1">
      <c r="A7" s="312" t="s">
        <v>93</v>
      </c>
      <c r="B7" s="307"/>
      <c r="C7" s="307"/>
      <c r="D7" s="56"/>
      <c r="E7" s="56"/>
      <c r="F7" s="53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2.75" customHeight="1">
      <c r="A8" s="53"/>
      <c r="B8" s="53"/>
      <c r="C8" s="57"/>
      <c r="D8" s="53"/>
      <c r="E8" s="53"/>
      <c r="F8" s="53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8.75" customHeight="1">
      <c r="A9" s="58" t="s">
        <v>94</v>
      </c>
      <c r="B9" s="59" t="s">
        <v>95</v>
      </c>
      <c r="C9" s="60">
        <v>2024</v>
      </c>
      <c r="D9" s="60">
        <v>2025</v>
      </c>
      <c r="E9" s="60">
        <v>2026</v>
      </c>
      <c r="F9" s="53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31.5">
      <c r="A10" s="61" t="s">
        <v>96</v>
      </c>
      <c r="B10" s="62" t="s">
        <v>97</v>
      </c>
      <c r="C10" s="63">
        <f>C11+C17+C23+C27+C31+C33+C44+C50+C58+C66+C48</f>
        <v>194107.10000000003</v>
      </c>
      <c r="D10" s="63">
        <f t="shared" ref="D10:E10" si="0">D11+D17+D23+D27+D31+D33+D44+D50+D58+D66</f>
        <v>179597.3</v>
      </c>
      <c r="E10" s="63">
        <f t="shared" si="0"/>
        <v>195553.4</v>
      </c>
      <c r="F10" s="56">
        <v>177575</v>
      </c>
      <c r="G10" s="56">
        <f t="shared" ref="G10:G68" si="1">C10-F10</f>
        <v>16532.100000000035</v>
      </c>
      <c r="H10" s="56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" customHeight="1">
      <c r="A11" s="61" t="s">
        <v>98</v>
      </c>
      <c r="B11" s="62" t="s">
        <v>99</v>
      </c>
      <c r="C11" s="64">
        <f t="shared" ref="C11:E11" si="2">C12+C13+C14+C15</f>
        <v>164159.20000000001</v>
      </c>
      <c r="D11" s="64">
        <f t="shared" si="2"/>
        <v>150358</v>
      </c>
      <c r="E11" s="64">
        <f t="shared" si="2"/>
        <v>165097</v>
      </c>
      <c r="F11" s="56">
        <v>149599.1</v>
      </c>
      <c r="G11" s="56">
        <f t="shared" si="1"/>
        <v>14560.100000000006</v>
      </c>
      <c r="H11" s="53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2.75" customHeight="1">
      <c r="A12" s="65" t="s">
        <v>100</v>
      </c>
      <c r="B12" s="66" t="s">
        <v>101</v>
      </c>
      <c r="C12" s="67">
        <v>160623.70000000001</v>
      </c>
      <c r="D12" s="68">
        <v>146988</v>
      </c>
      <c r="E12" s="68">
        <v>161687</v>
      </c>
      <c r="F12" s="56">
        <v>146702.1</v>
      </c>
      <c r="G12" s="56">
        <f t="shared" si="1"/>
        <v>13921.600000000006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>
      <c r="A13" s="65" t="s">
        <v>102</v>
      </c>
      <c r="B13" s="66" t="s">
        <v>103</v>
      </c>
      <c r="C13" s="68">
        <v>80</v>
      </c>
      <c r="D13" s="68">
        <v>82</v>
      </c>
      <c r="E13" s="68">
        <v>84</v>
      </c>
      <c r="F13" s="56">
        <v>80</v>
      </c>
      <c r="G13" s="56">
        <f t="shared" si="1"/>
        <v>0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2.75" customHeight="1">
      <c r="A14" s="65" t="s">
        <v>104</v>
      </c>
      <c r="B14" s="66" t="s">
        <v>105</v>
      </c>
      <c r="C14" s="67">
        <v>3455.5</v>
      </c>
      <c r="D14" s="68">
        <v>2795</v>
      </c>
      <c r="E14" s="68">
        <v>2823</v>
      </c>
      <c r="F14" s="56">
        <v>2497</v>
      </c>
      <c r="G14" s="56">
        <f t="shared" si="1"/>
        <v>958.5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2.75" customHeight="1">
      <c r="A15" s="65" t="s">
        <v>106</v>
      </c>
      <c r="B15" s="66" t="s">
        <v>107</v>
      </c>
      <c r="C15" s="68"/>
      <c r="D15" s="68">
        <v>493</v>
      </c>
      <c r="E15" s="68">
        <v>503</v>
      </c>
      <c r="F15" s="56">
        <v>320</v>
      </c>
      <c r="G15" s="56">
        <f t="shared" si="1"/>
        <v>-320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2.75" customHeight="1">
      <c r="A16" s="69" t="s">
        <v>108</v>
      </c>
      <c r="B16" s="70" t="s">
        <v>109</v>
      </c>
      <c r="C16" s="67">
        <v>510</v>
      </c>
      <c r="D16" s="64"/>
      <c r="E16" s="64"/>
      <c r="F16" s="56"/>
      <c r="G16" s="56">
        <f t="shared" si="1"/>
        <v>510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2.75" customHeight="1">
      <c r="A17" s="61" t="s">
        <v>110</v>
      </c>
      <c r="B17" s="62" t="s">
        <v>111</v>
      </c>
      <c r="C17" s="64">
        <f t="shared" ref="C17:E17" si="3">C18</f>
        <v>19315.699999999997</v>
      </c>
      <c r="D17" s="64">
        <f t="shared" si="3"/>
        <v>19182.300000000003</v>
      </c>
      <c r="E17" s="64">
        <f t="shared" si="3"/>
        <v>20296.400000000001</v>
      </c>
      <c r="F17" s="56">
        <v>18093.900000000001</v>
      </c>
      <c r="G17" s="56">
        <f t="shared" si="1"/>
        <v>1221.7999999999956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2.75" customHeight="1">
      <c r="A18" s="65" t="s">
        <v>112</v>
      </c>
      <c r="B18" s="66" t="s">
        <v>113</v>
      </c>
      <c r="C18" s="68">
        <f t="shared" ref="C18:E18" si="4">C19+C20+C21+C22</f>
        <v>19315.699999999997</v>
      </c>
      <c r="D18" s="68">
        <f t="shared" si="4"/>
        <v>19182.300000000003</v>
      </c>
      <c r="E18" s="68">
        <f t="shared" si="4"/>
        <v>20296.400000000001</v>
      </c>
      <c r="F18" s="56">
        <v>18093.900000000001</v>
      </c>
      <c r="G18" s="56">
        <f t="shared" si="1"/>
        <v>1221.7999999999956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2.75" customHeight="1">
      <c r="A19" s="65" t="s">
        <v>114</v>
      </c>
      <c r="B19" s="66" t="s">
        <v>115</v>
      </c>
      <c r="C19" s="67">
        <v>9999</v>
      </c>
      <c r="D19" s="68">
        <v>9979.7999999999993</v>
      </c>
      <c r="E19" s="68">
        <v>10572.3</v>
      </c>
      <c r="F19" s="56">
        <v>9436.7000000000007</v>
      </c>
      <c r="G19" s="56">
        <f t="shared" si="1"/>
        <v>562.29999999999927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2.75" customHeight="1">
      <c r="A20" s="65" t="s">
        <v>116</v>
      </c>
      <c r="B20" s="66" t="s">
        <v>117</v>
      </c>
      <c r="C20" s="67">
        <v>49.1</v>
      </c>
      <c r="D20" s="68">
        <v>52.4</v>
      </c>
      <c r="E20" s="68">
        <v>56.2</v>
      </c>
      <c r="F20" s="56">
        <v>45</v>
      </c>
      <c r="G20" s="56">
        <f t="shared" si="1"/>
        <v>4.1000000000000014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2.75" customHeight="1">
      <c r="A21" s="65" t="s">
        <v>118</v>
      </c>
      <c r="B21" s="66" t="s">
        <v>119</v>
      </c>
      <c r="C21" s="67">
        <v>10512.5</v>
      </c>
      <c r="D21" s="68">
        <v>10390.700000000001</v>
      </c>
      <c r="E21" s="68">
        <v>11011.2</v>
      </c>
      <c r="F21" s="56">
        <v>9784.7999999999993</v>
      </c>
      <c r="G21" s="56">
        <f t="shared" si="1"/>
        <v>727.70000000000073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2.75" customHeight="1">
      <c r="A22" s="65" t="s">
        <v>120</v>
      </c>
      <c r="B22" s="66" t="s">
        <v>121</v>
      </c>
      <c r="C22" s="67">
        <v>-1244.9000000000001</v>
      </c>
      <c r="D22" s="68">
        <v>-1240.5999999999999</v>
      </c>
      <c r="E22" s="68">
        <v>-1343.3</v>
      </c>
      <c r="F22" s="56">
        <v>-1172.5999999999999</v>
      </c>
      <c r="G22" s="56">
        <f t="shared" si="1"/>
        <v>-72.300000000000182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2.75" customHeight="1">
      <c r="A23" s="61" t="s">
        <v>122</v>
      </c>
      <c r="B23" s="62" t="s">
        <v>123</v>
      </c>
      <c r="C23" s="64">
        <f t="shared" ref="C23:E23" si="5">C24+C25+C26</f>
        <v>4816.2</v>
      </c>
      <c r="D23" s="64">
        <f t="shared" si="5"/>
        <v>5577</v>
      </c>
      <c r="E23" s="64">
        <f t="shared" si="5"/>
        <v>5604</v>
      </c>
      <c r="F23" s="56">
        <v>5470</v>
      </c>
      <c r="G23" s="56">
        <f t="shared" si="1"/>
        <v>-653.80000000000018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2.75" customHeight="1">
      <c r="A24" s="65" t="s">
        <v>124</v>
      </c>
      <c r="B24" s="66" t="s">
        <v>125</v>
      </c>
      <c r="C24" s="67">
        <v>3536.5</v>
      </c>
      <c r="D24" s="68">
        <v>3945</v>
      </c>
      <c r="E24" s="68">
        <v>3960</v>
      </c>
      <c r="F24" s="56">
        <v>3870</v>
      </c>
      <c r="G24" s="56">
        <f t="shared" si="1"/>
        <v>-333.5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2.75" customHeight="1">
      <c r="A25" s="65" t="s">
        <v>126</v>
      </c>
      <c r="B25" s="66" t="s">
        <v>127</v>
      </c>
      <c r="C25" s="67">
        <v>536.9</v>
      </c>
      <c r="D25" s="68">
        <v>672</v>
      </c>
      <c r="E25" s="68">
        <v>674</v>
      </c>
      <c r="F25" s="56">
        <v>650</v>
      </c>
      <c r="G25" s="56">
        <f t="shared" si="1"/>
        <v>-113.10000000000002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2.75" customHeight="1">
      <c r="A26" s="65" t="s">
        <v>128</v>
      </c>
      <c r="B26" s="66" t="s">
        <v>129</v>
      </c>
      <c r="C26" s="67">
        <v>742.8</v>
      </c>
      <c r="D26" s="68">
        <v>960</v>
      </c>
      <c r="E26" s="68">
        <v>970</v>
      </c>
      <c r="F26" s="56">
        <v>950</v>
      </c>
      <c r="G26" s="56">
        <f t="shared" si="1"/>
        <v>-207.20000000000005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2.75" customHeight="1">
      <c r="A27" s="61" t="s">
        <v>130</v>
      </c>
      <c r="B27" s="62" t="s">
        <v>131</v>
      </c>
      <c r="C27" s="64">
        <f t="shared" ref="C27:E27" si="6">C28</f>
        <v>0</v>
      </c>
      <c r="D27" s="64">
        <f t="shared" si="6"/>
        <v>0</v>
      </c>
      <c r="E27" s="64">
        <f t="shared" si="6"/>
        <v>0</v>
      </c>
      <c r="F27" s="56">
        <v>0</v>
      </c>
      <c r="G27" s="56">
        <f t="shared" si="1"/>
        <v>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2.75" customHeight="1">
      <c r="A28" s="65" t="s">
        <v>132</v>
      </c>
      <c r="B28" s="66" t="s">
        <v>133</v>
      </c>
      <c r="C28" s="68">
        <v>0</v>
      </c>
      <c r="D28" s="68">
        <v>0</v>
      </c>
      <c r="E28" s="68">
        <f>E29+E30</f>
        <v>0</v>
      </c>
      <c r="F28" s="56">
        <v>0</v>
      </c>
      <c r="G28" s="56">
        <f t="shared" si="1"/>
        <v>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2.75" customHeight="1">
      <c r="A29" s="65" t="s">
        <v>134</v>
      </c>
      <c r="B29" s="66" t="s">
        <v>135</v>
      </c>
      <c r="C29" s="68">
        <v>0</v>
      </c>
      <c r="D29" s="68">
        <v>0</v>
      </c>
      <c r="E29" s="68">
        <v>0</v>
      </c>
      <c r="F29" s="56">
        <v>0</v>
      </c>
      <c r="G29" s="56">
        <f t="shared" si="1"/>
        <v>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2.75" customHeight="1">
      <c r="A30" s="65" t="s">
        <v>136</v>
      </c>
      <c r="B30" s="66" t="s">
        <v>137</v>
      </c>
      <c r="C30" s="68">
        <v>0</v>
      </c>
      <c r="D30" s="68">
        <v>0</v>
      </c>
      <c r="E30" s="68">
        <v>0</v>
      </c>
      <c r="F30" s="56">
        <v>0</v>
      </c>
      <c r="G30" s="56">
        <f t="shared" si="1"/>
        <v>0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2.75" customHeight="1">
      <c r="A31" s="61" t="s">
        <v>138</v>
      </c>
      <c r="B31" s="62" t="s">
        <v>139</v>
      </c>
      <c r="C31" s="64">
        <f t="shared" ref="C31:E31" si="7">C32</f>
        <v>678</v>
      </c>
      <c r="D31" s="64">
        <f t="shared" si="7"/>
        <v>1130</v>
      </c>
      <c r="E31" s="64">
        <f t="shared" si="7"/>
        <v>1135</v>
      </c>
      <c r="F31" s="56">
        <v>1120</v>
      </c>
      <c r="G31" s="56">
        <f t="shared" si="1"/>
        <v>-442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2.75" customHeight="1">
      <c r="A32" s="65" t="s">
        <v>140</v>
      </c>
      <c r="B32" s="66" t="s">
        <v>141</v>
      </c>
      <c r="C32" s="67">
        <v>678</v>
      </c>
      <c r="D32" s="68">
        <v>1130</v>
      </c>
      <c r="E32" s="68">
        <v>1135</v>
      </c>
      <c r="F32" s="56">
        <v>1120</v>
      </c>
      <c r="G32" s="56">
        <f t="shared" si="1"/>
        <v>-442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2.75" customHeight="1">
      <c r="A33" s="61" t="s">
        <v>142</v>
      </c>
      <c r="B33" s="62" t="s">
        <v>143</v>
      </c>
      <c r="C33" s="64">
        <f t="shared" ref="C33:E33" si="8">C34+C42</f>
        <v>3565</v>
      </c>
      <c r="D33" s="64">
        <f t="shared" si="8"/>
        <v>1858</v>
      </c>
      <c r="E33" s="64">
        <f t="shared" si="8"/>
        <v>1864</v>
      </c>
      <c r="F33" s="56">
        <v>1837</v>
      </c>
      <c r="G33" s="56">
        <f t="shared" si="1"/>
        <v>1728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2.75" customHeight="1">
      <c r="A34" s="65" t="s">
        <v>144</v>
      </c>
      <c r="B34" s="66" t="s">
        <v>145</v>
      </c>
      <c r="C34" s="68">
        <f t="shared" ref="C34:E34" si="9">C35+C38+C40</f>
        <v>1837</v>
      </c>
      <c r="D34" s="68">
        <f t="shared" si="9"/>
        <v>1844</v>
      </c>
      <c r="E34" s="68">
        <f t="shared" si="9"/>
        <v>1849</v>
      </c>
      <c r="F34" s="56">
        <v>1824</v>
      </c>
      <c r="G34" s="56">
        <f t="shared" si="1"/>
        <v>13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2.75" customHeight="1">
      <c r="A35" s="65" t="s">
        <v>146</v>
      </c>
      <c r="B35" s="66" t="s">
        <v>147</v>
      </c>
      <c r="C35" s="68">
        <f t="shared" ref="C35:E35" si="10">C36+C37</f>
        <v>1277</v>
      </c>
      <c r="D35" s="68">
        <f t="shared" si="10"/>
        <v>1184</v>
      </c>
      <c r="E35" s="68">
        <f t="shared" si="10"/>
        <v>1187</v>
      </c>
      <c r="F35" s="56">
        <v>1172</v>
      </c>
      <c r="G35" s="56">
        <f t="shared" si="1"/>
        <v>105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2.75" customHeight="1">
      <c r="A36" s="65" t="s">
        <v>148</v>
      </c>
      <c r="B36" s="66" t="s">
        <v>149</v>
      </c>
      <c r="C36" s="67">
        <v>1205</v>
      </c>
      <c r="D36" s="68">
        <v>1110</v>
      </c>
      <c r="E36" s="68">
        <v>1112</v>
      </c>
      <c r="F36" s="56">
        <v>1100</v>
      </c>
      <c r="G36" s="56">
        <f t="shared" si="1"/>
        <v>105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2.75" customHeight="1">
      <c r="A37" s="65" t="s">
        <v>150</v>
      </c>
      <c r="B37" s="66" t="s">
        <v>151</v>
      </c>
      <c r="C37" s="68">
        <v>72</v>
      </c>
      <c r="D37" s="68">
        <v>74</v>
      </c>
      <c r="E37" s="68">
        <v>75</v>
      </c>
      <c r="F37" s="56">
        <v>72</v>
      </c>
      <c r="G37" s="56">
        <f t="shared" si="1"/>
        <v>0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2.75" customHeight="1">
      <c r="A38" s="65" t="s">
        <v>152</v>
      </c>
      <c r="B38" s="66" t="s">
        <v>153</v>
      </c>
      <c r="C38" s="68">
        <f t="shared" ref="C38:E38" si="11">C39</f>
        <v>10</v>
      </c>
      <c r="D38" s="68">
        <f t="shared" si="11"/>
        <v>105</v>
      </c>
      <c r="E38" s="68">
        <f t="shared" si="11"/>
        <v>106</v>
      </c>
      <c r="F38" s="56">
        <v>102</v>
      </c>
      <c r="G38" s="56">
        <f t="shared" si="1"/>
        <v>-92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2.75" customHeight="1">
      <c r="A39" s="65" t="s">
        <v>154</v>
      </c>
      <c r="B39" s="66" t="s">
        <v>155</v>
      </c>
      <c r="C39" s="67">
        <v>10</v>
      </c>
      <c r="D39" s="68">
        <v>105</v>
      </c>
      <c r="E39" s="68">
        <v>106</v>
      </c>
      <c r="F39" s="56">
        <v>102</v>
      </c>
      <c r="G39" s="56">
        <f t="shared" si="1"/>
        <v>-92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2.75" customHeight="1">
      <c r="A40" s="65" t="s">
        <v>156</v>
      </c>
      <c r="B40" s="66" t="s">
        <v>157</v>
      </c>
      <c r="C40" s="68">
        <f t="shared" ref="C40:E40" si="12">C41</f>
        <v>550</v>
      </c>
      <c r="D40" s="68">
        <f t="shared" si="12"/>
        <v>555</v>
      </c>
      <c r="E40" s="68">
        <f t="shared" si="12"/>
        <v>556</v>
      </c>
      <c r="F40" s="56">
        <v>550</v>
      </c>
      <c r="G40" s="56">
        <f t="shared" si="1"/>
        <v>0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2.75" customHeight="1">
      <c r="A41" s="65" t="s">
        <v>156</v>
      </c>
      <c r="B41" s="66" t="s">
        <v>158</v>
      </c>
      <c r="C41" s="68">
        <v>550</v>
      </c>
      <c r="D41" s="68">
        <v>555</v>
      </c>
      <c r="E41" s="68">
        <v>556</v>
      </c>
      <c r="F41" s="56">
        <v>550</v>
      </c>
      <c r="G41" s="56">
        <f t="shared" si="1"/>
        <v>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2.75" customHeight="1">
      <c r="A42" s="65" t="s">
        <v>159</v>
      </c>
      <c r="B42" s="66" t="s">
        <v>160</v>
      </c>
      <c r="C42" s="68">
        <f t="shared" ref="C42:E42" si="13">C43</f>
        <v>1728</v>
      </c>
      <c r="D42" s="68">
        <f t="shared" si="13"/>
        <v>14</v>
      </c>
      <c r="E42" s="68">
        <f t="shared" si="13"/>
        <v>15</v>
      </c>
      <c r="F42" s="56">
        <v>13</v>
      </c>
      <c r="G42" s="56">
        <f t="shared" si="1"/>
        <v>1715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2.75" customHeight="1">
      <c r="A43" s="65" t="s">
        <v>161</v>
      </c>
      <c r="B43" s="66" t="s">
        <v>162</v>
      </c>
      <c r="C43" s="67">
        <v>1728</v>
      </c>
      <c r="D43" s="68">
        <v>14</v>
      </c>
      <c r="E43" s="68">
        <v>15</v>
      </c>
      <c r="F43" s="56">
        <v>13</v>
      </c>
      <c r="G43" s="56">
        <f t="shared" si="1"/>
        <v>1715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2.75" customHeight="1">
      <c r="A44" s="61" t="s">
        <v>163</v>
      </c>
      <c r="B44" s="62" t="s">
        <v>164</v>
      </c>
      <c r="C44" s="64">
        <f t="shared" ref="C44:E44" si="14">C45</f>
        <v>180</v>
      </c>
      <c r="D44" s="64">
        <f t="shared" si="14"/>
        <v>47</v>
      </c>
      <c r="E44" s="64">
        <f t="shared" si="14"/>
        <v>48</v>
      </c>
      <c r="F44" s="56">
        <v>45</v>
      </c>
      <c r="G44" s="56">
        <f t="shared" si="1"/>
        <v>135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2.75" customHeight="1">
      <c r="A45" s="65" t="s">
        <v>165</v>
      </c>
      <c r="B45" s="66" t="s">
        <v>166</v>
      </c>
      <c r="C45" s="68">
        <f t="shared" ref="C45:E45" si="15">C46+C47</f>
        <v>180</v>
      </c>
      <c r="D45" s="68">
        <f t="shared" si="15"/>
        <v>47</v>
      </c>
      <c r="E45" s="68">
        <f t="shared" si="15"/>
        <v>48</v>
      </c>
      <c r="F45" s="56">
        <v>45</v>
      </c>
      <c r="G45" s="56">
        <f t="shared" si="1"/>
        <v>135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2.75" customHeight="1">
      <c r="A46" s="65" t="s">
        <v>167</v>
      </c>
      <c r="B46" s="66" t="s">
        <v>168</v>
      </c>
      <c r="C46" s="67">
        <v>110</v>
      </c>
      <c r="D46" s="68">
        <v>43</v>
      </c>
      <c r="E46" s="68">
        <v>44</v>
      </c>
      <c r="F46" s="56">
        <v>41</v>
      </c>
      <c r="G46" s="56">
        <f t="shared" si="1"/>
        <v>69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2.75" customHeight="1">
      <c r="A47" s="65" t="s">
        <v>169</v>
      </c>
      <c r="B47" s="66" t="s">
        <v>170</v>
      </c>
      <c r="C47" s="67">
        <v>70</v>
      </c>
      <c r="D47" s="68">
        <v>4</v>
      </c>
      <c r="E47" s="68">
        <v>4</v>
      </c>
      <c r="F47" s="56">
        <v>4</v>
      </c>
      <c r="G47" s="56">
        <f t="shared" si="1"/>
        <v>66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.75" customHeight="1">
      <c r="A48" s="71" t="s">
        <v>171</v>
      </c>
      <c r="B48" s="72" t="s">
        <v>172</v>
      </c>
      <c r="C48" s="73">
        <v>0</v>
      </c>
      <c r="D48" s="64"/>
      <c r="E48" s="64"/>
      <c r="F48" s="56"/>
      <c r="G48" s="56">
        <f t="shared" si="1"/>
        <v>0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2.75" customHeight="1">
      <c r="A49" s="74" t="s">
        <v>173</v>
      </c>
      <c r="B49" s="70" t="s">
        <v>174</v>
      </c>
      <c r="C49" s="67">
        <v>0</v>
      </c>
      <c r="D49" s="64"/>
      <c r="E49" s="64"/>
      <c r="F49" s="56"/>
      <c r="G49" s="56">
        <f t="shared" si="1"/>
        <v>0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2.75" customHeight="1">
      <c r="A50" s="61" t="s">
        <v>175</v>
      </c>
      <c r="B50" s="62" t="s">
        <v>176</v>
      </c>
      <c r="C50" s="64">
        <f t="shared" ref="C50:E50" si="16">C51+C54</f>
        <v>756</v>
      </c>
      <c r="D50" s="64">
        <f t="shared" si="16"/>
        <v>480</v>
      </c>
      <c r="E50" s="64">
        <f t="shared" si="16"/>
        <v>540</v>
      </c>
      <c r="F50" s="56">
        <v>465</v>
      </c>
      <c r="G50" s="56">
        <f t="shared" si="1"/>
        <v>291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2.75" customHeight="1">
      <c r="A51" s="65" t="s">
        <v>177</v>
      </c>
      <c r="B51" s="66" t="s">
        <v>178</v>
      </c>
      <c r="C51" s="64">
        <f t="shared" ref="C51:E51" si="17">C52</f>
        <v>614</v>
      </c>
      <c r="D51" s="64">
        <f t="shared" si="17"/>
        <v>410</v>
      </c>
      <c r="E51" s="64">
        <f t="shared" si="17"/>
        <v>412</v>
      </c>
      <c r="F51" s="56">
        <v>400</v>
      </c>
      <c r="G51" s="56">
        <f t="shared" si="1"/>
        <v>214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2.75" customHeight="1">
      <c r="A52" s="65" t="s">
        <v>179</v>
      </c>
      <c r="B52" s="66" t="s">
        <v>180</v>
      </c>
      <c r="C52" s="64">
        <f t="shared" ref="C52:E52" si="18">C53</f>
        <v>614</v>
      </c>
      <c r="D52" s="64">
        <f t="shared" si="18"/>
        <v>410</v>
      </c>
      <c r="E52" s="64">
        <f t="shared" si="18"/>
        <v>412</v>
      </c>
      <c r="F52" s="56">
        <v>400</v>
      </c>
      <c r="G52" s="56">
        <f t="shared" si="1"/>
        <v>214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2.75" customHeight="1">
      <c r="A53" s="65" t="s">
        <v>181</v>
      </c>
      <c r="B53" s="66" t="s">
        <v>182</v>
      </c>
      <c r="C53" s="73">
        <v>614</v>
      </c>
      <c r="D53" s="68">
        <v>410</v>
      </c>
      <c r="E53" s="68">
        <v>412</v>
      </c>
      <c r="F53" s="56">
        <v>400</v>
      </c>
      <c r="G53" s="56">
        <f t="shared" si="1"/>
        <v>214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2.75" customHeight="1">
      <c r="A54" s="65" t="s">
        <v>183</v>
      </c>
      <c r="B54" s="66" t="s">
        <v>184</v>
      </c>
      <c r="C54" s="68">
        <f t="shared" ref="C54:E54" si="19">C55</f>
        <v>142</v>
      </c>
      <c r="D54" s="68">
        <f t="shared" si="19"/>
        <v>70</v>
      </c>
      <c r="E54" s="68">
        <f t="shared" si="19"/>
        <v>128</v>
      </c>
      <c r="F54" s="56">
        <v>65</v>
      </c>
      <c r="G54" s="56">
        <f t="shared" si="1"/>
        <v>77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2.75" customHeight="1">
      <c r="A55" s="65" t="s">
        <v>185</v>
      </c>
      <c r="B55" s="66" t="s">
        <v>186</v>
      </c>
      <c r="C55" s="68">
        <f>C56+C57</f>
        <v>142</v>
      </c>
      <c r="D55" s="68">
        <v>70</v>
      </c>
      <c r="E55" s="68">
        <f>E56+E57</f>
        <v>128</v>
      </c>
      <c r="F55" s="56">
        <v>65</v>
      </c>
      <c r="G55" s="56">
        <f t="shared" si="1"/>
        <v>77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2.75" customHeight="1">
      <c r="A56" s="65" t="s">
        <v>187</v>
      </c>
      <c r="B56" s="66" t="s">
        <v>188</v>
      </c>
      <c r="C56" s="67">
        <v>142</v>
      </c>
      <c r="D56" s="68">
        <v>125</v>
      </c>
      <c r="E56" s="68">
        <v>128</v>
      </c>
      <c r="F56" s="56">
        <v>65</v>
      </c>
      <c r="G56" s="56">
        <f t="shared" si="1"/>
        <v>77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.75" customHeight="1">
      <c r="A57" s="65" t="s">
        <v>189</v>
      </c>
      <c r="B57" s="66" t="s">
        <v>190</v>
      </c>
      <c r="C57" s="68">
        <v>0</v>
      </c>
      <c r="D57" s="68">
        <v>0</v>
      </c>
      <c r="E57" s="68">
        <v>0</v>
      </c>
      <c r="F57" s="56">
        <v>0</v>
      </c>
      <c r="G57" s="56">
        <f t="shared" si="1"/>
        <v>0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2.75" customHeight="1">
      <c r="A58" s="61" t="s">
        <v>191</v>
      </c>
      <c r="B58" s="62" t="s">
        <v>192</v>
      </c>
      <c r="C58" s="64">
        <f t="shared" ref="C58:E58" si="20">C59+C61+C64</f>
        <v>531</v>
      </c>
      <c r="D58" s="64">
        <f t="shared" si="20"/>
        <v>865</v>
      </c>
      <c r="E58" s="64">
        <f t="shared" si="20"/>
        <v>869</v>
      </c>
      <c r="F58" s="56">
        <v>845</v>
      </c>
      <c r="G58" s="56">
        <f t="shared" si="1"/>
        <v>-314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.75" customHeight="1">
      <c r="A59" s="65" t="s">
        <v>193</v>
      </c>
      <c r="B59" s="66" t="s">
        <v>194</v>
      </c>
      <c r="C59" s="68">
        <f t="shared" ref="C59:E59" si="21">C60</f>
        <v>5</v>
      </c>
      <c r="D59" s="68">
        <f t="shared" si="21"/>
        <v>3</v>
      </c>
      <c r="E59" s="68">
        <f t="shared" si="21"/>
        <v>3</v>
      </c>
      <c r="F59" s="56">
        <v>5</v>
      </c>
      <c r="G59" s="56">
        <f t="shared" si="1"/>
        <v>0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2.75" customHeight="1">
      <c r="A60" s="65" t="s">
        <v>195</v>
      </c>
      <c r="B60" s="66" t="s">
        <v>196</v>
      </c>
      <c r="C60" s="68">
        <v>5</v>
      </c>
      <c r="D60" s="68">
        <v>3</v>
      </c>
      <c r="E60" s="68">
        <v>3</v>
      </c>
      <c r="F60" s="56">
        <v>5</v>
      </c>
      <c r="G60" s="56">
        <f t="shared" si="1"/>
        <v>0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2.75" customHeight="1">
      <c r="A61" s="65" t="s">
        <v>197</v>
      </c>
      <c r="B61" s="66" t="s">
        <v>198</v>
      </c>
      <c r="C61" s="68">
        <f t="shared" ref="C61:E61" si="22">C62+C63</f>
        <v>88</v>
      </c>
      <c r="D61" s="68">
        <f t="shared" si="22"/>
        <v>394</v>
      </c>
      <c r="E61" s="68">
        <f t="shared" si="22"/>
        <v>397</v>
      </c>
      <c r="F61" s="56">
        <v>388</v>
      </c>
      <c r="G61" s="56">
        <f t="shared" si="1"/>
        <v>-300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2.75" customHeight="1">
      <c r="A62" s="65" t="s">
        <v>199</v>
      </c>
      <c r="B62" s="66" t="s">
        <v>200</v>
      </c>
      <c r="C62" s="67">
        <v>0</v>
      </c>
      <c r="D62" s="68">
        <v>302</v>
      </c>
      <c r="E62" s="68">
        <v>303</v>
      </c>
      <c r="F62" s="56">
        <v>300</v>
      </c>
      <c r="G62" s="56">
        <f t="shared" si="1"/>
        <v>-300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.75" customHeight="1">
      <c r="A63" s="65" t="s">
        <v>201</v>
      </c>
      <c r="B63" s="66" t="s">
        <v>202</v>
      </c>
      <c r="C63" s="68">
        <v>88</v>
      </c>
      <c r="D63" s="68">
        <v>92</v>
      </c>
      <c r="E63" s="68">
        <v>94</v>
      </c>
      <c r="F63" s="56">
        <v>88</v>
      </c>
      <c r="G63" s="56">
        <f t="shared" si="1"/>
        <v>0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2.75" customHeight="1">
      <c r="A64" s="65" t="s">
        <v>203</v>
      </c>
      <c r="B64" s="66" t="s">
        <v>204</v>
      </c>
      <c r="C64" s="68">
        <f t="shared" ref="C64:E64" si="23">C65</f>
        <v>438</v>
      </c>
      <c r="D64" s="68">
        <f t="shared" si="23"/>
        <v>468</v>
      </c>
      <c r="E64" s="68">
        <f t="shared" si="23"/>
        <v>469</v>
      </c>
      <c r="F64" s="56">
        <v>452</v>
      </c>
      <c r="G64" s="56">
        <f t="shared" si="1"/>
        <v>-14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2.75" customHeight="1">
      <c r="A65" s="65" t="s">
        <v>205</v>
      </c>
      <c r="B65" s="66" t="s">
        <v>206</v>
      </c>
      <c r="C65" s="67">
        <v>438</v>
      </c>
      <c r="D65" s="68">
        <v>468</v>
      </c>
      <c r="E65" s="68">
        <v>469</v>
      </c>
      <c r="F65" s="56">
        <v>452</v>
      </c>
      <c r="G65" s="56">
        <f t="shared" si="1"/>
        <v>-14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2.75" customHeight="1">
      <c r="A66" s="61" t="s">
        <v>207</v>
      </c>
      <c r="B66" s="62" t="s">
        <v>208</v>
      </c>
      <c r="C66" s="64">
        <f t="shared" ref="C66:E66" si="24">C67</f>
        <v>106</v>
      </c>
      <c r="D66" s="64">
        <f t="shared" si="24"/>
        <v>100</v>
      </c>
      <c r="E66" s="64">
        <f t="shared" si="24"/>
        <v>100</v>
      </c>
      <c r="F66" s="56">
        <v>100</v>
      </c>
      <c r="G66" s="56">
        <f t="shared" si="1"/>
        <v>6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2.75" customHeight="1">
      <c r="A67" s="283" t="s">
        <v>209</v>
      </c>
      <c r="B67" s="284" t="s">
        <v>210</v>
      </c>
      <c r="C67" s="285">
        <f t="shared" ref="C67:E67" si="25">C68</f>
        <v>106</v>
      </c>
      <c r="D67" s="285">
        <f t="shared" si="25"/>
        <v>100</v>
      </c>
      <c r="E67" s="285">
        <f t="shared" si="25"/>
        <v>100</v>
      </c>
      <c r="F67" s="304">
        <v>100</v>
      </c>
      <c r="G67" s="304">
        <f t="shared" si="1"/>
        <v>6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2.75" customHeight="1">
      <c r="A68" s="287" t="s">
        <v>211</v>
      </c>
      <c r="B68" s="289" t="s">
        <v>212</v>
      </c>
      <c r="C68" s="290">
        <v>106</v>
      </c>
      <c r="D68" s="290">
        <v>100</v>
      </c>
      <c r="E68" s="290">
        <v>100</v>
      </c>
      <c r="F68" s="305">
        <v>100</v>
      </c>
      <c r="G68" s="305">
        <f t="shared" si="1"/>
        <v>6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2.75" customHeight="1">
      <c r="A69" s="53"/>
      <c r="B69" s="53"/>
      <c r="C69" s="75"/>
      <c r="D69" s="75"/>
      <c r="E69" s="75"/>
      <c r="F69" s="53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2.75" customHeight="1">
      <c r="A70" s="53"/>
      <c r="B70" s="53"/>
      <c r="C70" s="75"/>
      <c r="D70" s="75"/>
      <c r="E70" s="75"/>
      <c r="F70" s="53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2.75" customHeight="1">
      <c r="A71" s="53"/>
      <c r="B71" s="53"/>
      <c r="C71" s="75">
        <v>-10643</v>
      </c>
      <c r="D71" s="75">
        <v>-23328.1</v>
      </c>
      <c r="E71" s="75">
        <v>-22354.6</v>
      </c>
      <c r="F71" s="53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2.75" customHeight="1">
      <c r="A72" s="53"/>
      <c r="B72" s="53"/>
      <c r="C72" s="75"/>
      <c r="D72" s="75"/>
      <c r="E72" s="75"/>
      <c r="F72" s="53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2.75" customHeight="1">
      <c r="A73" s="53"/>
      <c r="B73" s="53"/>
      <c r="C73" s="75"/>
      <c r="D73" s="75"/>
      <c r="E73" s="75"/>
      <c r="F73" s="53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2.75" customHeight="1">
      <c r="A74" s="53"/>
      <c r="B74" s="53"/>
      <c r="C74" s="75"/>
      <c r="D74" s="75"/>
      <c r="E74" s="75"/>
      <c r="F74" s="53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.75" customHeight="1">
      <c r="A75" s="53"/>
      <c r="B75" s="53"/>
      <c r="C75" s="75"/>
      <c r="D75" s="75"/>
      <c r="E75" s="75"/>
      <c r="F75" s="53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.75" customHeight="1">
      <c r="A76" s="53"/>
      <c r="B76" s="53"/>
      <c r="C76" s="75"/>
      <c r="D76" s="75"/>
      <c r="E76" s="75"/>
      <c r="F76" s="53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.75" customHeight="1">
      <c r="A77" s="53"/>
      <c r="B77" s="53"/>
      <c r="C77" s="75"/>
      <c r="D77" s="75"/>
      <c r="E77" s="75"/>
      <c r="F77" s="53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2.75" customHeight="1">
      <c r="A78" s="53"/>
      <c r="B78" s="53"/>
      <c r="C78" s="75"/>
      <c r="D78" s="75"/>
      <c r="E78" s="75"/>
      <c r="F78" s="53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.75" customHeight="1">
      <c r="A79" s="53"/>
      <c r="B79" s="53"/>
      <c r="C79" s="75"/>
      <c r="D79" s="75"/>
      <c r="E79" s="75"/>
      <c r="F79" s="53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.75" customHeight="1">
      <c r="A80" s="53"/>
      <c r="B80" s="53"/>
      <c r="C80" s="75"/>
      <c r="D80" s="75"/>
      <c r="E80" s="75"/>
      <c r="F80" s="53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.75" customHeight="1">
      <c r="A81" s="53"/>
      <c r="B81" s="53"/>
      <c r="C81" s="75"/>
      <c r="D81" s="75"/>
      <c r="E81" s="75"/>
      <c r="F81" s="53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.75" customHeight="1">
      <c r="A82" s="53"/>
      <c r="B82" s="53"/>
      <c r="C82" s="75"/>
      <c r="D82" s="75"/>
      <c r="E82" s="75"/>
      <c r="F82" s="53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.75" customHeight="1">
      <c r="A83" s="53"/>
      <c r="B83" s="53"/>
      <c r="C83" s="75"/>
      <c r="D83" s="75"/>
      <c r="E83" s="75"/>
      <c r="F83" s="53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.75" customHeight="1">
      <c r="A84" s="53"/>
      <c r="B84" s="53"/>
      <c r="C84" s="75"/>
      <c r="D84" s="75"/>
      <c r="E84" s="75"/>
      <c r="F84" s="53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.75" customHeight="1">
      <c r="A85" s="53"/>
      <c r="B85" s="53"/>
      <c r="C85" s="75"/>
      <c r="D85" s="75"/>
      <c r="E85" s="75"/>
      <c r="F85" s="53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.75" customHeight="1">
      <c r="A86" s="53"/>
      <c r="B86" s="53"/>
      <c r="C86" s="75"/>
      <c r="D86" s="75"/>
      <c r="E86" s="75"/>
      <c r="F86" s="53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.75" customHeight="1">
      <c r="A87" s="53"/>
      <c r="B87" s="53"/>
      <c r="C87" s="75"/>
      <c r="D87" s="75"/>
      <c r="E87" s="75"/>
      <c r="F87" s="53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.75" customHeight="1">
      <c r="A88" s="53"/>
      <c r="B88" s="53"/>
      <c r="C88" s="75"/>
      <c r="D88" s="75"/>
      <c r="E88" s="75"/>
      <c r="F88" s="53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.75" customHeight="1">
      <c r="A89" s="53"/>
      <c r="B89" s="53"/>
      <c r="C89" s="75"/>
      <c r="D89" s="75"/>
      <c r="E89" s="75"/>
      <c r="F89" s="53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.75" customHeight="1">
      <c r="A90" s="53"/>
      <c r="B90" s="53"/>
      <c r="C90" s="75"/>
      <c r="D90" s="75"/>
      <c r="E90" s="75"/>
      <c r="F90" s="53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.75" customHeight="1">
      <c r="A91" s="53"/>
      <c r="B91" s="53"/>
      <c r="C91" s="75"/>
      <c r="D91" s="75"/>
      <c r="E91" s="75"/>
      <c r="F91" s="53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.75" customHeight="1">
      <c r="A92" s="53"/>
      <c r="B92" s="53"/>
      <c r="C92" s="75"/>
      <c r="D92" s="75"/>
      <c r="E92" s="75"/>
      <c r="F92" s="53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.75" customHeight="1">
      <c r="A93" s="53"/>
      <c r="B93" s="53"/>
      <c r="C93" s="75"/>
      <c r="D93" s="75"/>
      <c r="E93" s="75"/>
      <c r="F93" s="53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.75" customHeight="1">
      <c r="A94" s="53"/>
      <c r="B94" s="53"/>
      <c r="C94" s="75"/>
      <c r="D94" s="75"/>
      <c r="E94" s="75"/>
      <c r="F94" s="53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.75" customHeight="1">
      <c r="A95" s="53"/>
      <c r="B95" s="53"/>
      <c r="C95" s="75"/>
      <c r="D95" s="75"/>
      <c r="E95" s="75"/>
      <c r="F95" s="53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.75" customHeight="1">
      <c r="A96" s="53"/>
      <c r="B96" s="53"/>
      <c r="C96" s="75"/>
      <c r="D96" s="75"/>
      <c r="E96" s="75"/>
      <c r="F96" s="53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.75" customHeight="1">
      <c r="A97" s="53"/>
      <c r="B97" s="53"/>
      <c r="C97" s="75"/>
      <c r="D97" s="75"/>
      <c r="E97" s="75"/>
      <c r="F97" s="53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.75" customHeight="1">
      <c r="A98" s="53"/>
      <c r="B98" s="53"/>
      <c r="C98" s="75"/>
      <c r="D98" s="75"/>
      <c r="E98" s="75"/>
      <c r="F98" s="53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.75" customHeight="1">
      <c r="A99" s="53"/>
      <c r="B99" s="53"/>
      <c r="C99" s="75"/>
      <c r="D99" s="75"/>
      <c r="E99" s="75"/>
      <c r="F99" s="53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.75" customHeight="1">
      <c r="A100" s="53"/>
      <c r="B100" s="53"/>
      <c r="C100" s="75"/>
      <c r="D100" s="75"/>
      <c r="E100" s="75"/>
      <c r="F100" s="53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.75" customHeight="1">
      <c r="A101" s="53"/>
      <c r="B101" s="53"/>
      <c r="C101" s="75"/>
      <c r="D101" s="75"/>
      <c r="E101" s="75"/>
      <c r="F101" s="53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.75" customHeight="1">
      <c r="A102" s="53"/>
      <c r="B102" s="53"/>
      <c r="C102" s="75"/>
      <c r="D102" s="75"/>
      <c r="E102" s="75"/>
      <c r="F102" s="53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.75" customHeight="1">
      <c r="A103" s="53"/>
      <c r="B103" s="53"/>
      <c r="C103" s="75"/>
      <c r="D103" s="75"/>
      <c r="E103" s="75"/>
      <c r="F103" s="53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.75" customHeight="1">
      <c r="A104" s="53"/>
      <c r="B104" s="53"/>
      <c r="C104" s="75"/>
      <c r="D104" s="75"/>
      <c r="E104" s="75"/>
      <c r="F104" s="53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.75" customHeight="1">
      <c r="A105" s="53"/>
      <c r="B105" s="53"/>
      <c r="C105" s="75"/>
      <c r="D105" s="75"/>
      <c r="E105" s="75"/>
      <c r="F105" s="53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.75" customHeight="1">
      <c r="A106" s="53"/>
      <c r="B106" s="53"/>
      <c r="C106" s="75"/>
      <c r="D106" s="75"/>
      <c r="E106" s="75"/>
      <c r="F106" s="53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.75" customHeight="1">
      <c r="A107" s="53"/>
      <c r="B107" s="53"/>
      <c r="C107" s="75"/>
      <c r="D107" s="75"/>
      <c r="E107" s="75"/>
      <c r="F107" s="53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.75" customHeight="1">
      <c r="A108" s="53"/>
      <c r="B108" s="53"/>
      <c r="C108" s="75"/>
      <c r="D108" s="75"/>
      <c r="E108" s="75"/>
      <c r="F108" s="53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2.75" customHeight="1">
      <c r="A109" s="53"/>
      <c r="B109" s="53"/>
      <c r="C109" s="75"/>
      <c r="D109" s="75"/>
      <c r="E109" s="75"/>
      <c r="F109" s="53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2.75" customHeight="1">
      <c r="A110" s="53"/>
      <c r="B110" s="53"/>
      <c r="C110" s="75"/>
      <c r="D110" s="75"/>
      <c r="E110" s="75"/>
      <c r="F110" s="53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.75" customHeight="1">
      <c r="A111" s="53"/>
      <c r="B111" s="53"/>
      <c r="C111" s="75"/>
      <c r="D111" s="75"/>
      <c r="E111" s="75"/>
      <c r="F111" s="53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.75" customHeight="1">
      <c r="A112" s="53"/>
      <c r="B112" s="53"/>
      <c r="C112" s="75"/>
      <c r="D112" s="75"/>
      <c r="E112" s="75"/>
      <c r="F112" s="53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.75" customHeight="1">
      <c r="A113" s="53"/>
      <c r="B113" s="53"/>
      <c r="C113" s="75"/>
      <c r="D113" s="75"/>
      <c r="E113" s="75"/>
      <c r="F113" s="53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.75" customHeight="1">
      <c r="A114" s="53"/>
      <c r="B114" s="53"/>
      <c r="C114" s="75"/>
      <c r="D114" s="75"/>
      <c r="E114" s="75"/>
      <c r="F114" s="53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2.75" customHeight="1">
      <c r="A115" s="53"/>
      <c r="B115" s="53"/>
      <c r="C115" s="75"/>
      <c r="D115" s="75"/>
      <c r="E115" s="75"/>
      <c r="F115" s="53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2.75" customHeight="1">
      <c r="A116" s="53"/>
      <c r="B116" s="53"/>
      <c r="C116" s="75"/>
      <c r="D116" s="75"/>
      <c r="E116" s="75"/>
      <c r="F116" s="53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2.75" customHeight="1">
      <c r="A117" s="53"/>
      <c r="B117" s="53"/>
      <c r="C117" s="75"/>
      <c r="D117" s="75"/>
      <c r="E117" s="75"/>
      <c r="F117" s="53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2.75" customHeight="1">
      <c r="A118" s="53"/>
      <c r="B118" s="53"/>
      <c r="C118" s="75"/>
      <c r="D118" s="75"/>
      <c r="E118" s="75"/>
      <c r="F118" s="53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2.75" customHeight="1">
      <c r="A119" s="53"/>
      <c r="B119" s="53"/>
      <c r="C119" s="75"/>
      <c r="D119" s="75"/>
      <c r="E119" s="75"/>
      <c r="F119" s="53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2.75" customHeight="1">
      <c r="A120" s="53"/>
      <c r="B120" s="53"/>
      <c r="C120" s="75"/>
      <c r="D120" s="75"/>
      <c r="E120" s="75"/>
      <c r="F120" s="53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2.75" customHeight="1">
      <c r="A121" s="53"/>
      <c r="B121" s="53"/>
      <c r="C121" s="75"/>
      <c r="D121" s="75"/>
      <c r="E121" s="75"/>
      <c r="F121" s="53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2.75" customHeight="1">
      <c r="A122" s="53"/>
      <c r="B122" s="53"/>
      <c r="C122" s="75"/>
      <c r="D122" s="75"/>
      <c r="E122" s="75"/>
      <c r="F122" s="53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2.75" customHeight="1">
      <c r="A123" s="53"/>
      <c r="B123" s="53"/>
      <c r="C123" s="75"/>
      <c r="D123" s="75"/>
      <c r="E123" s="75"/>
      <c r="F123" s="53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2.75" customHeight="1">
      <c r="A124" s="53"/>
      <c r="B124" s="53"/>
      <c r="C124" s="75"/>
      <c r="D124" s="75"/>
      <c r="E124" s="75"/>
      <c r="F124" s="53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2.75" customHeight="1">
      <c r="A125" s="53"/>
      <c r="B125" s="53"/>
      <c r="C125" s="75"/>
      <c r="D125" s="75"/>
      <c r="E125" s="75"/>
      <c r="F125" s="53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2.75" customHeight="1">
      <c r="A126" s="53"/>
      <c r="B126" s="53"/>
      <c r="C126" s="75"/>
      <c r="D126" s="75"/>
      <c r="E126" s="75"/>
      <c r="F126" s="53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2.75" customHeight="1">
      <c r="A127" s="53"/>
      <c r="B127" s="53"/>
      <c r="C127" s="75"/>
      <c r="D127" s="75"/>
      <c r="E127" s="75"/>
      <c r="F127" s="53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2.75" customHeight="1">
      <c r="A128" s="53"/>
      <c r="B128" s="53"/>
      <c r="C128" s="75"/>
      <c r="D128" s="75"/>
      <c r="E128" s="75"/>
      <c r="F128" s="53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2.75" customHeight="1">
      <c r="A129" s="53"/>
      <c r="B129" s="53"/>
      <c r="C129" s="75"/>
      <c r="D129" s="75"/>
      <c r="E129" s="75"/>
      <c r="F129" s="53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2.75" customHeight="1">
      <c r="A130" s="53"/>
      <c r="B130" s="53"/>
      <c r="C130" s="75"/>
      <c r="D130" s="75"/>
      <c r="E130" s="75"/>
      <c r="F130" s="53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2.75" customHeight="1">
      <c r="A131" s="53"/>
      <c r="B131" s="53"/>
      <c r="C131" s="75"/>
      <c r="D131" s="75"/>
      <c r="E131" s="75"/>
      <c r="F131" s="53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2.75" customHeight="1">
      <c r="A132" s="53"/>
      <c r="B132" s="53"/>
      <c r="C132" s="75"/>
      <c r="D132" s="75"/>
      <c r="E132" s="75"/>
      <c r="F132" s="53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2.75" customHeight="1">
      <c r="A133" s="53"/>
      <c r="B133" s="53"/>
      <c r="C133" s="75"/>
      <c r="D133" s="75"/>
      <c r="E133" s="75"/>
      <c r="F133" s="53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2.75" customHeight="1">
      <c r="A134" s="53"/>
      <c r="B134" s="53"/>
      <c r="C134" s="75"/>
      <c r="D134" s="75"/>
      <c r="E134" s="75"/>
      <c r="F134" s="53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.75" customHeight="1">
      <c r="A135" s="53"/>
      <c r="B135" s="53"/>
      <c r="C135" s="75"/>
      <c r="D135" s="75"/>
      <c r="E135" s="75"/>
      <c r="F135" s="53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2.75" customHeight="1">
      <c r="A136" s="53"/>
      <c r="B136" s="53"/>
      <c r="C136" s="75"/>
      <c r="D136" s="75"/>
      <c r="E136" s="75"/>
      <c r="F136" s="53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2.75" customHeight="1">
      <c r="A137" s="53"/>
      <c r="B137" s="53"/>
      <c r="C137" s="75"/>
      <c r="D137" s="75"/>
      <c r="E137" s="75"/>
      <c r="F137" s="53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2.75" customHeight="1">
      <c r="A138" s="53"/>
      <c r="B138" s="53"/>
      <c r="C138" s="75"/>
      <c r="D138" s="75"/>
      <c r="E138" s="75"/>
      <c r="F138" s="53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2.75" customHeight="1">
      <c r="A139" s="53"/>
      <c r="B139" s="53"/>
      <c r="C139" s="75"/>
      <c r="D139" s="75"/>
      <c r="E139" s="75"/>
      <c r="F139" s="53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2.75" customHeight="1">
      <c r="A140" s="53"/>
      <c r="B140" s="53"/>
      <c r="C140" s="75"/>
      <c r="D140" s="75"/>
      <c r="E140" s="75"/>
      <c r="F140" s="53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2.75" customHeight="1">
      <c r="A141" s="53"/>
      <c r="B141" s="53"/>
      <c r="C141" s="75"/>
      <c r="D141" s="75"/>
      <c r="E141" s="75"/>
      <c r="F141" s="53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2.75" customHeight="1">
      <c r="A142" s="53"/>
      <c r="B142" s="53"/>
      <c r="C142" s="75"/>
      <c r="D142" s="75"/>
      <c r="E142" s="75"/>
      <c r="F142" s="53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2.75" customHeight="1">
      <c r="A143" s="53"/>
      <c r="B143" s="53"/>
      <c r="C143" s="75"/>
      <c r="D143" s="75"/>
      <c r="E143" s="75"/>
      <c r="F143" s="53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2.75" customHeight="1">
      <c r="A144" s="53"/>
      <c r="B144" s="53"/>
      <c r="C144" s="75"/>
      <c r="D144" s="75"/>
      <c r="E144" s="75"/>
      <c r="F144" s="53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2.75" customHeight="1">
      <c r="A145" s="53"/>
      <c r="B145" s="53"/>
      <c r="C145" s="75"/>
      <c r="D145" s="75"/>
      <c r="E145" s="75"/>
      <c r="F145" s="53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2.75" customHeight="1">
      <c r="A146" s="53"/>
      <c r="B146" s="53"/>
      <c r="C146" s="75"/>
      <c r="D146" s="75"/>
      <c r="E146" s="75"/>
      <c r="F146" s="53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2.75" customHeight="1">
      <c r="A147" s="53"/>
      <c r="B147" s="53"/>
      <c r="C147" s="75"/>
      <c r="D147" s="75"/>
      <c r="E147" s="75"/>
      <c r="F147" s="53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2.75" customHeight="1">
      <c r="A148" s="53"/>
      <c r="B148" s="53"/>
      <c r="C148" s="75"/>
      <c r="D148" s="75"/>
      <c r="E148" s="75"/>
      <c r="F148" s="53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2.75" customHeight="1">
      <c r="A149" s="53"/>
      <c r="B149" s="53"/>
      <c r="C149" s="75"/>
      <c r="D149" s="75"/>
      <c r="E149" s="75"/>
      <c r="F149" s="53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2.75" customHeight="1">
      <c r="A150" s="53"/>
      <c r="B150" s="53"/>
      <c r="C150" s="75"/>
      <c r="D150" s="75"/>
      <c r="E150" s="75"/>
      <c r="F150" s="53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2.75" customHeight="1">
      <c r="A151" s="53"/>
      <c r="B151" s="53"/>
      <c r="C151" s="75"/>
      <c r="D151" s="75"/>
      <c r="E151" s="75"/>
      <c r="F151" s="53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2.75" customHeight="1">
      <c r="A152" s="53"/>
      <c r="B152" s="53"/>
      <c r="C152" s="75"/>
      <c r="D152" s="75"/>
      <c r="E152" s="75"/>
      <c r="F152" s="53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2.75" customHeight="1">
      <c r="A153" s="53"/>
      <c r="B153" s="53"/>
      <c r="C153" s="75"/>
      <c r="D153" s="75"/>
      <c r="E153" s="75"/>
      <c r="F153" s="53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2.75" customHeight="1">
      <c r="A154" s="53"/>
      <c r="B154" s="53"/>
      <c r="C154" s="75"/>
      <c r="D154" s="75"/>
      <c r="E154" s="75"/>
      <c r="F154" s="53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2.75" customHeight="1">
      <c r="A155" s="53"/>
      <c r="B155" s="53"/>
      <c r="C155" s="75"/>
      <c r="D155" s="75"/>
      <c r="E155" s="75"/>
      <c r="F155" s="53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2.75" customHeight="1">
      <c r="A156" s="53"/>
      <c r="B156" s="53"/>
      <c r="C156" s="75"/>
      <c r="D156" s="75"/>
      <c r="E156" s="75"/>
      <c r="F156" s="53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2.75" customHeight="1">
      <c r="A157" s="53"/>
      <c r="B157" s="53"/>
      <c r="C157" s="75"/>
      <c r="D157" s="75"/>
      <c r="E157" s="75"/>
      <c r="F157" s="53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2.75" customHeight="1">
      <c r="A158" s="53"/>
      <c r="B158" s="53"/>
      <c r="C158" s="75"/>
      <c r="D158" s="75"/>
      <c r="E158" s="75"/>
      <c r="F158" s="53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2.75" customHeight="1">
      <c r="A159" s="53"/>
      <c r="B159" s="53"/>
      <c r="C159" s="75"/>
      <c r="D159" s="75"/>
      <c r="E159" s="75"/>
      <c r="F159" s="53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2.75" customHeight="1">
      <c r="A160" s="53"/>
      <c r="B160" s="53"/>
      <c r="C160" s="75"/>
      <c r="D160" s="75"/>
      <c r="E160" s="75"/>
      <c r="F160" s="53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2.75" customHeight="1">
      <c r="A161" s="53"/>
      <c r="B161" s="53"/>
      <c r="C161" s="75"/>
      <c r="D161" s="75"/>
      <c r="E161" s="75"/>
      <c r="F161" s="53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2.75" customHeight="1">
      <c r="A162" s="53"/>
      <c r="B162" s="53"/>
      <c r="C162" s="75"/>
      <c r="D162" s="75"/>
      <c r="E162" s="75"/>
      <c r="F162" s="53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2.75" customHeight="1">
      <c r="A163" s="53"/>
      <c r="B163" s="53"/>
      <c r="C163" s="75"/>
      <c r="D163" s="75"/>
      <c r="E163" s="75"/>
      <c r="F163" s="53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2.75" customHeight="1">
      <c r="A164" s="53"/>
      <c r="B164" s="53"/>
      <c r="C164" s="75"/>
      <c r="D164" s="75"/>
      <c r="E164" s="75"/>
      <c r="F164" s="53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2.75" customHeight="1">
      <c r="A165" s="53"/>
      <c r="B165" s="53"/>
      <c r="C165" s="75"/>
      <c r="D165" s="75"/>
      <c r="E165" s="75"/>
      <c r="F165" s="53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2.75" customHeight="1">
      <c r="A166" s="53"/>
      <c r="B166" s="53"/>
      <c r="C166" s="75"/>
      <c r="D166" s="75"/>
      <c r="E166" s="75"/>
      <c r="F166" s="53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2.75" customHeight="1">
      <c r="A167" s="53"/>
      <c r="B167" s="53"/>
      <c r="C167" s="75"/>
      <c r="D167" s="75"/>
      <c r="E167" s="75"/>
      <c r="F167" s="53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2.75" customHeight="1">
      <c r="A168" s="53"/>
      <c r="B168" s="53"/>
      <c r="C168" s="75"/>
      <c r="D168" s="75"/>
      <c r="E168" s="75"/>
      <c r="F168" s="53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2.75" customHeight="1">
      <c r="A169" s="53"/>
      <c r="B169" s="53"/>
      <c r="C169" s="75"/>
      <c r="D169" s="75"/>
      <c r="E169" s="75"/>
      <c r="F169" s="53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2.75" customHeight="1">
      <c r="A170" s="53"/>
      <c r="B170" s="53"/>
      <c r="C170" s="75"/>
      <c r="D170" s="75"/>
      <c r="E170" s="75"/>
      <c r="F170" s="53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2.75" customHeight="1">
      <c r="A171" s="53"/>
      <c r="B171" s="53"/>
      <c r="C171" s="75"/>
      <c r="D171" s="75"/>
      <c r="E171" s="75"/>
      <c r="F171" s="53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2.75" customHeight="1">
      <c r="A172" s="53"/>
      <c r="B172" s="53"/>
      <c r="C172" s="75"/>
      <c r="D172" s="75"/>
      <c r="E172" s="75"/>
      <c r="F172" s="53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2.75" customHeight="1">
      <c r="A173" s="53"/>
      <c r="B173" s="53"/>
      <c r="C173" s="75"/>
      <c r="D173" s="75"/>
      <c r="E173" s="75"/>
      <c r="F173" s="53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2.75" customHeight="1">
      <c r="A174" s="53"/>
      <c r="B174" s="53"/>
      <c r="C174" s="75"/>
      <c r="D174" s="75"/>
      <c r="E174" s="75"/>
      <c r="F174" s="53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2.75" customHeight="1">
      <c r="A175" s="53"/>
      <c r="B175" s="53"/>
      <c r="C175" s="75"/>
      <c r="D175" s="75"/>
      <c r="E175" s="75"/>
      <c r="F175" s="53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2.75" customHeight="1">
      <c r="A176" s="53"/>
      <c r="B176" s="53"/>
      <c r="C176" s="75"/>
      <c r="D176" s="75"/>
      <c r="E176" s="75"/>
      <c r="F176" s="53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2.75" customHeight="1">
      <c r="A177" s="53"/>
      <c r="B177" s="53"/>
      <c r="C177" s="75"/>
      <c r="D177" s="75"/>
      <c r="E177" s="75"/>
      <c r="F177" s="53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2.75" customHeight="1">
      <c r="A178" s="53"/>
      <c r="B178" s="53"/>
      <c r="C178" s="75"/>
      <c r="D178" s="75"/>
      <c r="E178" s="75"/>
      <c r="F178" s="53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2.75" customHeight="1">
      <c r="A179" s="53"/>
      <c r="B179" s="53"/>
      <c r="C179" s="75"/>
      <c r="D179" s="75"/>
      <c r="E179" s="75"/>
      <c r="F179" s="53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2.75" customHeight="1">
      <c r="A180" s="53"/>
      <c r="B180" s="53"/>
      <c r="C180" s="75"/>
      <c r="D180" s="75"/>
      <c r="E180" s="75"/>
      <c r="F180" s="53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2.75" customHeight="1">
      <c r="A181" s="53"/>
      <c r="B181" s="53"/>
      <c r="C181" s="75"/>
      <c r="D181" s="75"/>
      <c r="E181" s="75"/>
      <c r="F181" s="53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2.75" customHeight="1">
      <c r="A182" s="53"/>
      <c r="B182" s="53"/>
      <c r="C182" s="75"/>
      <c r="D182" s="75"/>
      <c r="E182" s="75"/>
      <c r="F182" s="53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2.75" customHeight="1">
      <c r="A183" s="53"/>
      <c r="B183" s="53"/>
      <c r="C183" s="75"/>
      <c r="D183" s="75"/>
      <c r="E183" s="75"/>
      <c r="F183" s="53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2.75" customHeight="1">
      <c r="A184" s="50"/>
      <c r="B184" s="50"/>
      <c r="C184" s="51"/>
      <c r="D184" s="51"/>
      <c r="E184" s="51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2.75" customHeight="1">
      <c r="A185" s="50"/>
      <c r="B185" s="50"/>
      <c r="C185" s="51"/>
      <c r="D185" s="51"/>
      <c r="E185" s="51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2.75" customHeight="1">
      <c r="A186" s="50"/>
      <c r="B186" s="50"/>
      <c r="C186" s="51"/>
      <c r="D186" s="51"/>
      <c r="E186" s="51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2.75" customHeight="1">
      <c r="A187" s="50"/>
      <c r="B187" s="50"/>
      <c r="C187" s="51"/>
      <c r="D187" s="51"/>
      <c r="E187" s="51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2.75" customHeight="1">
      <c r="A188" s="50"/>
      <c r="B188" s="50"/>
      <c r="C188" s="51"/>
      <c r="D188" s="51"/>
      <c r="E188" s="51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2.75" customHeight="1">
      <c r="A189" s="50"/>
      <c r="B189" s="50"/>
      <c r="C189" s="51"/>
      <c r="D189" s="51"/>
      <c r="E189" s="51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2.75" customHeight="1">
      <c r="A190" s="50"/>
      <c r="B190" s="50"/>
      <c r="C190" s="51"/>
      <c r="D190" s="51"/>
      <c r="E190" s="51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2.75" customHeight="1">
      <c r="A191" s="50"/>
      <c r="B191" s="50"/>
      <c r="C191" s="51"/>
      <c r="D191" s="51"/>
      <c r="E191" s="51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2.75" customHeight="1">
      <c r="A192" s="50"/>
      <c r="B192" s="50"/>
      <c r="C192" s="51"/>
      <c r="D192" s="51"/>
      <c r="E192" s="51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2.75" customHeight="1">
      <c r="A193" s="50"/>
      <c r="B193" s="50"/>
      <c r="C193" s="51"/>
      <c r="D193" s="51"/>
      <c r="E193" s="51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2.75" customHeight="1">
      <c r="A194" s="50"/>
      <c r="B194" s="50"/>
      <c r="C194" s="51"/>
      <c r="D194" s="51"/>
      <c r="E194" s="51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2.75" customHeight="1">
      <c r="A195" s="50"/>
      <c r="B195" s="50"/>
      <c r="C195" s="51"/>
      <c r="D195" s="51"/>
      <c r="E195" s="51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2.75" customHeight="1">
      <c r="A196" s="50"/>
      <c r="B196" s="50"/>
      <c r="C196" s="51"/>
      <c r="D196" s="51"/>
      <c r="E196" s="51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2.75" customHeight="1">
      <c r="A197" s="50"/>
      <c r="B197" s="50"/>
      <c r="C197" s="51"/>
      <c r="D197" s="51"/>
      <c r="E197" s="51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2.75" customHeight="1">
      <c r="A198" s="50"/>
      <c r="B198" s="50"/>
      <c r="C198" s="51"/>
      <c r="D198" s="51"/>
      <c r="E198" s="51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2.75" customHeight="1">
      <c r="A199" s="50"/>
      <c r="B199" s="50"/>
      <c r="C199" s="51"/>
      <c r="D199" s="51"/>
      <c r="E199" s="51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2.75" customHeight="1">
      <c r="A200" s="50"/>
      <c r="B200" s="50"/>
      <c r="C200" s="51"/>
      <c r="D200" s="51"/>
      <c r="E200" s="51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2.75" customHeight="1">
      <c r="A201" s="50"/>
      <c r="B201" s="50"/>
      <c r="C201" s="51"/>
      <c r="D201" s="51"/>
      <c r="E201" s="51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2.75" customHeight="1">
      <c r="A202" s="50"/>
      <c r="B202" s="50"/>
      <c r="C202" s="51"/>
      <c r="D202" s="51"/>
      <c r="E202" s="51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2.75" customHeight="1">
      <c r="A203" s="50"/>
      <c r="B203" s="50"/>
      <c r="C203" s="51"/>
      <c r="D203" s="51"/>
      <c r="E203" s="51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2.75" customHeight="1">
      <c r="A204" s="50"/>
      <c r="B204" s="50"/>
      <c r="C204" s="51"/>
      <c r="D204" s="51"/>
      <c r="E204" s="51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2.75" customHeight="1">
      <c r="A205" s="50"/>
      <c r="B205" s="50"/>
      <c r="C205" s="51"/>
      <c r="D205" s="51"/>
      <c r="E205" s="51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2.75" customHeight="1">
      <c r="A206" s="50"/>
      <c r="B206" s="50"/>
      <c r="C206" s="51"/>
      <c r="D206" s="51"/>
      <c r="E206" s="51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2.75" customHeight="1">
      <c r="A207" s="50"/>
      <c r="B207" s="50"/>
      <c r="C207" s="51"/>
      <c r="D207" s="51"/>
      <c r="E207" s="51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2.75" customHeight="1">
      <c r="A208" s="50"/>
      <c r="B208" s="50"/>
      <c r="C208" s="51"/>
      <c r="D208" s="51"/>
      <c r="E208" s="51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2.75" customHeight="1">
      <c r="A209" s="50"/>
      <c r="B209" s="50"/>
      <c r="C209" s="51"/>
      <c r="D209" s="51"/>
      <c r="E209" s="51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2.75" customHeight="1">
      <c r="A210" s="50"/>
      <c r="B210" s="50"/>
      <c r="C210" s="51"/>
      <c r="D210" s="51"/>
      <c r="E210" s="51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2.75" customHeight="1">
      <c r="A211" s="50"/>
      <c r="B211" s="50"/>
      <c r="C211" s="51"/>
      <c r="D211" s="51"/>
      <c r="E211" s="51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2.75" customHeight="1">
      <c r="A212" s="50"/>
      <c r="B212" s="50"/>
      <c r="C212" s="51"/>
      <c r="D212" s="51"/>
      <c r="E212" s="51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2.75" customHeight="1">
      <c r="A213" s="50"/>
      <c r="B213" s="50"/>
      <c r="C213" s="51"/>
      <c r="D213" s="51"/>
      <c r="E213" s="51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2.75" customHeight="1">
      <c r="A214" s="50"/>
      <c r="B214" s="50"/>
      <c r="C214" s="51"/>
      <c r="D214" s="51"/>
      <c r="E214" s="51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2.75" customHeight="1">
      <c r="A215" s="50"/>
      <c r="B215" s="50"/>
      <c r="C215" s="51"/>
      <c r="D215" s="51"/>
      <c r="E215" s="51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2.75" customHeight="1">
      <c r="A216" s="50"/>
      <c r="B216" s="50"/>
      <c r="C216" s="51"/>
      <c r="D216" s="51"/>
      <c r="E216" s="51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2.75" customHeight="1">
      <c r="A217" s="50"/>
      <c r="B217" s="50"/>
      <c r="C217" s="51"/>
      <c r="D217" s="51"/>
      <c r="E217" s="51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2.75" customHeight="1">
      <c r="A218" s="50"/>
      <c r="B218" s="50"/>
      <c r="C218" s="51"/>
      <c r="D218" s="51"/>
      <c r="E218" s="51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2.75" customHeight="1">
      <c r="A219" s="50"/>
      <c r="B219" s="50"/>
      <c r="C219" s="51"/>
      <c r="D219" s="51"/>
      <c r="E219" s="51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2.75" customHeight="1">
      <c r="A220" s="50"/>
      <c r="B220" s="50"/>
      <c r="C220" s="51"/>
      <c r="D220" s="51"/>
      <c r="E220" s="51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2.75" customHeight="1">
      <c r="A221" s="50"/>
      <c r="B221" s="50"/>
      <c r="C221" s="51"/>
      <c r="D221" s="51"/>
      <c r="E221" s="51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2.75" customHeight="1">
      <c r="A222" s="50"/>
      <c r="B222" s="50"/>
      <c r="C222" s="51"/>
      <c r="D222" s="51"/>
      <c r="E222" s="51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2.75" customHeight="1">
      <c r="A223" s="50"/>
      <c r="B223" s="50"/>
      <c r="C223" s="51"/>
      <c r="D223" s="51"/>
      <c r="E223" s="51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2.75" customHeight="1">
      <c r="A224" s="50"/>
      <c r="B224" s="50"/>
      <c r="C224" s="51"/>
      <c r="D224" s="51"/>
      <c r="E224" s="51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2.75" customHeight="1">
      <c r="A225" s="50"/>
      <c r="B225" s="50"/>
      <c r="C225" s="51"/>
      <c r="D225" s="51"/>
      <c r="E225" s="51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2.75" customHeight="1">
      <c r="A226" s="50"/>
      <c r="B226" s="50"/>
      <c r="C226" s="51"/>
      <c r="D226" s="51"/>
      <c r="E226" s="51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2.75" customHeight="1">
      <c r="A227" s="50"/>
      <c r="B227" s="50"/>
      <c r="C227" s="51"/>
      <c r="D227" s="51"/>
      <c r="E227" s="51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2.75" customHeight="1">
      <c r="A228" s="50"/>
      <c r="B228" s="50"/>
      <c r="C228" s="51"/>
      <c r="D228" s="51"/>
      <c r="E228" s="51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2.75" customHeight="1">
      <c r="A229" s="50"/>
      <c r="B229" s="50"/>
      <c r="C229" s="51"/>
      <c r="D229" s="51"/>
      <c r="E229" s="51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2.75" customHeight="1">
      <c r="A230" s="50"/>
      <c r="B230" s="50"/>
      <c r="C230" s="51"/>
      <c r="D230" s="51"/>
      <c r="E230" s="51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2.75" customHeight="1">
      <c r="A231" s="50"/>
      <c r="B231" s="50"/>
      <c r="C231" s="51"/>
      <c r="D231" s="51"/>
      <c r="E231" s="51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2.75" customHeight="1">
      <c r="A232" s="50"/>
      <c r="B232" s="50"/>
      <c r="C232" s="51"/>
      <c r="D232" s="51"/>
      <c r="E232" s="51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2.75" customHeight="1">
      <c r="A233" s="50"/>
      <c r="B233" s="50"/>
      <c r="C233" s="51"/>
      <c r="D233" s="51"/>
      <c r="E233" s="51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2.75" customHeight="1">
      <c r="A234" s="50"/>
      <c r="B234" s="50"/>
      <c r="C234" s="51"/>
      <c r="D234" s="51"/>
      <c r="E234" s="51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2.75" customHeight="1">
      <c r="A235" s="50"/>
      <c r="B235" s="50"/>
      <c r="C235" s="51"/>
      <c r="D235" s="51"/>
      <c r="E235" s="51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2.75" customHeight="1">
      <c r="A236" s="50"/>
      <c r="B236" s="50"/>
      <c r="C236" s="51"/>
      <c r="D236" s="51"/>
      <c r="E236" s="51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2.75" customHeight="1">
      <c r="A237" s="50"/>
      <c r="B237" s="50"/>
      <c r="C237" s="51"/>
      <c r="D237" s="51"/>
      <c r="E237" s="51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2.75" customHeight="1">
      <c r="A238" s="50"/>
      <c r="B238" s="50"/>
      <c r="C238" s="51"/>
      <c r="D238" s="51"/>
      <c r="E238" s="51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2.75" customHeight="1">
      <c r="A239" s="50"/>
      <c r="B239" s="50"/>
      <c r="C239" s="51"/>
      <c r="D239" s="51"/>
      <c r="E239" s="51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2.75" customHeight="1">
      <c r="A240" s="50"/>
      <c r="B240" s="50"/>
      <c r="C240" s="51"/>
      <c r="D240" s="51"/>
      <c r="E240" s="51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2.75" customHeight="1">
      <c r="A241" s="50"/>
      <c r="B241" s="50"/>
      <c r="C241" s="51"/>
      <c r="D241" s="51"/>
      <c r="E241" s="51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2.75" customHeight="1">
      <c r="A242" s="50"/>
      <c r="B242" s="50"/>
      <c r="C242" s="51"/>
      <c r="D242" s="51"/>
      <c r="E242" s="51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2.75" customHeight="1">
      <c r="A243" s="50"/>
      <c r="B243" s="50"/>
      <c r="C243" s="51"/>
      <c r="D243" s="51"/>
      <c r="E243" s="51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2.75" customHeight="1">
      <c r="A244" s="50"/>
      <c r="B244" s="50"/>
      <c r="C244" s="51"/>
      <c r="D244" s="51"/>
      <c r="E244" s="51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2.75" customHeight="1">
      <c r="A245" s="50"/>
      <c r="B245" s="50"/>
      <c r="C245" s="51"/>
      <c r="D245" s="51"/>
      <c r="E245" s="51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2.75" customHeight="1">
      <c r="A246" s="50"/>
      <c r="B246" s="50"/>
      <c r="C246" s="51"/>
      <c r="D246" s="51"/>
      <c r="E246" s="51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2.75" customHeight="1">
      <c r="A247" s="50"/>
      <c r="B247" s="50"/>
      <c r="C247" s="51"/>
      <c r="D247" s="51"/>
      <c r="E247" s="51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2.75" customHeight="1">
      <c r="A248" s="50"/>
      <c r="B248" s="50"/>
      <c r="C248" s="51"/>
      <c r="D248" s="51"/>
      <c r="E248" s="51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2.75" customHeight="1">
      <c r="A249" s="50"/>
      <c r="B249" s="50"/>
      <c r="C249" s="51"/>
      <c r="D249" s="51"/>
      <c r="E249" s="51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2.75" customHeight="1">
      <c r="A250" s="50"/>
      <c r="B250" s="50"/>
      <c r="C250" s="51"/>
      <c r="D250" s="51"/>
      <c r="E250" s="51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2.75" customHeight="1">
      <c r="A251" s="50"/>
      <c r="B251" s="50"/>
      <c r="C251" s="51"/>
      <c r="D251" s="51"/>
      <c r="E251" s="51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2.75" customHeight="1">
      <c r="A252" s="50"/>
      <c r="B252" s="50"/>
      <c r="C252" s="51"/>
      <c r="D252" s="51"/>
      <c r="E252" s="51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2.75" customHeight="1">
      <c r="A253" s="50"/>
      <c r="B253" s="50"/>
      <c r="C253" s="51"/>
      <c r="D253" s="51"/>
      <c r="E253" s="51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2.75" customHeight="1">
      <c r="A254" s="50"/>
      <c r="B254" s="50"/>
      <c r="C254" s="51"/>
      <c r="D254" s="51"/>
      <c r="E254" s="51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2.75" customHeight="1">
      <c r="A255" s="50"/>
      <c r="B255" s="50"/>
      <c r="C255" s="51"/>
      <c r="D255" s="51"/>
      <c r="E255" s="51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2.75" customHeight="1">
      <c r="A256" s="50"/>
      <c r="B256" s="50"/>
      <c r="C256" s="51"/>
      <c r="D256" s="51"/>
      <c r="E256" s="51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2.75" customHeight="1">
      <c r="A257" s="50"/>
      <c r="B257" s="50"/>
      <c r="C257" s="51"/>
      <c r="D257" s="51"/>
      <c r="E257" s="51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2.75" customHeight="1">
      <c r="A258" s="50"/>
      <c r="B258" s="50"/>
      <c r="C258" s="51"/>
      <c r="D258" s="51"/>
      <c r="E258" s="51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2.75" customHeight="1">
      <c r="A259" s="50"/>
      <c r="B259" s="50"/>
      <c r="C259" s="51"/>
      <c r="D259" s="51"/>
      <c r="E259" s="51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2.75" customHeight="1">
      <c r="A260" s="50"/>
      <c r="B260" s="50"/>
      <c r="C260" s="51"/>
      <c r="D260" s="51"/>
      <c r="E260" s="51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2.75" customHeight="1">
      <c r="A261" s="50"/>
      <c r="B261" s="50"/>
      <c r="C261" s="51"/>
      <c r="D261" s="51"/>
      <c r="E261" s="51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2.75" customHeight="1">
      <c r="A262" s="50"/>
      <c r="B262" s="50"/>
      <c r="C262" s="51"/>
      <c r="D262" s="51"/>
      <c r="E262" s="51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2.75" customHeight="1">
      <c r="A263" s="50"/>
      <c r="B263" s="50"/>
      <c r="C263" s="51"/>
      <c r="D263" s="51"/>
      <c r="E263" s="51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2.75" customHeight="1">
      <c r="A264" s="50"/>
      <c r="B264" s="50"/>
      <c r="C264" s="51"/>
      <c r="D264" s="51"/>
      <c r="E264" s="51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2.75" customHeight="1">
      <c r="A265" s="50"/>
      <c r="B265" s="50"/>
      <c r="C265" s="51"/>
      <c r="D265" s="51"/>
      <c r="E265" s="51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2.75" customHeight="1">
      <c r="A266" s="50"/>
      <c r="B266" s="50"/>
      <c r="C266" s="51"/>
      <c r="D266" s="51"/>
      <c r="E266" s="51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2.75" customHeight="1">
      <c r="A267" s="50"/>
      <c r="B267" s="50"/>
      <c r="C267" s="51"/>
      <c r="D267" s="51"/>
      <c r="E267" s="51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:E4"/>
    <mergeCell ref="B5:C5"/>
    <mergeCell ref="A7:C7"/>
  </mergeCells>
  <pageMargins left="0" right="4.1442188147534191E-2" top="0.27559055118110237" bottom="0.23622047244094491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V425"/>
  <sheetViews>
    <sheetView topLeftCell="A214" zoomScale="75" zoomScaleNormal="75" workbookViewId="0">
      <selection activeCell="F174" sqref="F174:F175"/>
    </sheetView>
  </sheetViews>
  <sheetFormatPr defaultColWidth="14.42578125"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23.28515625" customWidth="1"/>
    <col min="6" max="6" width="22.7109375" customWidth="1"/>
    <col min="7" max="7" width="23.42578125" customWidth="1"/>
    <col min="8" max="8" width="19.28515625" customWidth="1"/>
    <col min="9" max="10" width="15" customWidth="1"/>
    <col min="11" max="30" width="8.85546875" customWidth="1"/>
    <col min="31" max="48" width="8.7109375" customWidth="1"/>
  </cols>
  <sheetData>
    <row r="1" spans="1:48" ht="15.75" customHeight="1">
      <c r="A1" s="76"/>
      <c r="B1" s="77"/>
      <c r="C1" s="75"/>
      <c r="D1" s="75"/>
      <c r="E1" s="78" t="s">
        <v>213</v>
      </c>
      <c r="F1" s="77"/>
      <c r="G1" s="77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48" ht="42.75" customHeight="1">
      <c r="A2" s="54"/>
      <c r="B2" s="80"/>
      <c r="C2" s="80"/>
      <c r="D2" s="75"/>
      <c r="E2" s="306"/>
      <c r="F2" s="307"/>
      <c r="G2" s="307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</row>
    <row r="3" spans="1:48" ht="15.75" customHeight="1">
      <c r="A3" s="312" t="s">
        <v>214</v>
      </c>
      <c r="B3" s="307"/>
      <c r="C3" s="307"/>
      <c r="D3" s="307"/>
      <c r="E3" s="307"/>
      <c r="F3" s="307"/>
      <c r="G3" s="307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</row>
    <row r="4" spans="1:48" ht="33" customHeight="1">
      <c r="A4" s="307"/>
      <c r="B4" s="307"/>
      <c r="C4" s="307"/>
      <c r="D4" s="307"/>
      <c r="E4" s="307"/>
      <c r="F4" s="307"/>
      <c r="G4" s="307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</row>
    <row r="5" spans="1:48" ht="33" customHeight="1">
      <c r="A5" s="54"/>
      <c r="B5" s="75"/>
      <c r="C5" s="80"/>
      <c r="D5" s="75"/>
      <c r="E5" s="82"/>
      <c r="F5" s="53"/>
      <c r="G5" s="53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1:48" ht="15.75" customHeight="1">
      <c r="A6" s="313" t="s">
        <v>215</v>
      </c>
      <c r="B6" s="316" t="s">
        <v>216</v>
      </c>
      <c r="C6" s="317"/>
      <c r="D6" s="317"/>
      <c r="E6" s="317"/>
      <c r="F6" s="317"/>
      <c r="G6" s="318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1:48" ht="15.75" customHeight="1">
      <c r="A7" s="314"/>
      <c r="B7" s="319"/>
      <c r="C7" s="307"/>
      <c r="D7" s="307"/>
      <c r="E7" s="307"/>
      <c r="F7" s="307"/>
      <c r="G7" s="32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</row>
    <row r="8" spans="1:48" ht="15.75" customHeight="1">
      <c r="A8" s="314"/>
      <c r="B8" s="321"/>
      <c r="C8" s="310"/>
      <c r="D8" s="310"/>
      <c r="E8" s="310"/>
      <c r="F8" s="310"/>
      <c r="G8" s="32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</row>
    <row r="9" spans="1:48" ht="39.75" customHeight="1">
      <c r="A9" s="315"/>
      <c r="B9" s="83" t="s">
        <v>217</v>
      </c>
      <c r="C9" s="83" t="s">
        <v>218</v>
      </c>
      <c r="D9" s="84" t="s">
        <v>219</v>
      </c>
      <c r="E9" s="85" t="s">
        <v>220</v>
      </c>
      <c r="F9" s="85" t="s">
        <v>221</v>
      </c>
      <c r="G9" s="86" t="s">
        <v>222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</row>
    <row r="10" spans="1:48" ht="15.75" customHeight="1">
      <c r="A10" s="88" t="s">
        <v>223</v>
      </c>
      <c r="B10" s="89" t="s">
        <v>224</v>
      </c>
      <c r="C10" s="89"/>
      <c r="D10" s="90"/>
      <c r="E10" s="91">
        <f>E11+E31+E40+E53+E34+E49+E51</f>
        <v>107727.79845999999</v>
      </c>
      <c r="F10" s="91">
        <f t="shared" ref="F10:G10" si="0">F11+F31+F40+F53</f>
        <v>64328.600000000006</v>
      </c>
      <c r="G10" s="91">
        <f t="shared" si="0"/>
        <v>64994.7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48" ht="15.75" customHeight="1">
      <c r="A11" s="93" t="s">
        <v>225</v>
      </c>
      <c r="B11" s="94" t="s">
        <v>224</v>
      </c>
      <c r="C11" s="94" t="s">
        <v>226</v>
      </c>
      <c r="D11" s="95"/>
      <c r="E11" s="96">
        <v>73016.66704</v>
      </c>
      <c r="F11" s="96">
        <v>38546.700000000004</v>
      </c>
      <c r="G11" s="96">
        <v>38565.5</v>
      </c>
      <c r="H11" s="9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</row>
    <row r="12" spans="1:48" ht="15.75" customHeight="1">
      <c r="A12" s="98" t="s">
        <v>227</v>
      </c>
      <c r="B12" s="99" t="s">
        <v>224</v>
      </c>
      <c r="C12" s="99" t="s">
        <v>228</v>
      </c>
      <c r="D12" s="100" t="s">
        <v>229</v>
      </c>
      <c r="E12" s="101">
        <v>2048.433</v>
      </c>
      <c r="F12" s="101">
        <v>1317</v>
      </c>
      <c r="G12" s="101">
        <v>1317</v>
      </c>
      <c r="H12" s="102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1:48" ht="15.75" customHeight="1">
      <c r="A13" s="98" t="s">
        <v>227</v>
      </c>
      <c r="B13" s="99" t="s">
        <v>224</v>
      </c>
      <c r="C13" s="99" t="s">
        <v>228</v>
      </c>
      <c r="D13" s="100" t="s">
        <v>230</v>
      </c>
      <c r="E13" s="101">
        <v>555.14431999999999</v>
      </c>
      <c r="F13" s="101"/>
      <c r="G13" s="101"/>
      <c r="H13" s="102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ht="31.5">
      <c r="A14" s="98" t="s">
        <v>231</v>
      </c>
      <c r="B14" s="99" t="s">
        <v>224</v>
      </c>
      <c r="C14" s="99" t="s">
        <v>228</v>
      </c>
      <c r="D14" s="100" t="s">
        <v>232</v>
      </c>
      <c r="E14" s="101">
        <v>93.997</v>
      </c>
      <c r="F14" s="101"/>
      <c r="G14" s="101"/>
      <c r="H14" s="102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ht="15.75" customHeight="1">
      <c r="A15" s="98" t="s">
        <v>233</v>
      </c>
      <c r="B15" s="99" t="s">
        <v>224</v>
      </c>
      <c r="C15" s="99" t="s">
        <v>234</v>
      </c>
      <c r="D15" s="100" t="s">
        <v>235</v>
      </c>
      <c r="E15" s="101">
        <v>726.6</v>
      </c>
      <c r="F15" s="101">
        <v>500</v>
      </c>
      <c r="G15" s="101">
        <v>500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1:48" ht="47.25" customHeight="1">
      <c r="A16" s="103" t="s">
        <v>236</v>
      </c>
      <c r="B16" s="104" t="s">
        <v>224</v>
      </c>
      <c r="C16" s="104" t="s">
        <v>234</v>
      </c>
      <c r="D16" s="105" t="s">
        <v>237</v>
      </c>
      <c r="E16" s="106">
        <v>220</v>
      </c>
      <c r="F16" s="107"/>
      <c r="G16" s="10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</row>
    <row r="17" spans="1:48" ht="15.75" customHeight="1">
      <c r="A17" s="103" t="s">
        <v>238</v>
      </c>
      <c r="B17" s="104" t="s">
        <v>224</v>
      </c>
      <c r="C17" s="104" t="s">
        <v>234</v>
      </c>
      <c r="D17" s="105" t="s">
        <v>239</v>
      </c>
      <c r="E17" s="106">
        <v>490</v>
      </c>
      <c r="F17" s="107"/>
      <c r="G17" s="10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ht="15.75" customHeight="1">
      <c r="A18" s="98" t="s">
        <v>233</v>
      </c>
      <c r="B18" s="99" t="s">
        <v>224</v>
      </c>
      <c r="C18" s="99" t="s">
        <v>240</v>
      </c>
      <c r="D18" s="100" t="s">
        <v>235</v>
      </c>
      <c r="E18" s="101">
        <v>14453.400000000001</v>
      </c>
      <c r="F18" s="101">
        <v>9789</v>
      </c>
      <c r="G18" s="101">
        <v>9789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pans="1:48" ht="15.75" customHeight="1">
      <c r="A19" s="98" t="s">
        <v>241</v>
      </c>
      <c r="B19" s="99" t="s">
        <v>224</v>
      </c>
      <c r="C19" s="99" t="s">
        <v>240</v>
      </c>
      <c r="D19" s="100" t="s">
        <v>242</v>
      </c>
      <c r="E19" s="101">
        <v>1336.2032899999999</v>
      </c>
      <c r="F19" s="101">
        <v>0</v>
      </c>
      <c r="G19" s="101">
        <v>0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</row>
    <row r="20" spans="1:48" ht="63" customHeight="1">
      <c r="A20" s="98" t="s">
        <v>243</v>
      </c>
      <c r="B20" s="99" t="s">
        <v>224</v>
      </c>
      <c r="C20" s="99" t="s">
        <v>240</v>
      </c>
      <c r="D20" s="100" t="s">
        <v>244</v>
      </c>
      <c r="E20" s="101">
        <v>780.65000000000009</v>
      </c>
      <c r="F20" s="101">
        <v>612.20000000000005</v>
      </c>
      <c r="G20" s="101">
        <v>594.9</v>
      </c>
      <c r="H20" s="102"/>
      <c r="I20" s="102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</row>
    <row r="21" spans="1:48" ht="31.5" customHeight="1">
      <c r="A21" s="98" t="s">
        <v>245</v>
      </c>
      <c r="B21" s="99" t="s">
        <v>224</v>
      </c>
      <c r="C21" s="99" t="s">
        <v>240</v>
      </c>
      <c r="D21" s="100" t="s">
        <v>246</v>
      </c>
      <c r="E21" s="101">
        <v>758.9</v>
      </c>
      <c r="F21" s="101">
        <v>724.2</v>
      </c>
      <c r="G21" s="101">
        <v>726.1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</row>
    <row r="22" spans="1:48" ht="31.5" customHeight="1">
      <c r="A22" s="98" t="s">
        <v>247</v>
      </c>
      <c r="B22" s="99" t="s">
        <v>224</v>
      </c>
      <c r="C22" s="99" t="s">
        <v>240</v>
      </c>
      <c r="D22" s="100" t="s">
        <v>248</v>
      </c>
      <c r="E22" s="101">
        <v>11.3</v>
      </c>
      <c r="F22" s="101">
        <v>11.3</v>
      </c>
      <c r="G22" s="101">
        <v>11.3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48" ht="15.75" customHeight="1">
      <c r="A23" s="103" t="s">
        <v>238</v>
      </c>
      <c r="B23" s="104" t="s">
        <v>224</v>
      </c>
      <c r="C23" s="104" t="s">
        <v>240</v>
      </c>
      <c r="D23" s="105" t="s">
        <v>239</v>
      </c>
      <c r="E23" s="106">
        <v>1895</v>
      </c>
      <c r="F23" s="107"/>
      <c r="G23" s="10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ht="47.25" customHeight="1">
      <c r="A24" s="98" t="s">
        <v>231</v>
      </c>
      <c r="B24" s="99" t="s">
        <v>224</v>
      </c>
      <c r="C24" s="108" t="s">
        <v>240</v>
      </c>
      <c r="D24" s="100" t="s">
        <v>232</v>
      </c>
      <c r="E24" s="101">
        <v>74.966489999999993</v>
      </c>
      <c r="F24" s="101"/>
      <c r="G24" s="10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</row>
    <row r="25" spans="1:48" ht="47.25" customHeight="1">
      <c r="A25" s="98" t="s">
        <v>249</v>
      </c>
      <c r="B25" s="99" t="s">
        <v>224</v>
      </c>
      <c r="C25" s="99" t="s">
        <v>250</v>
      </c>
      <c r="D25" s="100" t="s">
        <v>251</v>
      </c>
      <c r="E25" s="101">
        <v>5.9</v>
      </c>
      <c r="F25" s="101">
        <v>6.1</v>
      </c>
      <c r="G25" s="101">
        <v>40.299999999999997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</row>
    <row r="26" spans="1:48" ht="15.75" customHeight="1">
      <c r="A26" s="98" t="s">
        <v>252</v>
      </c>
      <c r="B26" s="99" t="s">
        <v>224</v>
      </c>
      <c r="C26" s="99" t="s">
        <v>253</v>
      </c>
      <c r="D26" s="100" t="s">
        <v>254</v>
      </c>
      <c r="E26" s="101">
        <v>159.44200000000001</v>
      </c>
      <c r="F26" s="101">
        <v>1000</v>
      </c>
      <c r="G26" s="101">
        <v>1000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</row>
    <row r="27" spans="1:48" ht="15.75" customHeight="1">
      <c r="A27" s="98" t="s">
        <v>255</v>
      </c>
      <c r="B27" s="99" t="s">
        <v>224</v>
      </c>
      <c r="C27" s="99" t="s">
        <v>256</v>
      </c>
      <c r="D27" s="109" t="s">
        <v>257</v>
      </c>
      <c r="E27" s="101">
        <v>2658.7109399999999</v>
      </c>
      <c r="F27" s="101"/>
      <c r="G27" s="10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15.75" customHeight="1">
      <c r="A28" s="103" t="s">
        <v>238</v>
      </c>
      <c r="B28" s="104" t="s">
        <v>224</v>
      </c>
      <c r="C28" s="99" t="s">
        <v>256</v>
      </c>
      <c r="D28" s="105" t="s">
        <v>239</v>
      </c>
      <c r="E28" s="106">
        <v>810</v>
      </c>
      <c r="F28" s="107"/>
      <c r="G28" s="10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15.75" customHeight="1">
      <c r="A29" s="98" t="s">
        <v>258</v>
      </c>
      <c r="B29" s="99" t="s">
        <v>224</v>
      </c>
      <c r="C29" s="99" t="s">
        <v>256</v>
      </c>
      <c r="D29" s="109" t="s">
        <v>259</v>
      </c>
      <c r="E29" s="101">
        <v>36523.019999999997</v>
      </c>
      <c r="F29" s="101">
        <v>24586.9</v>
      </c>
      <c r="G29" s="101">
        <v>24586.9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</row>
    <row r="30" spans="1:48" ht="15.75" customHeight="1">
      <c r="A30" s="110" t="s">
        <v>260</v>
      </c>
      <c r="B30" s="99" t="s">
        <v>224</v>
      </c>
      <c r="C30" s="99" t="s">
        <v>256</v>
      </c>
      <c r="D30" s="109" t="s">
        <v>261</v>
      </c>
      <c r="E30" s="101">
        <v>9415</v>
      </c>
      <c r="F30" s="101"/>
      <c r="G30" s="101"/>
      <c r="H30" s="87"/>
      <c r="I30" s="87"/>
      <c r="J30" s="87"/>
      <c r="K30" s="87"/>
      <c r="L30" s="87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81"/>
      <c r="AC30" s="81"/>
      <c r="AD30" s="81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15.75" customHeight="1">
      <c r="A31" s="93" t="s">
        <v>262</v>
      </c>
      <c r="B31" s="94" t="s">
        <v>224</v>
      </c>
      <c r="C31" s="94" t="s">
        <v>263</v>
      </c>
      <c r="D31" s="95"/>
      <c r="E31" s="112">
        <v>22.902000000000001</v>
      </c>
      <c r="F31" s="113"/>
      <c r="G31" s="107">
        <v>0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48" ht="15.75" customHeight="1">
      <c r="A32" s="98" t="s">
        <v>231</v>
      </c>
      <c r="B32" s="99" t="s">
        <v>224</v>
      </c>
      <c r="C32" s="99" t="s">
        <v>264</v>
      </c>
      <c r="D32" s="109" t="s">
        <v>232</v>
      </c>
      <c r="E32" s="114">
        <v>22.902000000000001</v>
      </c>
      <c r="F32" s="113"/>
      <c r="G32" s="10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</row>
    <row r="33" spans="1:48" ht="31.5" customHeight="1">
      <c r="A33" s="98" t="s">
        <v>265</v>
      </c>
      <c r="B33" s="99" t="s">
        <v>224</v>
      </c>
      <c r="C33" s="99" t="s">
        <v>266</v>
      </c>
      <c r="D33" s="109" t="s">
        <v>267</v>
      </c>
      <c r="E33" s="115"/>
      <c r="F33" s="115"/>
      <c r="G33" s="10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</row>
    <row r="34" spans="1:48" ht="15.75" customHeight="1">
      <c r="A34" s="116" t="s">
        <v>268</v>
      </c>
      <c r="B34" s="117" t="s">
        <v>224</v>
      </c>
      <c r="C34" s="117" t="s">
        <v>269</v>
      </c>
      <c r="D34" s="118"/>
      <c r="E34" s="107">
        <v>4270.2180200000003</v>
      </c>
      <c r="F34" s="107"/>
      <c r="G34" s="107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</row>
    <row r="35" spans="1:48" ht="31.5" customHeight="1">
      <c r="A35" s="119" t="s">
        <v>270</v>
      </c>
      <c r="B35" s="108" t="s">
        <v>224</v>
      </c>
      <c r="C35" s="108" t="s">
        <v>271</v>
      </c>
      <c r="D35" s="120" t="s">
        <v>272</v>
      </c>
      <c r="E35" s="121">
        <v>3144.8</v>
      </c>
      <c r="F35" s="121"/>
      <c r="G35" s="121"/>
      <c r="H35" s="122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</row>
    <row r="36" spans="1:48" ht="15.75" customHeight="1">
      <c r="A36" s="98" t="s">
        <v>252</v>
      </c>
      <c r="B36" s="99" t="s">
        <v>224</v>
      </c>
      <c r="C36" s="99" t="s">
        <v>271</v>
      </c>
      <c r="D36" s="100" t="s">
        <v>254</v>
      </c>
      <c r="E36" s="101">
        <v>80.558019999999999</v>
      </c>
      <c r="F36" s="101"/>
      <c r="G36" s="101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ht="15.75" customHeight="1">
      <c r="A37" s="110" t="s">
        <v>260</v>
      </c>
      <c r="B37" s="99" t="s">
        <v>224</v>
      </c>
      <c r="C37" s="99" t="s">
        <v>271</v>
      </c>
      <c r="D37" s="109" t="s">
        <v>261</v>
      </c>
      <c r="E37" s="101">
        <v>811</v>
      </c>
      <c r="F37" s="101"/>
      <c r="G37" s="101"/>
      <c r="H37" s="87"/>
      <c r="I37" s="87"/>
      <c r="J37" s="87"/>
      <c r="K37" s="87"/>
      <c r="L37" s="87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81"/>
      <c r="AC37" s="81"/>
      <c r="AD37" s="81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ht="15.75" customHeight="1">
      <c r="A38" s="124" t="s">
        <v>273</v>
      </c>
      <c r="B38" s="125" t="s">
        <v>224</v>
      </c>
      <c r="C38" s="99" t="s">
        <v>271</v>
      </c>
      <c r="D38" s="126" t="s">
        <v>274</v>
      </c>
      <c r="E38" s="101">
        <v>183.86</v>
      </c>
      <c r="F38" s="107"/>
      <c r="G38" s="107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ht="15.75" customHeight="1">
      <c r="A39" s="124" t="s">
        <v>273</v>
      </c>
      <c r="B39" s="125" t="s">
        <v>224</v>
      </c>
      <c r="C39" s="125" t="s">
        <v>275</v>
      </c>
      <c r="D39" s="126" t="s">
        <v>276</v>
      </c>
      <c r="E39" s="101">
        <v>50</v>
      </c>
      <c r="F39" s="107"/>
      <c r="G39" s="107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</row>
    <row r="40" spans="1:48" ht="15.75" customHeight="1">
      <c r="A40" s="93" t="s">
        <v>277</v>
      </c>
      <c r="B40" s="94" t="s">
        <v>224</v>
      </c>
      <c r="C40" s="94" t="s">
        <v>278</v>
      </c>
      <c r="D40" s="95"/>
      <c r="E40" s="107">
        <f>SUM(E41:E48)</f>
        <v>20863.542160000001</v>
      </c>
      <c r="F40" s="107">
        <v>22581.9</v>
      </c>
      <c r="G40" s="107">
        <v>23579.199999999997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1:48" ht="15.75" customHeight="1">
      <c r="A41" s="98" t="s">
        <v>233</v>
      </c>
      <c r="B41" s="99" t="s">
        <v>224</v>
      </c>
      <c r="C41" s="99" t="s">
        <v>279</v>
      </c>
      <c r="D41" s="100" t="s">
        <v>235</v>
      </c>
      <c r="E41" s="101">
        <v>2625.55</v>
      </c>
      <c r="F41" s="101">
        <v>1637.9</v>
      </c>
      <c r="G41" s="101">
        <v>1637.9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</row>
    <row r="42" spans="1:48" ht="15.75" customHeight="1">
      <c r="A42" s="98" t="s">
        <v>233</v>
      </c>
      <c r="B42" s="99" t="s">
        <v>224</v>
      </c>
      <c r="C42" s="99" t="s">
        <v>279</v>
      </c>
      <c r="D42" s="100" t="s">
        <v>242</v>
      </c>
      <c r="E42" s="101">
        <v>241.40794</v>
      </c>
      <c r="F42" s="101">
        <v>0</v>
      </c>
      <c r="G42" s="101">
        <v>0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ht="15.75" customHeight="1">
      <c r="A43" s="128" t="s">
        <v>280</v>
      </c>
      <c r="B43" s="99" t="s">
        <v>224</v>
      </c>
      <c r="C43" s="99" t="s">
        <v>279</v>
      </c>
      <c r="D43" s="100" t="s">
        <v>281</v>
      </c>
      <c r="E43" s="101">
        <v>5685.2</v>
      </c>
      <c r="F43" s="101">
        <v>1433.9</v>
      </c>
      <c r="G43" s="101">
        <v>1419.3</v>
      </c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</row>
    <row r="44" spans="1:48" ht="15.75" customHeight="1">
      <c r="A44" s="128" t="s">
        <v>282</v>
      </c>
      <c r="B44" s="99" t="s">
        <v>224</v>
      </c>
      <c r="C44" s="99" t="s">
        <v>279</v>
      </c>
      <c r="D44" s="100" t="s">
        <v>283</v>
      </c>
      <c r="E44" s="101">
        <v>134</v>
      </c>
      <c r="F44" s="101">
        <v>127.8</v>
      </c>
      <c r="G44" s="101">
        <v>125.6</v>
      </c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</row>
    <row r="45" spans="1:48" ht="15.75" customHeight="1">
      <c r="A45" s="103" t="s">
        <v>238</v>
      </c>
      <c r="B45" s="104" t="s">
        <v>224</v>
      </c>
      <c r="C45" s="99" t="s">
        <v>279</v>
      </c>
      <c r="D45" s="105" t="s">
        <v>239</v>
      </c>
      <c r="E45" s="106">
        <v>283.39999999999998</v>
      </c>
      <c r="F45" s="107"/>
      <c r="G45" s="10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ht="15.75" customHeight="1">
      <c r="A46" s="98" t="s">
        <v>284</v>
      </c>
      <c r="B46" s="99" t="s">
        <v>224</v>
      </c>
      <c r="C46" s="99" t="s">
        <v>279</v>
      </c>
      <c r="D46" s="100" t="s">
        <v>285</v>
      </c>
      <c r="E46" s="101">
        <v>200</v>
      </c>
      <c r="F46" s="101">
        <v>200</v>
      </c>
      <c r="G46" s="101">
        <v>100</v>
      </c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</row>
    <row r="47" spans="1:48" ht="15.75" customHeight="1">
      <c r="A47" s="98" t="s">
        <v>286</v>
      </c>
      <c r="B47" s="99" t="s">
        <v>224</v>
      </c>
      <c r="C47" s="99" t="s">
        <v>287</v>
      </c>
      <c r="D47" s="109" t="s">
        <v>288</v>
      </c>
      <c r="E47" s="101">
        <f>8076.39162+1221.8</f>
        <v>9298.1916199999996</v>
      </c>
      <c r="F47" s="101">
        <v>19182.300000000003</v>
      </c>
      <c r="G47" s="101">
        <v>20296.399999999998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</row>
    <row r="48" spans="1:48" ht="15.75" customHeight="1">
      <c r="A48" s="130" t="s">
        <v>289</v>
      </c>
      <c r="B48" s="131" t="s">
        <v>224</v>
      </c>
      <c r="C48" s="131" t="s">
        <v>290</v>
      </c>
      <c r="D48" s="132" t="s">
        <v>291</v>
      </c>
      <c r="E48" s="133">
        <v>2395.7926000000002</v>
      </c>
      <c r="F48" s="133"/>
      <c r="G48" s="101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48" ht="15.75" customHeight="1">
      <c r="A49" s="134" t="s">
        <v>292</v>
      </c>
      <c r="B49" s="94" t="s">
        <v>224</v>
      </c>
      <c r="C49" s="94" t="s">
        <v>293</v>
      </c>
      <c r="D49" s="109"/>
      <c r="E49" s="107">
        <v>3291.14</v>
      </c>
      <c r="F49" s="107"/>
      <c r="G49" s="107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 ht="47.25" customHeight="1">
      <c r="A50" s="128" t="s">
        <v>294</v>
      </c>
      <c r="B50" s="99" t="s">
        <v>224</v>
      </c>
      <c r="C50" s="99" t="s">
        <v>295</v>
      </c>
      <c r="D50" s="109" t="s">
        <v>296</v>
      </c>
      <c r="E50" s="101">
        <v>3291.14</v>
      </c>
      <c r="F50" s="101"/>
      <c r="G50" s="10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48" ht="15.75" customHeight="1">
      <c r="A51" s="134" t="s">
        <v>297</v>
      </c>
      <c r="B51" s="94" t="s">
        <v>224</v>
      </c>
      <c r="C51" s="94" t="s">
        <v>298</v>
      </c>
      <c r="D51" s="109"/>
      <c r="E51" s="107">
        <v>106.59898</v>
      </c>
      <c r="F51" s="107"/>
      <c r="G51" s="107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48" ht="47.25" customHeight="1">
      <c r="A52" s="128" t="s">
        <v>299</v>
      </c>
      <c r="B52" s="99" t="s">
        <v>224</v>
      </c>
      <c r="C52" s="99" t="s">
        <v>300</v>
      </c>
      <c r="D52" s="109" t="s">
        <v>301</v>
      </c>
      <c r="E52" s="101">
        <v>106.59898</v>
      </c>
      <c r="F52" s="101"/>
      <c r="G52" s="10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 ht="15.75" customHeight="1">
      <c r="A53" s="93" t="s">
        <v>302</v>
      </c>
      <c r="B53" s="94" t="s">
        <v>224</v>
      </c>
      <c r="C53" s="94" t="s">
        <v>303</v>
      </c>
      <c r="D53" s="95"/>
      <c r="E53" s="107">
        <v>6156.7302600000003</v>
      </c>
      <c r="F53" s="107">
        <v>3200</v>
      </c>
      <c r="G53" s="107">
        <v>2850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</row>
    <row r="54" spans="1:48" ht="31.5" customHeight="1">
      <c r="A54" s="98" t="s">
        <v>304</v>
      </c>
      <c r="B54" s="99" t="s">
        <v>224</v>
      </c>
      <c r="C54" s="99" t="s">
        <v>305</v>
      </c>
      <c r="D54" s="109" t="s">
        <v>306</v>
      </c>
      <c r="E54" s="101">
        <v>2831.7127</v>
      </c>
      <c r="F54" s="101">
        <v>2500</v>
      </c>
      <c r="G54" s="101">
        <v>2150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</row>
    <row r="55" spans="1:48" ht="31.5" customHeight="1">
      <c r="A55" s="135" t="s">
        <v>307</v>
      </c>
      <c r="B55" s="131" t="s">
        <v>224</v>
      </c>
      <c r="C55" s="131" t="s">
        <v>308</v>
      </c>
      <c r="D55" s="132" t="s">
        <v>309</v>
      </c>
      <c r="E55" s="136">
        <v>2101.3515600000001</v>
      </c>
      <c r="F55" s="136"/>
      <c r="G55" s="107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48" ht="15.75" customHeight="1">
      <c r="A56" s="98" t="s">
        <v>252</v>
      </c>
      <c r="B56" s="99" t="s">
        <v>224</v>
      </c>
      <c r="C56" s="99" t="s">
        <v>310</v>
      </c>
      <c r="D56" s="100" t="s">
        <v>254</v>
      </c>
      <c r="E56" s="101">
        <v>90</v>
      </c>
      <c r="F56" s="101"/>
      <c r="G56" s="101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 ht="15.75" customHeight="1">
      <c r="A57" s="128" t="s">
        <v>311</v>
      </c>
      <c r="B57" s="99" t="s">
        <v>224</v>
      </c>
      <c r="C57" s="99" t="s">
        <v>310</v>
      </c>
      <c r="D57" s="109" t="s">
        <v>312</v>
      </c>
      <c r="E57" s="101">
        <v>800</v>
      </c>
      <c r="F57" s="101">
        <v>600</v>
      </c>
      <c r="G57" s="101">
        <v>600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</row>
    <row r="58" spans="1:48" ht="15.75" customHeight="1">
      <c r="A58" s="128" t="s">
        <v>313</v>
      </c>
      <c r="B58" s="99" t="s">
        <v>224</v>
      </c>
      <c r="C58" s="99" t="s">
        <v>310</v>
      </c>
      <c r="D58" s="109" t="s">
        <v>314</v>
      </c>
      <c r="E58" s="101">
        <v>333.666</v>
      </c>
      <c r="F58" s="101">
        <v>100</v>
      </c>
      <c r="G58" s="101">
        <v>100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</row>
    <row r="59" spans="1:48" ht="36.75" customHeight="1">
      <c r="A59" s="88" t="s">
        <v>315</v>
      </c>
      <c r="B59" s="89" t="s">
        <v>224</v>
      </c>
      <c r="C59" s="89"/>
      <c r="D59" s="90"/>
      <c r="E59" s="91">
        <f>E60+E71+E78+E91+E93+E86+E88+E67+E83+E69</f>
        <v>322325.69753</v>
      </c>
      <c r="F59" s="91">
        <f t="shared" ref="F59:G59" si="1">F60+F71+F78+F91+F93+F86+F88</f>
        <v>103792.59</v>
      </c>
      <c r="G59" s="91">
        <f t="shared" si="1"/>
        <v>98417.702999999994</v>
      </c>
      <c r="H59" s="137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</row>
    <row r="60" spans="1:48" ht="15.75" customHeight="1">
      <c r="A60" s="93" t="s">
        <v>225</v>
      </c>
      <c r="B60" s="94" t="s">
        <v>224</v>
      </c>
      <c r="C60" s="94" t="s">
        <v>226</v>
      </c>
      <c r="D60" s="95"/>
      <c r="E60" s="107">
        <v>11398.788480000001</v>
      </c>
      <c r="F60" s="107">
        <v>5754.7999999999993</v>
      </c>
      <c r="G60" s="107">
        <v>5734.7999999999993</v>
      </c>
      <c r="H60" s="9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48" ht="15.75" customHeight="1">
      <c r="A61" s="98" t="s">
        <v>233</v>
      </c>
      <c r="B61" s="99" t="s">
        <v>224</v>
      </c>
      <c r="C61" s="99" t="s">
        <v>316</v>
      </c>
      <c r="D61" s="100" t="s">
        <v>235</v>
      </c>
      <c r="E61" s="101">
        <v>8304.8000000000011</v>
      </c>
      <c r="F61" s="101">
        <v>5455.2999999999993</v>
      </c>
      <c r="G61" s="101">
        <v>5435.2999999999993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</row>
    <row r="62" spans="1:48" ht="15.75" customHeight="1">
      <c r="A62" s="98" t="s">
        <v>233</v>
      </c>
      <c r="B62" s="99" t="s">
        <v>224</v>
      </c>
      <c r="C62" s="99" t="s">
        <v>316</v>
      </c>
      <c r="D62" s="100" t="s">
        <v>242</v>
      </c>
      <c r="E62" s="101">
        <v>383.88847999999996</v>
      </c>
      <c r="F62" s="101"/>
      <c r="G62" s="10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 ht="31.5" customHeight="1">
      <c r="A63" s="98" t="s">
        <v>243</v>
      </c>
      <c r="B63" s="99" t="s">
        <v>224</v>
      </c>
      <c r="C63" s="99" t="s">
        <v>316</v>
      </c>
      <c r="D63" s="100" t="s">
        <v>244</v>
      </c>
      <c r="E63" s="101">
        <v>295.10000000000002</v>
      </c>
      <c r="F63" s="101">
        <v>299.5</v>
      </c>
      <c r="G63" s="101">
        <v>299.5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</row>
    <row r="64" spans="1:48" ht="15.75" customHeight="1">
      <c r="A64" s="103" t="s">
        <v>238</v>
      </c>
      <c r="B64" s="104" t="s">
        <v>224</v>
      </c>
      <c r="C64" s="99" t="s">
        <v>316</v>
      </c>
      <c r="D64" s="105" t="s">
        <v>239</v>
      </c>
      <c r="E64" s="106">
        <v>455</v>
      </c>
      <c r="F64" s="107"/>
      <c r="G64" s="10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ht="47.25" customHeight="1">
      <c r="A65" s="139" t="s">
        <v>317</v>
      </c>
      <c r="B65" s="140" t="s">
        <v>224</v>
      </c>
      <c r="C65" s="140" t="s">
        <v>318</v>
      </c>
      <c r="D65" s="141" t="s">
        <v>319</v>
      </c>
      <c r="E65" s="142">
        <v>1860</v>
      </c>
      <c r="F65" s="142">
        <v>0</v>
      </c>
      <c r="G65" s="142">
        <v>0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</row>
    <row r="66" spans="1:48" ht="15.75" customHeight="1">
      <c r="A66" s="143" t="s">
        <v>258</v>
      </c>
      <c r="B66" s="140" t="s">
        <v>224</v>
      </c>
      <c r="C66" s="140" t="s">
        <v>256</v>
      </c>
      <c r="D66" s="141" t="s">
        <v>259</v>
      </c>
      <c r="E66" s="144">
        <v>100</v>
      </c>
      <c r="F66" s="144"/>
      <c r="G66" s="144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48" ht="15.75" customHeight="1">
      <c r="A67" s="93" t="s">
        <v>262</v>
      </c>
      <c r="B67" s="94" t="s">
        <v>224</v>
      </c>
      <c r="C67" s="94" t="s">
        <v>263</v>
      </c>
      <c r="D67" s="95"/>
      <c r="E67" s="107"/>
      <c r="F67" s="113"/>
      <c r="G67" s="107">
        <v>0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</row>
    <row r="68" spans="1:48" ht="15.75" customHeight="1">
      <c r="A68" s="98" t="s">
        <v>231</v>
      </c>
      <c r="B68" s="99" t="s">
        <v>224</v>
      </c>
      <c r="C68" s="99" t="s">
        <v>264</v>
      </c>
      <c r="D68" s="109" t="s">
        <v>232</v>
      </c>
      <c r="E68" s="101"/>
      <c r="F68" s="113"/>
      <c r="G68" s="10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</row>
    <row r="69" spans="1:48" ht="15.75" customHeight="1">
      <c r="A69" s="116" t="s">
        <v>268</v>
      </c>
      <c r="B69" s="117" t="s">
        <v>224</v>
      </c>
      <c r="C69" s="117" t="s">
        <v>269</v>
      </c>
      <c r="D69" s="118"/>
      <c r="E69" s="107">
        <v>670</v>
      </c>
      <c r="F69" s="107"/>
      <c r="G69" s="107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ht="31.5" customHeight="1">
      <c r="A70" s="119" t="s">
        <v>252</v>
      </c>
      <c r="B70" s="108" t="s">
        <v>224</v>
      </c>
      <c r="C70" s="108" t="s">
        <v>271</v>
      </c>
      <c r="D70" s="120" t="s">
        <v>254</v>
      </c>
      <c r="E70" s="121">
        <v>670</v>
      </c>
      <c r="F70" s="121"/>
      <c r="G70" s="121"/>
      <c r="H70" s="122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ht="15.75" customHeight="1">
      <c r="A71" s="93" t="s">
        <v>277</v>
      </c>
      <c r="B71" s="94" t="s">
        <v>224</v>
      </c>
      <c r="C71" s="94" t="s">
        <v>278</v>
      </c>
      <c r="D71" s="145"/>
      <c r="E71" s="107">
        <v>151886.32905999999</v>
      </c>
      <c r="F71" s="107">
        <v>0</v>
      </c>
      <c r="G71" s="107">
        <v>0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</row>
    <row r="72" spans="1:48" ht="31.5" customHeight="1">
      <c r="A72" s="128" t="s">
        <v>320</v>
      </c>
      <c r="B72" s="99" t="s">
        <v>224</v>
      </c>
      <c r="C72" s="99" t="s">
        <v>321</v>
      </c>
      <c r="D72" s="100" t="s">
        <v>322</v>
      </c>
      <c r="E72" s="101"/>
      <c r="F72" s="101"/>
      <c r="G72" s="10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</row>
    <row r="73" spans="1:48" ht="15.75" customHeight="1">
      <c r="A73" s="98" t="s">
        <v>286</v>
      </c>
      <c r="B73" s="99" t="s">
        <v>224</v>
      </c>
      <c r="C73" s="99" t="s">
        <v>287</v>
      </c>
      <c r="D73" s="100" t="s">
        <v>288</v>
      </c>
      <c r="E73" s="101">
        <v>6131.2593999999999</v>
      </c>
      <c r="F73" s="101"/>
      <c r="G73" s="101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</row>
    <row r="74" spans="1:48" ht="15.75" customHeight="1">
      <c r="A74" s="98" t="s">
        <v>323</v>
      </c>
      <c r="B74" s="99" t="s">
        <v>224</v>
      </c>
      <c r="C74" s="99" t="s">
        <v>287</v>
      </c>
      <c r="D74" s="100" t="s">
        <v>324</v>
      </c>
      <c r="E74" s="101">
        <v>43250.080000000002</v>
      </c>
      <c r="F74" s="101"/>
      <c r="G74" s="101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ht="15.75" customHeight="1">
      <c r="A75" s="98" t="s">
        <v>325</v>
      </c>
      <c r="B75" s="99" t="s">
        <v>224</v>
      </c>
      <c r="C75" s="99" t="s">
        <v>287</v>
      </c>
      <c r="D75" s="100" t="s">
        <v>326</v>
      </c>
      <c r="E75" s="101">
        <v>51908.722220000003</v>
      </c>
      <c r="F75" s="101"/>
      <c r="G75" s="101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 ht="15.75" customHeight="1">
      <c r="A76" s="98" t="s">
        <v>327</v>
      </c>
      <c r="B76" s="99" t="s">
        <v>224</v>
      </c>
      <c r="C76" s="99" t="s">
        <v>287</v>
      </c>
      <c r="D76" s="100" t="s">
        <v>328</v>
      </c>
      <c r="E76" s="101">
        <v>50562</v>
      </c>
      <c r="F76" s="101"/>
      <c r="G76" s="101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 ht="31.5" customHeight="1">
      <c r="A77" s="98" t="s">
        <v>329</v>
      </c>
      <c r="B77" s="99" t="s">
        <v>224</v>
      </c>
      <c r="C77" s="99" t="s">
        <v>290</v>
      </c>
      <c r="D77" s="109" t="s">
        <v>330</v>
      </c>
      <c r="E77" s="101"/>
      <c r="F77" s="101"/>
      <c r="G77" s="10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</row>
    <row r="78" spans="1:48" ht="15.75" customHeight="1">
      <c r="A78" s="134" t="s">
        <v>292</v>
      </c>
      <c r="B78" s="94" t="s">
        <v>224</v>
      </c>
      <c r="C78" s="94" t="s">
        <v>293</v>
      </c>
      <c r="D78" s="109"/>
      <c r="E78" s="107">
        <v>17852.90596</v>
      </c>
      <c r="F78" s="107">
        <v>4634.2</v>
      </c>
      <c r="G78" s="107">
        <v>0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</row>
    <row r="79" spans="1:48" ht="47.25" customHeight="1">
      <c r="A79" s="128" t="s">
        <v>294</v>
      </c>
      <c r="B79" s="99" t="s">
        <v>224</v>
      </c>
      <c r="C79" s="99" t="s">
        <v>295</v>
      </c>
      <c r="D79" s="109" t="s">
        <v>296</v>
      </c>
      <c r="E79" s="101">
        <v>3291.14</v>
      </c>
      <c r="F79" s="101"/>
      <c r="G79" s="10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 ht="47.25" customHeight="1">
      <c r="A80" s="128" t="s">
        <v>331</v>
      </c>
      <c r="B80" s="99" t="s">
        <v>224</v>
      </c>
      <c r="C80" s="99" t="s">
        <v>295</v>
      </c>
      <c r="D80" s="109" t="s">
        <v>332</v>
      </c>
      <c r="E80" s="101">
        <v>7122.5759600000001</v>
      </c>
      <c r="F80" s="101">
        <v>4634.2</v>
      </c>
      <c r="G80" s="10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</row>
    <row r="81" spans="1:48" ht="15.75" customHeight="1">
      <c r="A81" s="135" t="s">
        <v>333</v>
      </c>
      <c r="B81" s="131" t="s">
        <v>224</v>
      </c>
      <c r="C81" s="131" t="s">
        <v>334</v>
      </c>
      <c r="D81" s="132" t="s">
        <v>335</v>
      </c>
      <c r="E81" s="136"/>
      <c r="F81" s="136"/>
      <c r="G81" s="136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</row>
    <row r="82" spans="1:48" ht="15.75" customHeight="1">
      <c r="A82" s="135" t="s">
        <v>336</v>
      </c>
      <c r="B82" s="131" t="s">
        <v>224</v>
      </c>
      <c r="C82" s="131" t="s">
        <v>334</v>
      </c>
      <c r="D82" s="132" t="s">
        <v>337</v>
      </c>
      <c r="E82" s="101">
        <v>7439.19</v>
      </c>
      <c r="F82" s="101"/>
      <c r="G82" s="10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</row>
    <row r="83" spans="1:48" ht="15.75" customHeight="1">
      <c r="A83" s="93" t="s">
        <v>338</v>
      </c>
      <c r="B83" s="94" t="s">
        <v>224</v>
      </c>
      <c r="C83" s="94" t="s">
        <v>339</v>
      </c>
      <c r="D83" s="95"/>
      <c r="E83" s="107">
        <v>21766.190779999997</v>
      </c>
      <c r="F83" s="101"/>
      <c r="G83" s="10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</row>
    <row r="84" spans="1:48" ht="15.75" customHeight="1">
      <c r="A84" s="98" t="s">
        <v>340</v>
      </c>
      <c r="B84" s="99" t="s">
        <v>224</v>
      </c>
      <c r="C84" s="99" t="s">
        <v>341</v>
      </c>
      <c r="D84" s="109" t="s">
        <v>342</v>
      </c>
      <c r="E84" s="101">
        <v>12416.190779999999</v>
      </c>
      <c r="F84" s="101"/>
      <c r="G84" s="10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  <row r="85" spans="1:48" ht="15.75" customHeight="1">
      <c r="A85" s="98" t="s">
        <v>294</v>
      </c>
      <c r="B85" s="99" t="s">
        <v>224</v>
      </c>
      <c r="C85" s="99" t="s">
        <v>343</v>
      </c>
      <c r="D85" s="100" t="s">
        <v>296</v>
      </c>
      <c r="E85" s="101">
        <v>9350</v>
      </c>
      <c r="F85" s="101"/>
      <c r="G85" s="10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</row>
    <row r="86" spans="1:48" ht="15.75" customHeight="1">
      <c r="A86" s="134" t="s">
        <v>344</v>
      </c>
      <c r="B86" s="94" t="s">
        <v>224</v>
      </c>
      <c r="C86" s="94" t="s">
        <v>303</v>
      </c>
      <c r="D86" s="100"/>
      <c r="E86" s="107">
        <v>5332.8</v>
      </c>
      <c r="F86" s="107">
        <v>5049.5</v>
      </c>
      <c r="G86" s="107">
        <v>4928.8999999999996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</row>
    <row r="87" spans="1:48" ht="47.25" customHeight="1">
      <c r="A87" s="98" t="s">
        <v>345</v>
      </c>
      <c r="B87" s="99" t="s">
        <v>224</v>
      </c>
      <c r="C87" s="99" t="s">
        <v>308</v>
      </c>
      <c r="D87" s="100" t="s">
        <v>346</v>
      </c>
      <c r="E87" s="101">
        <v>5332.8</v>
      </c>
      <c r="F87" s="101">
        <v>5049.5</v>
      </c>
      <c r="G87" s="101">
        <v>4928.8999999999996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</row>
    <row r="88" spans="1:48" ht="47.25" customHeight="1">
      <c r="A88" s="134" t="s">
        <v>347</v>
      </c>
      <c r="B88" s="94" t="s">
        <v>224</v>
      </c>
      <c r="C88" s="94" t="s">
        <v>348</v>
      </c>
      <c r="D88" s="145"/>
      <c r="E88" s="107">
        <v>0</v>
      </c>
      <c r="F88" s="101"/>
      <c r="G88" s="101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</row>
    <row r="89" spans="1:48" ht="47.25" customHeight="1">
      <c r="A89" s="128" t="s">
        <v>349</v>
      </c>
      <c r="B89" s="146" t="s">
        <v>224</v>
      </c>
      <c r="C89" s="99" t="s">
        <v>350</v>
      </c>
      <c r="D89" s="100" t="s">
        <v>351</v>
      </c>
      <c r="E89" s="101"/>
      <c r="F89" s="101"/>
      <c r="G89" s="101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</row>
    <row r="90" spans="1:48" ht="47.25" customHeight="1">
      <c r="A90" s="128" t="s">
        <v>349</v>
      </c>
      <c r="B90" s="99" t="s">
        <v>224</v>
      </c>
      <c r="C90" s="99" t="s">
        <v>350</v>
      </c>
      <c r="D90" s="100" t="s">
        <v>352</v>
      </c>
      <c r="E90" s="101"/>
      <c r="F90" s="101"/>
      <c r="G90" s="101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</row>
    <row r="91" spans="1:48" ht="31.5" customHeight="1">
      <c r="A91" s="93" t="s">
        <v>353</v>
      </c>
      <c r="B91" s="94" t="s">
        <v>224</v>
      </c>
      <c r="C91" s="94" t="s">
        <v>354</v>
      </c>
      <c r="D91" s="95"/>
      <c r="E91" s="107">
        <v>4.0216500000000002</v>
      </c>
      <c r="F91" s="107">
        <v>3.09</v>
      </c>
      <c r="G91" s="107">
        <v>3.0030000000000001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</row>
    <row r="92" spans="1:48" ht="31.5" customHeight="1">
      <c r="A92" s="93" t="s">
        <v>353</v>
      </c>
      <c r="B92" s="94" t="s">
        <v>224</v>
      </c>
      <c r="C92" s="94" t="s">
        <v>355</v>
      </c>
      <c r="D92" s="95" t="s">
        <v>356</v>
      </c>
      <c r="E92" s="107">
        <v>4.0216500000000002</v>
      </c>
      <c r="F92" s="107">
        <v>3.09</v>
      </c>
      <c r="G92" s="107">
        <v>3.0030000000000001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</row>
    <row r="93" spans="1:48" ht="31.5" customHeight="1">
      <c r="A93" s="93" t="s">
        <v>357</v>
      </c>
      <c r="B93" s="94" t="s">
        <v>224</v>
      </c>
      <c r="C93" s="94" t="s">
        <v>358</v>
      </c>
      <c r="D93" s="95"/>
      <c r="E93" s="107">
        <v>113414.66160000001</v>
      </c>
      <c r="F93" s="107">
        <v>88351</v>
      </c>
      <c r="G93" s="107">
        <v>87751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</row>
    <row r="94" spans="1:48" ht="31.5" customHeight="1">
      <c r="A94" s="98" t="s">
        <v>359</v>
      </c>
      <c r="B94" s="99" t="s">
        <v>224</v>
      </c>
      <c r="C94" s="99" t="s">
        <v>360</v>
      </c>
      <c r="D94" s="109" t="s">
        <v>361</v>
      </c>
      <c r="E94" s="101">
        <v>61913</v>
      </c>
      <c r="F94" s="101">
        <v>57461</v>
      </c>
      <c r="G94" s="101">
        <v>57461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</row>
    <row r="95" spans="1:48" ht="31.5" customHeight="1">
      <c r="A95" s="98" t="s">
        <v>362</v>
      </c>
      <c r="B95" s="99" t="s">
        <v>224</v>
      </c>
      <c r="C95" s="99" t="s">
        <v>360</v>
      </c>
      <c r="D95" s="109" t="s">
        <v>363</v>
      </c>
      <c r="E95" s="101">
        <v>2324</v>
      </c>
      <c r="F95" s="101">
        <v>2324</v>
      </c>
      <c r="G95" s="101">
        <v>2324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</row>
    <row r="96" spans="1:48" ht="47.25" customHeight="1">
      <c r="A96" s="135" t="s">
        <v>333</v>
      </c>
      <c r="B96" s="99" t="s">
        <v>224</v>
      </c>
      <c r="C96" s="131" t="s">
        <v>364</v>
      </c>
      <c r="D96" s="132" t="s">
        <v>365</v>
      </c>
      <c r="E96" s="136">
        <v>550</v>
      </c>
      <c r="F96" s="136">
        <v>950</v>
      </c>
      <c r="G96" s="136">
        <v>350</v>
      </c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  <row r="97" spans="1:48" ht="31.5" customHeight="1">
      <c r="A97" s="98" t="s">
        <v>366</v>
      </c>
      <c r="B97" s="99" t="s">
        <v>224</v>
      </c>
      <c r="C97" s="99" t="s">
        <v>364</v>
      </c>
      <c r="D97" s="109" t="s">
        <v>367</v>
      </c>
      <c r="E97" s="101">
        <v>33574.730000000003</v>
      </c>
      <c r="F97" s="101">
        <v>26563</v>
      </c>
      <c r="G97" s="101">
        <v>26563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</row>
    <row r="98" spans="1:48" ht="15.75" customHeight="1">
      <c r="A98" s="98" t="s">
        <v>368</v>
      </c>
      <c r="B98" s="99" t="s">
        <v>224</v>
      </c>
      <c r="C98" s="99" t="s">
        <v>364</v>
      </c>
      <c r="D98" s="109" t="s">
        <v>369</v>
      </c>
      <c r="E98" s="101">
        <v>1053</v>
      </c>
      <c r="F98" s="101">
        <v>1053</v>
      </c>
      <c r="G98" s="101">
        <v>1053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</row>
    <row r="99" spans="1:48" ht="15.75" customHeight="1">
      <c r="A99" s="98" t="s">
        <v>370</v>
      </c>
      <c r="B99" s="99" t="s">
        <v>224</v>
      </c>
      <c r="C99" s="99" t="s">
        <v>364</v>
      </c>
      <c r="D99" s="109" t="s">
        <v>371</v>
      </c>
      <c r="E99" s="101">
        <v>599.99959999999999</v>
      </c>
      <c r="F99" s="101"/>
      <c r="G99" s="10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</row>
    <row r="100" spans="1:48" ht="15.75" customHeight="1">
      <c r="A100" s="98" t="s">
        <v>231</v>
      </c>
      <c r="B100" s="99" t="s">
        <v>224</v>
      </c>
      <c r="C100" s="146" t="s">
        <v>364</v>
      </c>
      <c r="D100" s="109" t="s">
        <v>232</v>
      </c>
      <c r="E100" s="101">
        <v>359.93200000000002</v>
      </c>
      <c r="F100" s="113"/>
      <c r="G100" s="10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</row>
    <row r="101" spans="1:48" ht="15.75" customHeight="1">
      <c r="A101" s="110" t="s">
        <v>260</v>
      </c>
      <c r="B101" s="99" t="s">
        <v>224</v>
      </c>
      <c r="C101" s="99" t="s">
        <v>364</v>
      </c>
      <c r="D101" s="109" t="s">
        <v>261</v>
      </c>
      <c r="E101" s="101">
        <v>13040</v>
      </c>
      <c r="F101" s="101"/>
      <c r="G101" s="101"/>
      <c r="H101" s="87"/>
      <c r="I101" s="87"/>
      <c r="J101" s="87"/>
      <c r="K101" s="87"/>
      <c r="L101" s="87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81"/>
      <c r="AC101" s="81"/>
      <c r="AD101" s="81"/>
    </row>
    <row r="102" spans="1:48" ht="15.75" customHeight="1">
      <c r="A102" s="88" t="s">
        <v>372</v>
      </c>
      <c r="B102" s="89" t="s">
        <v>224</v>
      </c>
      <c r="C102" s="89"/>
      <c r="D102" s="90"/>
      <c r="E102" s="147">
        <f t="shared" ref="E102:G102" si="2">E103</f>
        <v>2173</v>
      </c>
      <c r="F102" s="147">
        <f t="shared" si="2"/>
        <v>1442.1</v>
      </c>
      <c r="G102" s="147">
        <f t="shared" si="2"/>
        <v>1442.1</v>
      </c>
      <c r="H102" s="14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</row>
    <row r="103" spans="1:48" ht="15.75" customHeight="1">
      <c r="A103" s="93" t="s">
        <v>225</v>
      </c>
      <c r="B103" s="94" t="s">
        <v>224</v>
      </c>
      <c r="C103" s="94" t="s">
        <v>226</v>
      </c>
      <c r="D103" s="95"/>
      <c r="E103" s="149">
        <v>2173</v>
      </c>
      <c r="F103" s="149">
        <v>1442.1</v>
      </c>
      <c r="G103" s="149">
        <v>1442.1</v>
      </c>
      <c r="H103" s="150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</row>
    <row r="104" spans="1:48" ht="15.75" customHeight="1">
      <c r="A104" s="98" t="s">
        <v>241</v>
      </c>
      <c r="B104" s="99" t="s">
        <v>224</v>
      </c>
      <c r="C104" s="99" t="s">
        <v>316</v>
      </c>
      <c r="D104" s="100" t="s">
        <v>373</v>
      </c>
      <c r="E104" s="151">
        <v>805.5</v>
      </c>
      <c r="F104" s="151">
        <v>500</v>
      </c>
      <c r="G104" s="151">
        <v>500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</row>
    <row r="105" spans="1:48" ht="15.75" customHeight="1">
      <c r="A105" s="98" t="s">
        <v>374</v>
      </c>
      <c r="B105" s="99" t="s">
        <v>224</v>
      </c>
      <c r="C105" s="99" t="s">
        <v>316</v>
      </c>
      <c r="D105" s="100" t="s">
        <v>375</v>
      </c>
      <c r="E105" s="151">
        <v>1317.5</v>
      </c>
      <c r="F105" s="151">
        <v>942.1</v>
      </c>
      <c r="G105" s="151">
        <v>942.1</v>
      </c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</row>
    <row r="106" spans="1:48" ht="15.75" customHeight="1">
      <c r="A106" s="103" t="s">
        <v>238</v>
      </c>
      <c r="B106" s="104" t="s">
        <v>224</v>
      </c>
      <c r="C106" s="99" t="s">
        <v>316</v>
      </c>
      <c r="D106" s="105" t="s">
        <v>239</v>
      </c>
      <c r="E106" s="106">
        <v>50</v>
      </c>
      <c r="F106" s="107"/>
      <c r="G106" s="10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  <row r="107" spans="1:48" ht="47.25" customHeight="1">
      <c r="A107" s="153" t="s">
        <v>376</v>
      </c>
      <c r="B107" s="89" t="s">
        <v>224</v>
      </c>
      <c r="C107" s="89"/>
      <c r="D107" s="90"/>
      <c r="E107" s="91">
        <f t="shared" ref="E107:G107" si="3">E108+E114+E118+E124+E110+E127</f>
        <v>126909.03052999999</v>
      </c>
      <c r="F107" s="91">
        <f t="shared" si="3"/>
        <v>91678.310000000012</v>
      </c>
      <c r="G107" s="91">
        <f t="shared" si="3"/>
        <v>81978.300000000017</v>
      </c>
      <c r="H107" s="122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</row>
    <row r="108" spans="1:48" ht="15.75" customHeight="1">
      <c r="A108" s="93" t="s">
        <v>225</v>
      </c>
      <c r="B108" s="94" t="s">
        <v>224</v>
      </c>
      <c r="C108" s="94" t="s">
        <v>226</v>
      </c>
      <c r="D108" s="95"/>
      <c r="E108" s="107">
        <v>1299.4863399999999</v>
      </c>
      <c r="F108" s="107">
        <v>2375</v>
      </c>
      <c r="G108" s="107">
        <v>2375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</row>
    <row r="109" spans="1:48" ht="15.75" customHeight="1">
      <c r="A109" s="98" t="s">
        <v>258</v>
      </c>
      <c r="B109" s="99" t="s">
        <v>224</v>
      </c>
      <c r="C109" s="99" t="s">
        <v>256</v>
      </c>
      <c r="D109" s="109" t="s">
        <v>259</v>
      </c>
      <c r="E109" s="101">
        <v>1299.4863399999999</v>
      </c>
      <c r="F109" s="101">
        <v>2375</v>
      </c>
      <c r="G109" s="101">
        <v>2375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</row>
    <row r="110" spans="1:48" ht="15.75" customHeight="1">
      <c r="A110" s="134" t="s">
        <v>377</v>
      </c>
      <c r="B110" s="94" t="s">
        <v>224</v>
      </c>
      <c r="C110" s="94" t="s">
        <v>278</v>
      </c>
      <c r="D110" s="95"/>
      <c r="E110" s="107">
        <v>1093.961</v>
      </c>
      <c r="F110" s="107">
        <v>7.8</v>
      </c>
      <c r="G110" s="107">
        <v>8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</row>
    <row r="111" spans="1:48" ht="15.75" customHeight="1">
      <c r="A111" s="128" t="s">
        <v>286</v>
      </c>
      <c r="B111" s="99" t="s">
        <v>224</v>
      </c>
      <c r="C111" s="99" t="s">
        <v>287</v>
      </c>
      <c r="D111" s="109" t="s">
        <v>288</v>
      </c>
      <c r="E111" s="101">
        <v>1083.5609999999999</v>
      </c>
      <c r="F111" s="101"/>
      <c r="G111" s="10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</row>
    <row r="112" spans="1:48" ht="63" customHeight="1">
      <c r="A112" s="98" t="s">
        <v>378</v>
      </c>
      <c r="B112" s="99" t="s">
        <v>224</v>
      </c>
      <c r="C112" s="99" t="s">
        <v>290</v>
      </c>
      <c r="D112" s="100" t="s">
        <v>379</v>
      </c>
      <c r="E112" s="101">
        <v>4</v>
      </c>
      <c r="F112" s="101">
        <v>4</v>
      </c>
      <c r="G112" s="101">
        <v>4</v>
      </c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</row>
    <row r="113" spans="1:48" ht="63" customHeight="1">
      <c r="A113" s="98" t="s">
        <v>380</v>
      </c>
      <c r="B113" s="99" t="s">
        <v>224</v>
      </c>
      <c r="C113" s="99" t="s">
        <v>290</v>
      </c>
      <c r="D113" s="100" t="s">
        <v>381</v>
      </c>
      <c r="E113" s="101">
        <v>6.4</v>
      </c>
      <c r="F113" s="101">
        <v>3.8</v>
      </c>
      <c r="G113" s="101">
        <v>4</v>
      </c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</row>
    <row r="114" spans="1:48" ht="15.75" customHeight="1">
      <c r="A114" s="93" t="s">
        <v>382</v>
      </c>
      <c r="B114" s="94" t="s">
        <v>224</v>
      </c>
      <c r="C114" s="94" t="s">
        <v>293</v>
      </c>
      <c r="D114" s="95"/>
      <c r="E114" s="107">
        <v>1705.7831900000001</v>
      </c>
      <c r="F114" s="107">
        <v>1055.3</v>
      </c>
      <c r="G114" s="107">
        <v>1055.3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</row>
    <row r="115" spans="1:48" ht="39" customHeight="1">
      <c r="A115" s="98" t="s">
        <v>233</v>
      </c>
      <c r="B115" s="99" t="s">
        <v>224</v>
      </c>
      <c r="C115" s="99" t="s">
        <v>383</v>
      </c>
      <c r="D115" s="100" t="s">
        <v>235</v>
      </c>
      <c r="E115" s="101">
        <v>1631.3000000000002</v>
      </c>
      <c r="F115" s="101">
        <v>1055.3</v>
      </c>
      <c r="G115" s="101">
        <v>1055.3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</row>
    <row r="116" spans="1:48" ht="39" customHeight="1">
      <c r="A116" s="98" t="s">
        <v>233</v>
      </c>
      <c r="B116" s="99" t="s">
        <v>224</v>
      </c>
      <c r="C116" s="99" t="s">
        <v>383</v>
      </c>
      <c r="D116" s="100" t="s">
        <v>242</v>
      </c>
      <c r="E116" s="101">
        <v>4.4831899999999996</v>
      </c>
      <c r="F116" s="101">
        <v>0</v>
      </c>
      <c r="G116" s="101">
        <v>0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:48" ht="15.75" customHeight="1">
      <c r="A117" s="103" t="s">
        <v>238</v>
      </c>
      <c r="B117" s="104" t="s">
        <v>224</v>
      </c>
      <c r="C117" s="99" t="s">
        <v>383</v>
      </c>
      <c r="D117" s="105" t="s">
        <v>239</v>
      </c>
      <c r="E117" s="106">
        <v>70</v>
      </c>
      <c r="F117" s="107"/>
      <c r="G117" s="10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</row>
    <row r="118" spans="1:48" ht="15.75" customHeight="1">
      <c r="A118" s="93" t="s">
        <v>384</v>
      </c>
      <c r="B118" s="94" t="s">
        <v>224</v>
      </c>
      <c r="C118" s="94" t="s">
        <v>385</v>
      </c>
      <c r="D118" s="95"/>
      <c r="E118" s="107">
        <v>116361.79999999999</v>
      </c>
      <c r="F118" s="107">
        <v>82869.450000000012</v>
      </c>
      <c r="G118" s="107">
        <v>73169.260000000009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</row>
    <row r="119" spans="1:48" ht="15.75" customHeight="1">
      <c r="A119" s="98" t="s">
        <v>386</v>
      </c>
      <c r="B119" s="99" t="s">
        <v>224</v>
      </c>
      <c r="C119" s="99" t="s">
        <v>387</v>
      </c>
      <c r="D119" s="109" t="s">
        <v>388</v>
      </c>
      <c r="E119" s="101">
        <v>22362.7</v>
      </c>
      <c r="F119" s="101">
        <v>19240</v>
      </c>
      <c r="G119" s="101">
        <v>16240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</row>
    <row r="120" spans="1:48" ht="24.75" customHeight="1">
      <c r="A120" s="98" t="s">
        <v>389</v>
      </c>
      <c r="B120" s="99" t="s">
        <v>224</v>
      </c>
      <c r="C120" s="99" t="s">
        <v>390</v>
      </c>
      <c r="D120" s="109" t="s">
        <v>391</v>
      </c>
      <c r="E120" s="101">
        <v>71986.8</v>
      </c>
      <c r="F120" s="101">
        <v>47988.3</v>
      </c>
      <c r="G120" s="101">
        <v>42988.3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</row>
    <row r="121" spans="1:48" ht="15.75" customHeight="1">
      <c r="A121" s="98" t="s">
        <v>392</v>
      </c>
      <c r="B121" s="99" t="s">
        <v>224</v>
      </c>
      <c r="C121" s="99" t="s">
        <v>393</v>
      </c>
      <c r="D121" s="109" t="s">
        <v>394</v>
      </c>
      <c r="E121" s="101">
        <v>3528.7000000000003</v>
      </c>
      <c r="F121" s="101">
        <v>2810.96</v>
      </c>
      <c r="G121" s="101">
        <v>2810.96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</row>
    <row r="122" spans="1:48" ht="15.75" customHeight="1">
      <c r="A122" s="98" t="s">
        <v>395</v>
      </c>
      <c r="B122" s="99" t="s">
        <v>224</v>
      </c>
      <c r="C122" s="99" t="s">
        <v>393</v>
      </c>
      <c r="D122" s="109" t="s">
        <v>396</v>
      </c>
      <c r="E122" s="101">
        <v>18352.2</v>
      </c>
      <c r="F122" s="101">
        <v>12660.19</v>
      </c>
      <c r="G122" s="101">
        <v>10960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</row>
    <row r="123" spans="1:48" ht="34.5" customHeight="1">
      <c r="A123" s="98" t="s">
        <v>397</v>
      </c>
      <c r="B123" s="99" t="s">
        <v>224</v>
      </c>
      <c r="C123" s="99" t="s">
        <v>398</v>
      </c>
      <c r="D123" s="109" t="s">
        <v>399</v>
      </c>
      <c r="E123" s="101">
        <v>131.4</v>
      </c>
      <c r="F123" s="101">
        <v>170</v>
      </c>
      <c r="G123" s="101">
        <v>170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</row>
    <row r="124" spans="1:48" ht="31.5" customHeight="1">
      <c r="A124" s="93" t="s">
        <v>338</v>
      </c>
      <c r="B124" s="94" t="s">
        <v>224</v>
      </c>
      <c r="C124" s="94" t="s">
        <v>339</v>
      </c>
      <c r="D124" s="95"/>
      <c r="E124" s="107">
        <v>2038</v>
      </c>
      <c r="F124" s="107">
        <v>1650.76</v>
      </c>
      <c r="G124" s="107">
        <v>1650.74</v>
      </c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</row>
    <row r="125" spans="1:48" ht="47.25" customHeight="1">
      <c r="A125" s="98" t="s">
        <v>400</v>
      </c>
      <c r="B125" s="99" t="s">
        <v>224</v>
      </c>
      <c r="C125" s="99" t="s">
        <v>341</v>
      </c>
      <c r="D125" s="109" t="s">
        <v>401</v>
      </c>
      <c r="E125" s="101">
        <v>1407.3</v>
      </c>
      <c r="F125" s="101">
        <v>1192</v>
      </c>
      <c r="G125" s="101">
        <v>1192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</row>
    <row r="126" spans="1:48" ht="15.75" customHeight="1">
      <c r="A126" s="98" t="s">
        <v>402</v>
      </c>
      <c r="B126" s="99" t="s">
        <v>224</v>
      </c>
      <c r="C126" s="99" t="s">
        <v>341</v>
      </c>
      <c r="D126" s="109" t="s">
        <v>403</v>
      </c>
      <c r="E126" s="101">
        <v>630.70000000000005</v>
      </c>
      <c r="F126" s="101">
        <v>458.76</v>
      </c>
      <c r="G126" s="101">
        <v>458.74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</row>
    <row r="127" spans="1:48" ht="31.5" customHeight="1">
      <c r="A127" s="93" t="s">
        <v>302</v>
      </c>
      <c r="B127" s="94" t="s">
        <v>224</v>
      </c>
      <c r="C127" s="94" t="s">
        <v>303</v>
      </c>
      <c r="D127" s="95"/>
      <c r="E127" s="107">
        <v>4410</v>
      </c>
      <c r="F127" s="107">
        <v>3720</v>
      </c>
      <c r="G127" s="107">
        <v>3720</v>
      </c>
      <c r="H127" s="87"/>
      <c r="I127" s="87"/>
      <c r="J127" s="87"/>
      <c r="K127" s="87"/>
      <c r="L127" s="87"/>
      <c r="M127" s="87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</row>
    <row r="128" spans="1:48" ht="31.5" customHeight="1">
      <c r="A128" s="128" t="s">
        <v>404</v>
      </c>
      <c r="B128" s="99" t="s">
        <v>224</v>
      </c>
      <c r="C128" s="99" t="s">
        <v>405</v>
      </c>
      <c r="D128" s="100" t="s">
        <v>406</v>
      </c>
      <c r="E128" s="101">
        <v>4410</v>
      </c>
      <c r="F128" s="101">
        <v>3720</v>
      </c>
      <c r="G128" s="101">
        <v>3720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</row>
    <row r="129" spans="1:48" ht="47.25" customHeight="1">
      <c r="A129" s="153" t="s">
        <v>407</v>
      </c>
      <c r="B129" s="89" t="s">
        <v>224</v>
      </c>
      <c r="C129" s="89"/>
      <c r="D129" s="90"/>
      <c r="E129" s="91">
        <f t="shared" ref="E129:G129" si="4">E130+E132</f>
        <v>82.692859999999996</v>
      </c>
      <c r="F129" s="91">
        <f t="shared" si="4"/>
        <v>0</v>
      </c>
      <c r="G129" s="91">
        <f t="shared" si="4"/>
        <v>0</v>
      </c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</row>
    <row r="130" spans="1:48" ht="14.25" customHeight="1">
      <c r="A130" s="93" t="s">
        <v>225</v>
      </c>
      <c r="B130" s="94" t="s">
        <v>224</v>
      </c>
      <c r="C130" s="94" t="s">
        <v>226</v>
      </c>
      <c r="D130" s="95"/>
      <c r="E130" s="96">
        <v>82.692859999999996</v>
      </c>
      <c r="F130" s="96">
        <v>0</v>
      </c>
      <c r="G130" s="96"/>
      <c r="H130" s="154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</row>
    <row r="131" spans="1:48" ht="31.5" customHeight="1">
      <c r="A131" s="155" t="s">
        <v>408</v>
      </c>
      <c r="B131" s="99" t="s">
        <v>224</v>
      </c>
      <c r="C131" s="99" t="s">
        <v>256</v>
      </c>
      <c r="D131" s="109" t="s">
        <v>259</v>
      </c>
      <c r="E131" s="107">
        <v>82.692859999999996</v>
      </c>
      <c r="F131" s="107">
        <v>0</v>
      </c>
      <c r="G131" s="107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</row>
    <row r="132" spans="1:48" ht="33.75" customHeight="1">
      <c r="A132" s="156" t="s">
        <v>409</v>
      </c>
      <c r="B132" s="157" t="s">
        <v>224</v>
      </c>
      <c r="C132" s="157" t="s">
        <v>269</v>
      </c>
      <c r="D132" s="158"/>
      <c r="E132" s="144"/>
      <c r="F132" s="144"/>
      <c r="G132" s="144"/>
      <c r="H132" s="122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</row>
    <row r="133" spans="1:48" ht="31.5" customHeight="1">
      <c r="A133" s="119" t="s">
        <v>270</v>
      </c>
      <c r="B133" s="108" t="s">
        <v>224</v>
      </c>
      <c r="C133" s="108" t="s">
        <v>271</v>
      </c>
      <c r="D133" s="120" t="s">
        <v>272</v>
      </c>
      <c r="E133" s="121"/>
      <c r="F133" s="121"/>
      <c r="G133" s="121"/>
      <c r="H133" s="122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</row>
    <row r="134" spans="1:48" ht="31.5" customHeight="1">
      <c r="A134" s="159" t="s">
        <v>410</v>
      </c>
      <c r="B134" s="160" t="s">
        <v>224</v>
      </c>
      <c r="C134" s="160"/>
      <c r="D134" s="161"/>
      <c r="E134" s="162">
        <f t="shared" ref="E134:G134" si="5">E135</f>
        <v>10028.1</v>
      </c>
      <c r="F134" s="162">
        <f t="shared" si="5"/>
        <v>5958.8</v>
      </c>
      <c r="G134" s="162">
        <f t="shared" si="5"/>
        <v>5958.8</v>
      </c>
      <c r="H134" s="122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</row>
    <row r="135" spans="1:48" ht="31.5" customHeight="1">
      <c r="A135" s="163" t="s">
        <v>411</v>
      </c>
      <c r="B135" s="164" t="s">
        <v>224</v>
      </c>
      <c r="C135" s="164" t="s">
        <v>226</v>
      </c>
      <c r="D135" s="165"/>
      <c r="E135" s="166">
        <v>10028.1</v>
      </c>
      <c r="F135" s="166">
        <v>5958.8</v>
      </c>
      <c r="G135" s="166">
        <v>5958.8</v>
      </c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</row>
    <row r="136" spans="1:48" ht="15.75" customHeight="1">
      <c r="A136" s="98" t="s">
        <v>255</v>
      </c>
      <c r="B136" s="99" t="s">
        <v>224</v>
      </c>
      <c r="C136" s="99" t="s">
        <v>256</v>
      </c>
      <c r="D136" s="109" t="s">
        <v>257</v>
      </c>
      <c r="E136" s="101">
        <v>228.8</v>
      </c>
      <c r="F136" s="101"/>
      <c r="G136" s="10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 ht="31.5" customHeight="1">
      <c r="A137" s="167" t="s">
        <v>408</v>
      </c>
      <c r="B137" s="125" t="s">
        <v>224</v>
      </c>
      <c r="C137" s="125" t="s">
        <v>256</v>
      </c>
      <c r="D137" s="126" t="s">
        <v>412</v>
      </c>
      <c r="E137" s="101">
        <v>7566.3</v>
      </c>
      <c r="F137" s="101">
        <v>5958.8</v>
      </c>
      <c r="G137" s="101">
        <v>5958.8</v>
      </c>
      <c r="H137" s="122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</row>
    <row r="138" spans="1:48" ht="15.75" customHeight="1">
      <c r="A138" s="110" t="s">
        <v>260</v>
      </c>
      <c r="B138" s="99" t="s">
        <v>224</v>
      </c>
      <c r="C138" s="99" t="s">
        <v>256</v>
      </c>
      <c r="D138" s="109" t="s">
        <v>261</v>
      </c>
      <c r="E138" s="101">
        <v>2233</v>
      </c>
      <c r="F138" s="101"/>
      <c r="G138" s="101"/>
      <c r="H138" s="87"/>
      <c r="I138" s="87"/>
      <c r="J138" s="87"/>
      <c r="K138" s="87"/>
      <c r="L138" s="87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81"/>
      <c r="AC138" s="81"/>
      <c r="AD138" s="81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 ht="31.5" customHeight="1">
      <c r="A139" s="153" t="s">
        <v>413</v>
      </c>
      <c r="B139" s="89" t="s">
        <v>414</v>
      </c>
      <c r="C139" s="89"/>
      <c r="D139" s="90"/>
      <c r="E139" s="91">
        <f t="shared" ref="E139:G139" si="6">E140+E142+E147+E160</f>
        <v>144258.24072999999</v>
      </c>
      <c r="F139" s="91">
        <f t="shared" si="6"/>
        <v>55862.600000000006</v>
      </c>
      <c r="G139" s="91">
        <f t="shared" si="6"/>
        <v>57812.600000000006</v>
      </c>
      <c r="H139" s="122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</row>
    <row r="140" spans="1:48" ht="15.75" customHeight="1">
      <c r="A140" s="93" t="s">
        <v>225</v>
      </c>
      <c r="B140" s="94" t="s">
        <v>414</v>
      </c>
      <c r="C140" s="94" t="s">
        <v>226</v>
      </c>
      <c r="D140" s="95"/>
      <c r="E140" s="96">
        <v>50</v>
      </c>
      <c r="F140" s="96"/>
      <c r="G140" s="96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</row>
    <row r="141" spans="1:48" ht="15.75" customHeight="1">
      <c r="A141" s="143" t="s">
        <v>408</v>
      </c>
      <c r="B141" s="99" t="s">
        <v>414</v>
      </c>
      <c r="C141" s="99" t="s">
        <v>256</v>
      </c>
      <c r="D141" s="66" t="s">
        <v>259</v>
      </c>
      <c r="E141" s="101">
        <v>50</v>
      </c>
      <c r="F141" s="101"/>
      <c r="G141" s="10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</row>
    <row r="142" spans="1:48" ht="15.75" customHeight="1">
      <c r="A142" s="93" t="s">
        <v>415</v>
      </c>
      <c r="B142" s="94" t="s">
        <v>414</v>
      </c>
      <c r="C142" s="94" t="s">
        <v>385</v>
      </c>
      <c r="D142" s="95"/>
      <c r="E142" s="107">
        <v>57218.9</v>
      </c>
      <c r="F142" s="107">
        <v>35861.800000000003</v>
      </c>
      <c r="G142" s="107">
        <v>37861.800000000003</v>
      </c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</row>
    <row r="143" spans="1:48" ht="15.75" customHeight="1">
      <c r="A143" s="98" t="s">
        <v>392</v>
      </c>
      <c r="B143" s="99" t="s">
        <v>414</v>
      </c>
      <c r="C143" s="99" t="s">
        <v>393</v>
      </c>
      <c r="D143" s="109" t="s">
        <v>394</v>
      </c>
      <c r="E143" s="101">
        <v>35050</v>
      </c>
      <c r="F143" s="101">
        <v>35761.800000000003</v>
      </c>
      <c r="G143" s="101">
        <v>37761.800000000003</v>
      </c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</row>
    <row r="144" spans="1:48" ht="15.75" customHeight="1">
      <c r="A144" s="110" t="s">
        <v>260</v>
      </c>
      <c r="B144" s="99" t="s">
        <v>414</v>
      </c>
      <c r="C144" s="99" t="s">
        <v>393</v>
      </c>
      <c r="D144" s="109" t="s">
        <v>261</v>
      </c>
      <c r="E144" s="101">
        <v>12897.9</v>
      </c>
      <c r="F144" s="101"/>
      <c r="G144" s="101"/>
      <c r="H144" s="87"/>
      <c r="I144" s="87"/>
      <c r="J144" s="87"/>
      <c r="K144" s="87"/>
      <c r="L144" s="87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81"/>
      <c r="AC144" s="81"/>
      <c r="AD144" s="81"/>
    </row>
    <row r="145" spans="1:48" ht="15.75" customHeight="1">
      <c r="A145" s="110" t="s">
        <v>260</v>
      </c>
      <c r="B145" s="99" t="s">
        <v>414</v>
      </c>
      <c r="C145" s="99" t="s">
        <v>393</v>
      </c>
      <c r="D145" s="109" t="s">
        <v>416</v>
      </c>
      <c r="E145" s="101">
        <v>9171</v>
      </c>
      <c r="F145" s="101"/>
      <c r="G145" s="101"/>
      <c r="H145" s="87"/>
      <c r="I145" s="87"/>
      <c r="J145" s="87"/>
      <c r="K145" s="87"/>
      <c r="L145" s="87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81"/>
      <c r="AC145" s="81"/>
      <c r="AD145" s="81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  <row r="146" spans="1:48" ht="15.75" customHeight="1">
      <c r="A146" s="98" t="s">
        <v>417</v>
      </c>
      <c r="B146" s="99" t="s">
        <v>414</v>
      </c>
      <c r="C146" s="99" t="s">
        <v>418</v>
      </c>
      <c r="D146" s="100" t="s">
        <v>419</v>
      </c>
      <c r="E146" s="101">
        <v>100</v>
      </c>
      <c r="F146" s="101">
        <v>100</v>
      </c>
      <c r="G146" s="101">
        <v>100</v>
      </c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</row>
    <row r="147" spans="1:48" ht="31.5" customHeight="1">
      <c r="A147" s="93" t="s">
        <v>338</v>
      </c>
      <c r="B147" s="94" t="s">
        <v>414</v>
      </c>
      <c r="C147" s="94" t="s">
        <v>339</v>
      </c>
      <c r="D147" s="95"/>
      <c r="E147" s="107">
        <v>85289.340729999996</v>
      </c>
      <c r="F147" s="107">
        <v>19000.8</v>
      </c>
      <c r="G147" s="107">
        <v>18950.8</v>
      </c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</row>
    <row r="148" spans="1:48" ht="47.25" customHeight="1">
      <c r="A148" s="98" t="s">
        <v>400</v>
      </c>
      <c r="B148" s="99" t="s">
        <v>414</v>
      </c>
      <c r="C148" s="99" t="s">
        <v>341</v>
      </c>
      <c r="D148" s="109" t="s">
        <v>401</v>
      </c>
      <c r="E148" s="101">
        <v>24556.3</v>
      </c>
      <c r="F148" s="101">
        <v>9062.2000000000007</v>
      </c>
      <c r="G148" s="101">
        <v>9062.2000000000007</v>
      </c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</row>
    <row r="149" spans="1:48" ht="15.75" customHeight="1">
      <c r="A149" s="98" t="s">
        <v>402</v>
      </c>
      <c r="B149" s="99" t="s">
        <v>414</v>
      </c>
      <c r="C149" s="99" t="s">
        <v>341</v>
      </c>
      <c r="D149" s="109" t="s">
        <v>403</v>
      </c>
      <c r="E149" s="101">
        <v>11680.077139999999</v>
      </c>
      <c r="F149" s="101">
        <v>7164.5</v>
      </c>
      <c r="G149" s="101">
        <v>7164.5</v>
      </c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</row>
    <row r="150" spans="1:48" ht="15.75" customHeight="1">
      <c r="A150" s="98" t="s">
        <v>370</v>
      </c>
      <c r="B150" s="99" t="s">
        <v>414</v>
      </c>
      <c r="C150" s="99" t="s">
        <v>341</v>
      </c>
      <c r="D150" s="109" t="s">
        <v>371</v>
      </c>
      <c r="E150" s="101">
        <v>842.60540000000003</v>
      </c>
      <c r="F150" s="101"/>
      <c r="G150" s="10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</row>
    <row r="151" spans="1:48" ht="15.75" customHeight="1">
      <c r="A151" s="110" t="s">
        <v>260</v>
      </c>
      <c r="B151" s="99" t="s">
        <v>414</v>
      </c>
      <c r="C151" s="99" t="s">
        <v>341</v>
      </c>
      <c r="D151" s="109" t="s">
        <v>261</v>
      </c>
      <c r="E151" s="101">
        <v>24191</v>
      </c>
      <c r="F151" s="101"/>
      <c r="G151" s="101"/>
      <c r="H151" s="87"/>
      <c r="I151" s="87"/>
      <c r="J151" s="87"/>
      <c r="K151" s="87"/>
      <c r="L151" s="87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81"/>
      <c r="AC151" s="81"/>
      <c r="AD151" s="81"/>
    </row>
    <row r="152" spans="1:48" ht="15.75" customHeight="1">
      <c r="A152" s="110" t="s">
        <v>260</v>
      </c>
      <c r="B152" s="99" t="s">
        <v>414</v>
      </c>
      <c r="C152" s="99" t="s">
        <v>341</v>
      </c>
      <c r="D152" s="109" t="s">
        <v>416</v>
      </c>
      <c r="E152" s="101">
        <v>18900.400000000001</v>
      </c>
      <c r="F152" s="101"/>
      <c r="G152" s="101"/>
      <c r="H152" s="87"/>
      <c r="I152" s="87"/>
      <c r="J152" s="87"/>
      <c r="K152" s="87"/>
      <c r="L152" s="87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81"/>
      <c r="AC152" s="81"/>
      <c r="AD152" s="81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</row>
    <row r="153" spans="1:48" ht="15.75" customHeight="1">
      <c r="A153" s="98" t="s">
        <v>370</v>
      </c>
      <c r="B153" s="99" t="s">
        <v>414</v>
      </c>
      <c r="C153" s="99" t="s">
        <v>341</v>
      </c>
      <c r="D153" s="109" t="s">
        <v>420</v>
      </c>
      <c r="E153" s="101">
        <v>73.988770000000002</v>
      </c>
      <c r="F153" s="101"/>
      <c r="G153" s="10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</row>
    <row r="154" spans="1:48" ht="31.5" customHeight="1">
      <c r="A154" s="168" t="s">
        <v>421</v>
      </c>
      <c r="B154" s="99" t="s">
        <v>414</v>
      </c>
      <c r="C154" s="99" t="s">
        <v>341</v>
      </c>
      <c r="D154" s="109" t="s">
        <v>422</v>
      </c>
      <c r="E154" s="101">
        <v>102.04082</v>
      </c>
      <c r="F154" s="101">
        <v>0</v>
      </c>
      <c r="G154" s="101">
        <v>0</v>
      </c>
      <c r="H154" s="87"/>
      <c r="I154" s="87"/>
      <c r="J154" s="87"/>
      <c r="K154" s="87"/>
      <c r="L154" s="87"/>
      <c r="M154" s="87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</row>
    <row r="155" spans="1:48" ht="15.75" customHeight="1">
      <c r="A155" s="169" t="s">
        <v>423</v>
      </c>
      <c r="B155" s="99" t="s">
        <v>414</v>
      </c>
      <c r="C155" s="146" t="s">
        <v>341</v>
      </c>
      <c r="D155" s="100" t="s">
        <v>424</v>
      </c>
      <c r="E155" s="101">
        <v>15.5</v>
      </c>
      <c r="F155" s="101"/>
      <c r="G155" s="10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</row>
    <row r="156" spans="1:48" ht="15.75" customHeight="1">
      <c r="A156" s="98" t="s">
        <v>233</v>
      </c>
      <c r="B156" s="99" t="s">
        <v>414</v>
      </c>
      <c r="C156" s="99" t="s">
        <v>343</v>
      </c>
      <c r="D156" s="100" t="s">
        <v>235</v>
      </c>
      <c r="E156" s="170">
        <v>3881.4835000000003</v>
      </c>
      <c r="F156" s="170">
        <v>2674.1</v>
      </c>
      <c r="G156" s="170">
        <v>2624.1</v>
      </c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</row>
    <row r="157" spans="1:48" ht="15.75" customHeight="1">
      <c r="A157" s="98" t="s">
        <v>233</v>
      </c>
      <c r="B157" s="99" t="s">
        <v>414</v>
      </c>
      <c r="C157" s="99" t="s">
        <v>343</v>
      </c>
      <c r="D157" s="100" t="s">
        <v>242</v>
      </c>
      <c r="E157" s="170">
        <v>334.44510000000002</v>
      </c>
      <c r="F157" s="170"/>
      <c r="G157" s="170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</row>
    <row r="158" spans="1:48" ht="31.5" customHeight="1">
      <c r="A158" s="98" t="s">
        <v>238</v>
      </c>
      <c r="B158" s="99" t="s">
        <v>414</v>
      </c>
      <c r="C158" s="99" t="s">
        <v>343</v>
      </c>
      <c r="D158" s="109" t="s">
        <v>239</v>
      </c>
      <c r="E158" s="170">
        <v>227</v>
      </c>
      <c r="F158" s="170"/>
      <c r="G158" s="170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</row>
    <row r="159" spans="1:48" ht="15.75" customHeight="1">
      <c r="A159" s="169" t="s">
        <v>423</v>
      </c>
      <c r="B159" s="99" t="s">
        <v>414</v>
      </c>
      <c r="C159" s="99" t="s">
        <v>343</v>
      </c>
      <c r="D159" s="100" t="s">
        <v>424</v>
      </c>
      <c r="E159" s="101">
        <v>484.5</v>
      </c>
      <c r="F159" s="101">
        <v>100</v>
      </c>
      <c r="G159" s="101">
        <v>100</v>
      </c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</row>
    <row r="160" spans="1:48" ht="15.75" customHeight="1">
      <c r="A160" s="134" t="s">
        <v>347</v>
      </c>
      <c r="B160" s="94" t="s">
        <v>414</v>
      </c>
      <c r="C160" s="94" t="s">
        <v>348</v>
      </c>
      <c r="D160" s="145"/>
      <c r="E160" s="171">
        <v>1700</v>
      </c>
      <c r="F160" s="171">
        <v>1000</v>
      </c>
      <c r="G160" s="171">
        <v>1000</v>
      </c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</row>
    <row r="161" spans="1:48" ht="31.5" customHeight="1">
      <c r="A161" s="98" t="s">
        <v>425</v>
      </c>
      <c r="B161" s="99" t="s">
        <v>414</v>
      </c>
      <c r="C161" s="99" t="s">
        <v>350</v>
      </c>
      <c r="D161" s="109" t="s">
        <v>426</v>
      </c>
      <c r="E161" s="170">
        <v>1700</v>
      </c>
      <c r="F161" s="170">
        <v>1000</v>
      </c>
      <c r="G161" s="170">
        <v>1000</v>
      </c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</row>
    <row r="162" spans="1:48" ht="31.5" customHeight="1">
      <c r="A162" s="153" t="s">
        <v>427</v>
      </c>
      <c r="B162" s="172" t="s">
        <v>428</v>
      </c>
      <c r="C162" s="172"/>
      <c r="D162" s="173"/>
      <c r="E162" s="91">
        <f>E167+E215+E165+E163</f>
        <v>824767.37185</v>
      </c>
      <c r="F162" s="91">
        <f t="shared" ref="F162:G162" si="7">F167+F215+F165</f>
        <v>576410.9</v>
      </c>
      <c r="G162" s="91">
        <f t="shared" si="7"/>
        <v>562959.10000000009</v>
      </c>
      <c r="H162" s="102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</row>
    <row r="163" spans="1:48" ht="15.75" customHeight="1">
      <c r="A163" s="93" t="s">
        <v>225</v>
      </c>
      <c r="B163" s="94" t="s">
        <v>428</v>
      </c>
      <c r="C163" s="94" t="s">
        <v>226</v>
      </c>
      <c r="D163" s="95"/>
      <c r="E163" s="107">
        <v>80</v>
      </c>
      <c r="F163" s="107"/>
      <c r="G163" s="10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</row>
    <row r="164" spans="1:48" ht="31.5" customHeight="1">
      <c r="A164" s="143" t="s">
        <v>408</v>
      </c>
      <c r="B164" s="99" t="s">
        <v>414</v>
      </c>
      <c r="C164" s="99" t="s">
        <v>256</v>
      </c>
      <c r="D164" s="66" t="s">
        <v>259</v>
      </c>
      <c r="E164" s="101">
        <v>80</v>
      </c>
      <c r="F164" s="101"/>
      <c r="G164" s="10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</row>
    <row r="165" spans="1:48" ht="15.75" customHeight="1">
      <c r="A165" s="124" t="s">
        <v>377</v>
      </c>
      <c r="B165" s="117" t="s">
        <v>428</v>
      </c>
      <c r="C165" s="117" t="s">
        <v>278</v>
      </c>
      <c r="D165" s="126"/>
      <c r="E165" s="107">
        <v>225.99245999999999</v>
      </c>
      <c r="F165" s="107">
        <v>250</v>
      </c>
      <c r="G165" s="107">
        <v>250</v>
      </c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</row>
    <row r="166" spans="1:48" ht="15.75" customHeight="1">
      <c r="A166" s="124" t="s">
        <v>320</v>
      </c>
      <c r="B166" s="125" t="s">
        <v>428</v>
      </c>
      <c r="C166" s="125" t="s">
        <v>321</v>
      </c>
      <c r="D166" s="126" t="s">
        <v>322</v>
      </c>
      <c r="E166" s="101">
        <v>225.99245999999999</v>
      </c>
      <c r="F166" s="101">
        <v>250</v>
      </c>
      <c r="G166" s="101">
        <v>250</v>
      </c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</row>
    <row r="167" spans="1:48" ht="15.75" customHeight="1">
      <c r="A167" s="98" t="s">
        <v>384</v>
      </c>
      <c r="B167" s="94" t="s">
        <v>428</v>
      </c>
      <c r="C167" s="94" t="s">
        <v>385</v>
      </c>
      <c r="D167" s="109"/>
      <c r="E167" s="107">
        <f>814931.47939-1221.8+2081.8-252-2843.2</f>
        <v>812696.27939000004</v>
      </c>
      <c r="F167" s="107">
        <v>563217.9</v>
      </c>
      <c r="G167" s="107">
        <v>549365.00000000012</v>
      </c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</row>
    <row r="168" spans="1:48" ht="15.75" customHeight="1">
      <c r="A168" s="98" t="s">
        <v>386</v>
      </c>
      <c r="B168" s="99" t="s">
        <v>428</v>
      </c>
      <c r="C168" s="99" t="s">
        <v>387</v>
      </c>
      <c r="D168" s="109" t="s">
        <v>388</v>
      </c>
      <c r="E168" s="101">
        <v>51211.408389999997</v>
      </c>
      <c r="F168" s="101">
        <v>48782.399999999994</v>
      </c>
      <c r="G168" s="101">
        <v>48782.399999999994</v>
      </c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</row>
    <row r="169" spans="1:48" ht="47.25" customHeight="1">
      <c r="A169" s="98" t="s">
        <v>429</v>
      </c>
      <c r="B169" s="99" t="s">
        <v>428</v>
      </c>
      <c r="C169" s="99" t="s">
        <v>387</v>
      </c>
      <c r="D169" s="100" t="s">
        <v>430</v>
      </c>
      <c r="E169" s="101">
        <v>137831.9</v>
      </c>
      <c r="F169" s="101">
        <v>108850.5</v>
      </c>
      <c r="G169" s="101">
        <v>105454.5</v>
      </c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</row>
    <row r="170" spans="1:48" ht="15.75" customHeight="1">
      <c r="A170" s="98" t="s">
        <v>431</v>
      </c>
      <c r="B170" s="99" t="s">
        <v>428</v>
      </c>
      <c r="C170" s="99" t="s">
        <v>387</v>
      </c>
      <c r="D170" s="109" t="s">
        <v>432</v>
      </c>
      <c r="E170" s="101">
        <v>1200.6999999999998</v>
      </c>
      <c r="F170" s="101">
        <v>737.2</v>
      </c>
      <c r="G170" s="101">
        <v>711.8</v>
      </c>
      <c r="H170" s="87"/>
      <c r="I170" s="87"/>
      <c r="J170" s="87"/>
      <c r="K170" s="87"/>
      <c r="L170" s="87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81"/>
      <c r="AC170" s="81"/>
      <c r="AD170" s="81"/>
    </row>
    <row r="171" spans="1:48" ht="15.75" customHeight="1">
      <c r="A171" s="110" t="s">
        <v>433</v>
      </c>
      <c r="B171" s="99" t="s">
        <v>428</v>
      </c>
      <c r="C171" s="99" t="s">
        <v>387</v>
      </c>
      <c r="D171" s="109" t="s">
        <v>434</v>
      </c>
      <c r="E171" s="101">
        <v>1450</v>
      </c>
      <c r="F171" s="101"/>
      <c r="G171" s="101"/>
      <c r="H171" s="87"/>
      <c r="I171" s="87"/>
      <c r="J171" s="87"/>
      <c r="K171" s="87"/>
      <c r="L171" s="87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81"/>
      <c r="AC171" s="81"/>
      <c r="AD171" s="81"/>
    </row>
    <row r="172" spans="1:48" ht="15.75" customHeight="1">
      <c r="A172" s="98" t="s">
        <v>370</v>
      </c>
      <c r="B172" s="99" t="s">
        <v>428</v>
      </c>
      <c r="C172" s="99" t="s">
        <v>387</v>
      </c>
      <c r="D172" s="109" t="s">
        <v>371</v>
      </c>
      <c r="E172" s="101">
        <v>155</v>
      </c>
      <c r="F172" s="101"/>
      <c r="G172" s="10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</row>
    <row r="173" spans="1:48" ht="15.75" customHeight="1">
      <c r="A173" s="98" t="s">
        <v>255</v>
      </c>
      <c r="B173" s="99" t="s">
        <v>428</v>
      </c>
      <c r="C173" s="99" t="s">
        <v>387</v>
      </c>
      <c r="D173" s="109" t="s">
        <v>257</v>
      </c>
      <c r="E173" s="101">
        <v>4594.2384599999996</v>
      </c>
      <c r="F173" s="101"/>
      <c r="G173" s="10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</row>
    <row r="174" spans="1:48" ht="15.75" customHeight="1">
      <c r="A174" s="110" t="s">
        <v>294</v>
      </c>
      <c r="B174" s="99" t="s">
        <v>428</v>
      </c>
      <c r="C174" s="99" t="s">
        <v>387</v>
      </c>
      <c r="D174" s="109" t="s">
        <v>296</v>
      </c>
      <c r="E174" s="101">
        <v>1515.1515199999999</v>
      </c>
      <c r="F174" s="107"/>
      <c r="G174" s="10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</row>
    <row r="175" spans="1:48" ht="15.75" customHeight="1">
      <c r="A175" s="110" t="s">
        <v>260</v>
      </c>
      <c r="B175" s="99" t="s">
        <v>428</v>
      </c>
      <c r="C175" s="99" t="s">
        <v>387</v>
      </c>
      <c r="D175" s="109" t="s">
        <v>261</v>
      </c>
      <c r="E175" s="101">
        <v>16401.2</v>
      </c>
      <c r="F175" s="101"/>
      <c r="G175" s="101"/>
      <c r="H175" s="87"/>
      <c r="I175" s="87"/>
      <c r="J175" s="87"/>
      <c r="K175" s="87"/>
      <c r="L175" s="87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81"/>
      <c r="AC175" s="81"/>
      <c r="AD175" s="81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</row>
    <row r="176" spans="1:48" ht="31.5" customHeight="1">
      <c r="A176" s="98" t="s">
        <v>389</v>
      </c>
      <c r="B176" s="99" t="s">
        <v>428</v>
      </c>
      <c r="C176" s="99" t="s">
        <v>390</v>
      </c>
      <c r="D176" s="109" t="s">
        <v>391</v>
      </c>
      <c r="E176" s="101">
        <f>76074.43175-1221.8+2081.8-252-2843.2</f>
        <v>73839.231750000006</v>
      </c>
      <c r="F176" s="101">
        <v>56446.69999999999</v>
      </c>
      <c r="G176" s="101">
        <v>54954.299999999996</v>
      </c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</row>
    <row r="177" spans="1:48" ht="15.75" customHeight="1">
      <c r="A177" s="98" t="s">
        <v>435</v>
      </c>
      <c r="B177" s="99" t="s">
        <v>428</v>
      </c>
      <c r="C177" s="99" t="s">
        <v>390</v>
      </c>
      <c r="D177" s="100" t="s">
        <v>436</v>
      </c>
      <c r="E177" s="174">
        <v>351.54</v>
      </c>
      <c r="F177" s="174"/>
      <c r="G177" s="174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</row>
    <row r="178" spans="1:48" ht="47.25" customHeight="1">
      <c r="A178" s="98" t="s">
        <v>437</v>
      </c>
      <c r="B178" s="99" t="s">
        <v>428</v>
      </c>
      <c r="C178" s="99" t="s">
        <v>390</v>
      </c>
      <c r="D178" s="100" t="s">
        <v>438</v>
      </c>
      <c r="E178" s="101">
        <v>327700.40000000002</v>
      </c>
      <c r="F178" s="101">
        <v>231034.6</v>
      </c>
      <c r="G178" s="101">
        <v>223826.9</v>
      </c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</row>
    <row r="179" spans="1:48" ht="31.5" customHeight="1">
      <c r="A179" s="98" t="s">
        <v>439</v>
      </c>
      <c r="B179" s="99" t="s">
        <v>428</v>
      </c>
      <c r="C179" s="99" t="s">
        <v>390</v>
      </c>
      <c r="D179" s="100" t="s">
        <v>440</v>
      </c>
      <c r="E179" s="101">
        <v>4110.8995599999998</v>
      </c>
      <c r="F179" s="101">
        <v>4507.7</v>
      </c>
      <c r="G179" s="101">
        <v>4365.8999999999996</v>
      </c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</row>
    <row r="180" spans="1:48" ht="31.5" customHeight="1">
      <c r="A180" s="98" t="s">
        <v>441</v>
      </c>
      <c r="B180" s="99" t="s">
        <v>428</v>
      </c>
      <c r="C180" s="99" t="s">
        <v>390</v>
      </c>
      <c r="D180" s="100" t="s">
        <v>442</v>
      </c>
      <c r="E180" s="101">
        <v>1370.9</v>
      </c>
      <c r="F180" s="101">
        <v>762.5</v>
      </c>
      <c r="G180" s="101">
        <v>744.3</v>
      </c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</row>
    <row r="181" spans="1:48" ht="15.75" customHeight="1">
      <c r="A181" s="98" t="s">
        <v>443</v>
      </c>
      <c r="B181" s="99" t="s">
        <v>428</v>
      </c>
      <c r="C181" s="99" t="s">
        <v>390</v>
      </c>
      <c r="D181" s="100" t="s">
        <v>444</v>
      </c>
      <c r="E181" s="101">
        <v>1746.2039999999997</v>
      </c>
      <c r="F181" s="101">
        <v>1000</v>
      </c>
      <c r="G181" s="10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</row>
    <row r="182" spans="1:48" ht="15.75" customHeight="1">
      <c r="A182" s="175" t="s">
        <v>445</v>
      </c>
      <c r="B182" s="140" t="s">
        <v>428</v>
      </c>
      <c r="C182" s="140" t="s">
        <v>390</v>
      </c>
      <c r="D182" s="141" t="s">
        <v>446</v>
      </c>
      <c r="E182" s="106">
        <v>4039.9338400000001</v>
      </c>
      <c r="F182" s="101"/>
      <c r="G182" s="10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</row>
    <row r="183" spans="1:48" ht="15.75" customHeight="1">
      <c r="A183" s="176" t="s">
        <v>447</v>
      </c>
      <c r="B183" s="131" t="s">
        <v>428</v>
      </c>
      <c r="C183" s="131" t="s">
        <v>390</v>
      </c>
      <c r="D183" s="132" t="s">
        <v>448</v>
      </c>
      <c r="E183" s="136"/>
      <c r="F183" s="101"/>
      <c r="G183" s="10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</row>
    <row r="184" spans="1:48" ht="15.75" customHeight="1">
      <c r="A184" s="98" t="s">
        <v>449</v>
      </c>
      <c r="B184" s="99" t="s">
        <v>428</v>
      </c>
      <c r="C184" s="99" t="s">
        <v>390</v>
      </c>
      <c r="D184" s="100" t="s">
        <v>450</v>
      </c>
      <c r="E184" s="101">
        <v>38815.4</v>
      </c>
      <c r="F184" s="101">
        <v>21678.3</v>
      </c>
      <c r="G184" s="101">
        <v>21678.3</v>
      </c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</row>
    <row r="185" spans="1:48" ht="15.75" customHeight="1">
      <c r="A185" s="98" t="s">
        <v>451</v>
      </c>
      <c r="B185" s="99" t="s">
        <v>428</v>
      </c>
      <c r="C185" s="99" t="s">
        <v>390</v>
      </c>
      <c r="D185" s="100" t="s">
        <v>452</v>
      </c>
      <c r="E185" s="101">
        <v>2891.9</v>
      </c>
      <c r="F185" s="101">
        <v>2610.5</v>
      </c>
      <c r="G185" s="101">
        <v>2516.6999999999998</v>
      </c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</row>
    <row r="186" spans="1:48" ht="15.75" customHeight="1">
      <c r="A186" s="110" t="s">
        <v>433</v>
      </c>
      <c r="B186" s="99" t="s">
        <v>428</v>
      </c>
      <c r="C186" s="99" t="s">
        <v>390</v>
      </c>
      <c r="D186" s="109" t="s">
        <v>434</v>
      </c>
      <c r="E186" s="101">
        <v>1600</v>
      </c>
      <c r="F186" s="101"/>
      <c r="G186" s="101"/>
      <c r="H186" s="87"/>
      <c r="I186" s="87"/>
      <c r="J186" s="87"/>
      <c r="K186" s="87"/>
      <c r="L186" s="87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81"/>
      <c r="AC186" s="81"/>
      <c r="AD186" s="81"/>
    </row>
    <row r="187" spans="1:48" ht="15.75" customHeight="1">
      <c r="A187" s="98" t="s">
        <v>370</v>
      </c>
      <c r="B187" s="99" t="s">
        <v>428</v>
      </c>
      <c r="C187" s="99" t="s">
        <v>390</v>
      </c>
      <c r="D187" s="109" t="s">
        <v>371</v>
      </c>
      <c r="E187" s="101">
        <v>1629.9849999999999</v>
      </c>
      <c r="F187" s="101"/>
      <c r="G187" s="10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</row>
    <row r="188" spans="1:48" ht="15.75" customHeight="1">
      <c r="A188" s="98" t="s">
        <v>255</v>
      </c>
      <c r="B188" s="99" t="s">
        <v>428</v>
      </c>
      <c r="C188" s="99" t="s">
        <v>390</v>
      </c>
      <c r="D188" s="109" t="s">
        <v>257</v>
      </c>
      <c r="E188" s="101">
        <v>3846.3065999999999</v>
      </c>
      <c r="F188" s="101"/>
      <c r="G188" s="10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</row>
    <row r="189" spans="1:48" ht="15.75" customHeight="1">
      <c r="A189" s="98" t="s">
        <v>453</v>
      </c>
      <c r="B189" s="99" t="s">
        <v>428</v>
      </c>
      <c r="C189" s="99" t="s">
        <v>390</v>
      </c>
      <c r="D189" s="100" t="s">
        <v>454</v>
      </c>
      <c r="E189" s="101">
        <v>15881.21212</v>
      </c>
      <c r="F189" s="101">
        <v>14983.5</v>
      </c>
      <c r="G189" s="101">
        <v>14840.2</v>
      </c>
      <c r="H189" s="111"/>
      <c r="I189" s="111"/>
      <c r="J189" s="111"/>
      <c r="K189" s="111"/>
      <c r="L189" s="111"/>
      <c r="M189" s="11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</row>
    <row r="190" spans="1:48" ht="15.75" customHeight="1">
      <c r="A190" s="110" t="s">
        <v>294</v>
      </c>
      <c r="B190" s="99" t="s">
        <v>428</v>
      </c>
      <c r="C190" s="99" t="s">
        <v>390</v>
      </c>
      <c r="D190" s="109" t="s">
        <v>296</v>
      </c>
      <c r="E190" s="177">
        <v>1680.2727299999999</v>
      </c>
      <c r="F190" s="107"/>
      <c r="G190" s="107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</row>
    <row r="191" spans="1:48" ht="15.75" customHeight="1">
      <c r="A191" s="110" t="s">
        <v>260</v>
      </c>
      <c r="B191" s="99" t="s">
        <v>428</v>
      </c>
      <c r="C191" s="99" t="s">
        <v>390</v>
      </c>
      <c r="D191" s="109" t="s">
        <v>261</v>
      </c>
      <c r="E191" s="101">
        <v>20941</v>
      </c>
      <c r="F191" s="101"/>
      <c r="G191" s="101"/>
      <c r="H191" s="87"/>
      <c r="I191" s="87"/>
      <c r="J191" s="87"/>
      <c r="K191" s="87"/>
      <c r="L191" s="87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81"/>
      <c r="AC191" s="81"/>
      <c r="AD191" s="81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</row>
    <row r="192" spans="1:48" ht="15.75" customHeight="1">
      <c r="A192" s="98" t="s">
        <v>455</v>
      </c>
      <c r="B192" s="99" t="s">
        <v>428</v>
      </c>
      <c r="C192" s="99" t="s">
        <v>390</v>
      </c>
      <c r="D192" s="100" t="s">
        <v>456</v>
      </c>
      <c r="E192" s="174">
        <v>2335.8473600000002</v>
      </c>
      <c r="F192" s="174"/>
      <c r="G192" s="174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</row>
    <row r="193" spans="1:48" ht="15.75" customHeight="1">
      <c r="A193" s="98" t="s">
        <v>457</v>
      </c>
      <c r="B193" s="99" t="s">
        <v>428</v>
      </c>
      <c r="C193" s="99" t="s">
        <v>390</v>
      </c>
      <c r="D193" s="100" t="s">
        <v>458</v>
      </c>
      <c r="E193" s="174">
        <v>3152.6829499999999</v>
      </c>
      <c r="F193" s="174">
        <v>3121.1</v>
      </c>
      <c r="G193" s="174">
        <v>3772.9</v>
      </c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</row>
    <row r="194" spans="1:48" ht="15.75" customHeight="1">
      <c r="A194" s="98" t="s">
        <v>395</v>
      </c>
      <c r="B194" s="99" t="s">
        <v>428</v>
      </c>
      <c r="C194" s="99" t="s">
        <v>393</v>
      </c>
      <c r="D194" s="109" t="s">
        <v>396</v>
      </c>
      <c r="E194" s="101">
        <v>21674.936900000001</v>
      </c>
      <c r="F194" s="101">
        <v>22815.4</v>
      </c>
      <c r="G194" s="101">
        <v>22310.1</v>
      </c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</row>
    <row r="195" spans="1:48" ht="15.75" customHeight="1">
      <c r="A195" s="98" t="s">
        <v>459</v>
      </c>
      <c r="B195" s="99" t="s">
        <v>428</v>
      </c>
      <c r="C195" s="99" t="s">
        <v>393</v>
      </c>
      <c r="D195" s="109" t="s">
        <v>460</v>
      </c>
      <c r="E195" s="101">
        <v>11769.9</v>
      </c>
      <c r="F195" s="101">
        <v>17676.900000000001</v>
      </c>
      <c r="G195" s="101">
        <v>17676.900000000001</v>
      </c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</row>
    <row r="196" spans="1:48" ht="15.75" customHeight="1">
      <c r="A196" s="98" t="s">
        <v>370</v>
      </c>
      <c r="B196" s="99" t="s">
        <v>428</v>
      </c>
      <c r="C196" s="99" t="s">
        <v>393</v>
      </c>
      <c r="D196" s="109" t="s">
        <v>371</v>
      </c>
      <c r="E196" s="101">
        <v>100</v>
      </c>
      <c r="F196" s="101"/>
      <c r="G196" s="10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</row>
    <row r="197" spans="1:48" ht="15.75" customHeight="1">
      <c r="A197" s="98" t="s">
        <v>255</v>
      </c>
      <c r="B197" s="99" t="s">
        <v>428</v>
      </c>
      <c r="C197" s="99" t="s">
        <v>393</v>
      </c>
      <c r="D197" s="109" t="s">
        <v>257</v>
      </c>
      <c r="E197" s="101">
        <v>307.93</v>
      </c>
      <c r="F197" s="101"/>
      <c r="G197" s="10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</row>
    <row r="198" spans="1:48" ht="15.75" customHeight="1">
      <c r="A198" s="98" t="s">
        <v>443</v>
      </c>
      <c r="B198" s="99" t="s">
        <v>428</v>
      </c>
      <c r="C198" s="99" t="s">
        <v>393</v>
      </c>
      <c r="D198" s="100" t="s">
        <v>444</v>
      </c>
      <c r="E198" s="101">
        <v>14.6</v>
      </c>
      <c r="F198" s="101"/>
      <c r="G198" s="10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</row>
    <row r="199" spans="1:48" ht="31.5" customHeight="1">
      <c r="A199" s="98" t="s">
        <v>461</v>
      </c>
      <c r="B199" s="99" t="s">
        <v>428</v>
      </c>
      <c r="C199" s="99" t="s">
        <v>393</v>
      </c>
      <c r="D199" s="100" t="s">
        <v>462</v>
      </c>
      <c r="E199" s="101">
        <v>4230.6060600000001</v>
      </c>
      <c r="F199" s="101">
        <v>3810.4</v>
      </c>
      <c r="G199" s="101">
        <v>3691.6</v>
      </c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</row>
    <row r="200" spans="1:48" ht="15.75" customHeight="1">
      <c r="A200" s="110" t="s">
        <v>260</v>
      </c>
      <c r="B200" s="99" t="s">
        <v>428</v>
      </c>
      <c r="C200" s="99" t="s">
        <v>393</v>
      </c>
      <c r="D200" s="109" t="s">
        <v>261</v>
      </c>
      <c r="E200" s="101">
        <v>14332</v>
      </c>
      <c r="F200" s="101"/>
      <c r="G200" s="101"/>
      <c r="H200" s="87"/>
      <c r="I200" s="87"/>
      <c r="J200" s="87"/>
      <c r="K200" s="87"/>
      <c r="L200" s="87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81"/>
      <c r="AC200" s="81"/>
      <c r="AD200" s="81"/>
    </row>
    <row r="201" spans="1:48" ht="15.75" customHeight="1">
      <c r="A201" s="110" t="s">
        <v>260</v>
      </c>
      <c r="B201" s="99" t="s">
        <v>428</v>
      </c>
      <c r="C201" s="99" t="s">
        <v>393</v>
      </c>
      <c r="D201" s="109" t="s">
        <v>416</v>
      </c>
      <c r="E201" s="101">
        <v>9020</v>
      </c>
      <c r="F201" s="101"/>
      <c r="G201" s="101"/>
      <c r="H201" s="87"/>
      <c r="I201" s="87"/>
      <c r="J201" s="87"/>
      <c r="K201" s="87"/>
      <c r="L201" s="87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81"/>
      <c r="AC201" s="81"/>
      <c r="AD201" s="81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</row>
    <row r="202" spans="1:48" ht="15.75" customHeight="1">
      <c r="A202" s="98" t="s">
        <v>233</v>
      </c>
      <c r="B202" s="99" t="s">
        <v>428</v>
      </c>
      <c r="C202" s="99" t="s">
        <v>398</v>
      </c>
      <c r="D202" s="100" t="s">
        <v>235</v>
      </c>
      <c r="E202" s="101">
        <v>2547.0334499999999</v>
      </c>
      <c r="F202" s="101">
        <v>1696.9</v>
      </c>
      <c r="G202" s="101">
        <v>1676.9</v>
      </c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</row>
    <row r="203" spans="1:48" ht="15.75" customHeight="1">
      <c r="A203" s="98" t="s">
        <v>233</v>
      </c>
      <c r="B203" s="99" t="s">
        <v>428</v>
      </c>
      <c r="C203" s="99" t="s">
        <v>398</v>
      </c>
      <c r="D203" s="100" t="s">
        <v>242</v>
      </c>
      <c r="E203" s="170">
        <v>292.76655</v>
      </c>
      <c r="F203" s="170"/>
      <c r="G203" s="170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</row>
    <row r="204" spans="1:48" ht="47.25" customHeight="1">
      <c r="A204" s="98" t="s">
        <v>397</v>
      </c>
      <c r="B204" s="99" t="s">
        <v>428</v>
      </c>
      <c r="C204" s="99" t="s">
        <v>398</v>
      </c>
      <c r="D204" s="109" t="s">
        <v>399</v>
      </c>
      <c r="E204" s="101">
        <v>2611</v>
      </c>
      <c r="F204" s="101">
        <v>3105</v>
      </c>
      <c r="G204" s="101">
        <v>3105</v>
      </c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</row>
    <row r="205" spans="1:48" ht="31.5" customHeight="1">
      <c r="A205" s="98" t="s">
        <v>463</v>
      </c>
      <c r="B205" s="99" t="s">
        <v>428</v>
      </c>
      <c r="C205" s="99" t="s">
        <v>398</v>
      </c>
      <c r="D205" s="109" t="s">
        <v>464</v>
      </c>
      <c r="E205" s="101">
        <v>3296.9808600000001</v>
      </c>
      <c r="F205" s="101">
        <v>2183.1999999999998</v>
      </c>
      <c r="G205" s="101">
        <v>2183.1999999999998</v>
      </c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</row>
    <row r="206" spans="1:48" ht="31.5" customHeight="1">
      <c r="A206" s="98" t="s">
        <v>465</v>
      </c>
      <c r="B206" s="99" t="s">
        <v>428</v>
      </c>
      <c r="C206" s="99" t="s">
        <v>398</v>
      </c>
      <c r="D206" s="109" t="s">
        <v>466</v>
      </c>
      <c r="E206" s="101">
        <v>4166.4012899999998</v>
      </c>
      <c r="F206" s="101">
        <v>3045.9</v>
      </c>
      <c r="G206" s="101">
        <v>3045.9</v>
      </c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</row>
    <row r="207" spans="1:48" ht="15.75" customHeight="1">
      <c r="A207" s="128" t="s">
        <v>467</v>
      </c>
      <c r="B207" s="99" t="s">
        <v>428</v>
      </c>
      <c r="C207" s="99" t="s">
        <v>398</v>
      </c>
      <c r="D207" s="100" t="s">
        <v>468</v>
      </c>
      <c r="E207" s="101">
        <v>12390.6</v>
      </c>
      <c r="F207" s="101">
        <v>11160.2</v>
      </c>
      <c r="G207" s="101">
        <v>10811.9</v>
      </c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</row>
    <row r="208" spans="1:48" ht="15.75" customHeight="1">
      <c r="A208" s="98" t="s">
        <v>255</v>
      </c>
      <c r="B208" s="99" t="s">
        <v>428</v>
      </c>
      <c r="C208" s="99" t="s">
        <v>398</v>
      </c>
      <c r="D208" s="109" t="s">
        <v>257</v>
      </c>
      <c r="E208" s="101">
        <v>111.914</v>
      </c>
      <c r="F208" s="101"/>
      <c r="G208" s="10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</row>
    <row r="209" spans="1:48" ht="54.75" customHeight="1">
      <c r="A209" s="98" t="s">
        <v>469</v>
      </c>
      <c r="B209" s="99" t="s">
        <v>428</v>
      </c>
      <c r="C209" s="99" t="s">
        <v>398</v>
      </c>
      <c r="D209" s="100" t="s">
        <v>470</v>
      </c>
      <c r="E209" s="101">
        <v>3102.7</v>
      </c>
      <c r="F209" s="101">
        <v>3109</v>
      </c>
      <c r="G209" s="101">
        <v>3115.3</v>
      </c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</row>
    <row r="210" spans="1:48" ht="63" customHeight="1">
      <c r="A210" s="98" t="s">
        <v>243</v>
      </c>
      <c r="B210" s="99" t="s">
        <v>428</v>
      </c>
      <c r="C210" s="99" t="s">
        <v>398</v>
      </c>
      <c r="D210" s="100" t="s">
        <v>244</v>
      </c>
      <c r="E210" s="101">
        <v>82</v>
      </c>
      <c r="F210" s="101">
        <v>100</v>
      </c>
      <c r="G210" s="101">
        <v>100</v>
      </c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</row>
    <row r="211" spans="1:48" ht="31.5" customHeight="1">
      <c r="A211" s="98" t="s">
        <v>238</v>
      </c>
      <c r="B211" s="99" t="s">
        <v>428</v>
      </c>
      <c r="C211" s="99" t="s">
        <v>398</v>
      </c>
      <c r="D211" s="109" t="s">
        <v>239</v>
      </c>
      <c r="E211" s="170">
        <v>210</v>
      </c>
      <c r="F211" s="170"/>
      <c r="G211" s="170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</row>
    <row r="212" spans="1:48" ht="15.75" customHeight="1">
      <c r="A212" s="98" t="s">
        <v>443</v>
      </c>
      <c r="B212" s="99" t="s">
        <v>428</v>
      </c>
      <c r="C212" s="99" t="s">
        <v>398</v>
      </c>
      <c r="D212" s="100" t="s">
        <v>444</v>
      </c>
      <c r="E212" s="101">
        <v>381.69600000000003</v>
      </c>
      <c r="F212" s="101"/>
      <c r="G212" s="10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</row>
    <row r="213" spans="1:48" ht="15.75" customHeight="1">
      <c r="A213" s="110" t="s">
        <v>260</v>
      </c>
      <c r="B213" s="99" t="s">
        <v>428</v>
      </c>
      <c r="C213" s="99" t="s">
        <v>398</v>
      </c>
      <c r="D213" s="109" t="s">
        <v>261</v>
      </c>
      <c r="E213" s="101">
        <v>1129.9000000000001</v>
      </c>
      <c r="F213" s="101"/>
      <c r="G213" s="101"/>
      <c r="H213" s="87"/>
      <c r="I213" s="87"/>
      <c r="J213" s="87"/>
      <c r="K213" s="87"/>
      <c r="L213" s="87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81"/>
      <c r="AC213" s="81"/>
      <c r="AD213" s="81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</row>
    <row r="214" spans="1:48" ht="15.75" customHeight="1">
      <c r="A214" s="110" t="s">
        <v>260</v>
      </c>
      <c r="B214" s="99" t="s">
        <v>428</v>
      </c>
      <c r="C214" s="99" t="s">
        <v>398</v>
      </c>
      <c r="D214" s="109" t="s">
        <v>416</v>
      </c>
      <c r="E214" s="101">
        <v>630</v>
      </c>
      <c r="F214" s="101"/>
      <c r="G214" s="101"/>
      <c r="H214" s="87"/>
      <c r="I214" s="87"/>
      <c r="J214" s="87"/>
      <c r="K214" s="87"/>
      <c r="L214" s="87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81"/>
      <c r="AC214" s="81"/>
      <c r="AD214" s="81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</row>
    <row r="215" spans="1:48" ht="15.75" customHeight="1">
      <c r="A215" s="93" t="s">
        <v>302</v>
      </c>
      <c r="B215" s="94" t="s">
        <v>428</v>
      </c>
      <c r="C215" s="94" t="s">
        <v>303</v>
      </c>
      <c r="D215" s="95"/>
      <c r="E215" s="107">
        <v>11765.1</v>
      </c>
      <c r="F215" s="107">
        <v>12943</v>
      </c>
      <c r="G215" s="107">
        <v>13344.099999999999</v>
      </c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</row>
    <row r="216" spans="1:48" ht="63" customHeight="1">
      <c r="A216" s="128" t="s">
        <v>471</v>
      </c>
      <c r="B216" s="99" t="s">
        <v>428</v>
      </c>
      <c r="C216" s="99" t="s">
        <v>405</v>
      </c>
      <c r="D216" s="100" t="s">
        <v>472</v>
      </c>
      <c r="E216" s="101">
        <v>245.2</v>
      </c>
      <c r="F216" s="101">
        <v>220.8</v>
      </c>
      <c r="G216" s="101">
        <v>214</v>
      </c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</row>
    <row r="217" spans="1:48" ht="78.75" customHeight="1">
      <c r="A217" s="128" t="s">
        <v>473</v>
      </c>
      <c r="B217" s="99" t="s">
        <v>428</v>
      </c>
      <c r="C217" s="99" t="s">
        <v>405</v>
      </c>
      <c r="D217" s="100" t="s">
        <v>474</v>
      </c>
      <c r="E217" s="101">
        <v>626.6</v>
      </c>
      <c r="F217" s="101">
        <v>1420.1</v>
      </c>
      <c r="G217" s="101">
        <v>1375.8</v>
      </c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</row>
    <row r="218" spans="1:48" ht="31.5" customHeight="1">
      <c r="A218" s="178" t="s">
        <v>475</v>
      </c>
      <c r="B218" s="99" t="s">
        <v>428</v>
      </c>
      <c r="C218" s="99" t="s">
        <v>405</v>
      </c>
      <c r="D218" s="100" t="s">
        <v>476</v>
      </c>
      <c r="E218" s="101">
        <v>4200</v>
      </c>
      <c r="F218" s="101">
        <v>4300</v>
      </c>
      <c r="G218" s="101">
        <v>4450</v>
      </c>
      <c r="H218" s="102">
        <f t="shared" ref="H218:J218" si="8">E218+E219+E220</f>
        <v>10893.3</v>
      </c>
      <c r="I218" s="102">
        <f t="shared" si="8"/>
        <v>11302.1</v>
      </c>
      <c r="J218" s="102">
        <f t="shared" si="8"/>
        <v>11754.3</v>
      </c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</row>
    <row r="219" spans="1:48" ht="15.75" customHeight="1">
      <c r="A219" s="178" t="s">
        <v>477</v>
      </c>
      <c r="B219" s="99" t="s">
        <v>428</v>
      </c>
      <c r="C219" s="99" t="s">
        <v>405</v>
      </c>
      <c r="D219" s="100" t="s">
        <v>478</v>
      </c>
      <c r="E219" s="101">
        <v>3200</v>
      </c>
      <c r="F219" s="101">
        <v>3300</v>
      </c>
      <c r="G219" s="101">
        <v>3450</v>
      </c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</row>
    <row r="220" spans="1:48" ht="31.5" customHeight="1">
      <c r="A220" s="178" t="s">
        <v>479</v>
      </c>
      <c r="B220" s="99" t="s">
        <v>428</v>
      </c>
      <c r="C220" s="99" t="s">
        <v>405</v>
      </c>
      <c r="D220" s="100" t="s">
        <v>480</v>
      </c>
      <c r="E220" s="101">
        <v>3493.3</v>
      </c>
      <c r="F220" s="101">
        <v>3702.1</v>
      </c>
      <c r="G220" s="101">
        <v>3854.3</v>
      </c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</row>
    <row r="221" spans="1:48" ht="18.75" customHeight="1">
      <c r="A221" s="179" t="s">
        <v>481</v>
      </c>
      <c r="B221" s="180"/>
      <c r="C221" s="180"/>
      <c r="D221" s="181"/>
      <c r="E221" s="182">
        <f t="shared" ref="E221:G221" si="9">E10+E59+E107+E139+E162+E129+E134+E102</f>
        <v>1538271.93196</v>
      </c>
      <c r="F221" s="182">
        <f t="shared" si="9"/>
        <v>899473.9</v>
      </c>
      <c r="G221" s="182">
        <f t="shared" si="9"/>
        <v>873563.30300000019</v>
      </c>
      <c r="H221" s="138"/>
      <c r="I221" s="183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</row>
    <row r="222" spans="1:48" ht="15.75" customHeight="1">
      <c r="A222" s="175" t="s">
        <v>482</v>
      </c>
      <c r="B222" s="184"/>
      <c r="C222" s="184"/>
      <c r="D222" s="85"/>
      <c r="E222" s="185">
        <f t="shared" ref="E222:G222" si="10">E223+E224</f>
        <v>1528187.9000000004</v>
      </c>
      <c r="F222" s="185">
        <f t="shared" si="10"/>
        <v>900523.89999999991</v>
      </c>
      <c r="G222" s="185">
        <f t="shared" si="10"/>
        <v>874613.3</v>
      </c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</row>
    <row r="223" spans="1:48" ht="15.75" customHeight="1">
      <c r="A223" s="65"/>
      <c r="B223" s="186"/>
      <c r="C223" s="187"/>
      <c r="D223" s="187"/>
      <c r="E223" s="188">
        <f>'1-4'!C10</f>
        <v>1334080.8000000003</v>
      </c>
      <c r="F223" s="188">
        <f>'1-4'!D10</f>
        <v>720926.59999999986</v>
      </c>
      <c r="G223" s="188">
        <f>'1-4'!E10</f>
        <v>679059.9</v>
      </c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</row>
    <row r="224" spans="1:48" ht="15.75" customHeight="1">
      <c r="A224" s="65"/>
      <c r="B224" s="186"/>
      <c r="C224" s="187"/>
      <c r="D224" s="187"/>
      <c r="E224" s="189">
        <f>'1-5'!C10</f>
        <v>194107.10000000003</v>
      </c>
      <c r="F224" s="189">
        <f>'1-5'!D10</f>
        <v>179597.3</v>
      </c>
      <c r="G224" s="189">
        <f>'1-5'!E10</f>
        <v>195553.4</v>
      </c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</row>
    <row r="225" spans="1:30" ht="15.75" customHeight="1">
      <c r="A225" s="54" t="s">
        <v>483</v>
      </c>
      <c r="B225" s="75"/>
      <c r="C225" s="80"/>
      <c r="D225" s="75"/>
      <c r="E225" s="190">
        <f t="shared" ref="E225:G225" si="11">E222-E221</f>
        <v>-10084.031959999586</v>
      </c>
      <c r="F225" s="190">
        <f t="shared" si="11"/>
        <v>1049.9999999998836</v>
      </c>
      <c r="G225" s="190">
        <f t="shared" si="11"/>
        <v>1049.9969999998575</v>
      </c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</row>
    <row r="226" spans="1:30" ht="15.75" customHeight="1">
      <c r="A226" s="54"/>
      <c r="B226" s="75"/>
      <c r="C226" s="80"/>
      <c r="D226" s="75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</row>
    <row r="227" spans="1:30" ht="15.75" customHeight="1">
      <c r="A227" s="54"/>
      <c r="B227" s="75"/>
      <c r="C227" s="80"/>
      <c r="D227" s="75"/>
      <c r="E227" s="82"/>
      <c r="F227" s="191"/>
      <c r="G227" s="19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</row>
    <row r="228" spans="1:30" ht="15.75" customHeight="1">
      <c r="A228" s="54"/>
      <c r="B228" s="75"/>
      <c r="C228" s="80"/>
      <c r="D228" s="75"/>
      <c r="E228" s="82"/>
      <c r="F228" s="192"/>
      <c r="G228" s="192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</row>
    <row r="229" spans="1:30" ht="15.75" customHeight="1">
      <c r="A229" s="54"/>
      <c r="B229" s="75"/>
      <c r="C229" s="80"/>
      <c r="D229" s="75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</row>
    <row r="230" spans="1:30" ht="15.75" customHeight="1">
      <c r="A230" s="54"/>
      <c r="B230" s="75"/>
      <c r="C230" s="80"/>
      <c r="D230" s="75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</row>
    <row r="231" spans="1:30" ht="15.75" customHeight="1">
      <c r="A231" s="54"/>
      <c r="B231" s="75"/>
      <c r="C231" s="80"/>
      <c r="D231" s="75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</row>
    <row r="232" spans="1:30" ht="15.75" customHeight="1">
      <c r="A232" s="54"/>
      <c r="B232" s="75"/>
      <c r="C232" s="80"/>
      <c r="D232" s="75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</row>
    <row r="233" spans="1:30" ht="15.75" customHeight="1">
      <c r="A233" s="54"/>
      <c r="B233" s="75"/>
      <c r="C233" s="80"/>
      <c r="D233" s="75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</row>
    <row r="234" spans="1:30" ht="15.75" customHeight="1">
      <c r="A234" s="54"/>
      <c r="B234" s="75"/>
      <c r="C234" s="80"/>
      <c r="D234" s="75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</row>
    <row r="235" spans="1:30" ht="15.75" customHeight="1">
      <c r="A235" s="54"/>
      <c r="B235" s="75"/>
      <c r="C235" s="80"/>
      <c r="D235" s="75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</row>
    <row r="236" spans="1:30" ht="15.75" customHeight="1">
      <c r="A236" s="54"/>
      <c r="B236" s="75"/>
      <c r="C236" s="80"/>
      <c r="D236" s="75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</row>
    <row r="237" spans="1:30" ht="15.75" customHeight="1">
      <c r="A237" s="54"/>
      <c r="B237" s="75"/>
      <c r="C237" s="80"/>
      <c r="D237" s="75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</row>
    <row r="238" spans="1:30" ht="15.75" customHeight="1">
      <c r="A238" s="54"/>
      <c r="B238" s="75"/>
      <c r="C238" s="80"/>
      <c r="D238" s="75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</row>
    <row r="239" spans="1:30" ht="15.75" customHeight="1">
      <c r="A239" s="54"/>
      <c r="B239" s="75"/>
      <c r="C239" s="80"/>
      <c r="D239" s="75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</row>
    <row r="240" spans="1:30" ht="15.75" customHeight="1">
      <c r="A240" s="54"/>
      <c r="B240" s="75"/>
      <c r="C240" s="80"/>
      <c r="D240" s="75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</row>
    <row r="241" spans="1:30" ht="15.75" customHeight="1">
      <c r="A241" s="54"/>
      <c r="B241" s="75"/>
      <c r="C241" s="80"/>
      <c r="D241" s="75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</row>
    <row r="242" spans="1:30" ht="15.75" customHeight="1">
      <c r="A242" s="54"/>
      <c r="B242" s="75"/>
      <c r="C242" s="80"/>
      <c r="D242" s="75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</row>
    <row r="243" spans="1:30" ht="15.75" customHeight="1">
      <c r="A243" s="54"/>
      <c r="B243" s="75"/>
      <c r="C243" s="80"/>
      <c r="D243" s="75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</row>
    <row r="244" spans="1:30" ht="15.75" customHeight="1">
      <c r="A244" s="54"/>
      <c r="B244" s="75"/>
      <c r="C244" s="80"/>
      <c r="D244" s="75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</row>
    <row r="245" spans="1:30" ht="15.75" customHeight="1">
      <c r="A245" s="54"/>
      <c r="B245" s="75"/>
      <c r="C245" s="80"/>
      <c r="D245" s="75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</row>
    <row r="246" spans="1:30" ht="15.75" customHeight="1">
      <c r="A246" s="54"/>
      <c r="B246" s="75"/>
      <c r="C246" s="80"/>
      <c r="D246" s="75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</row>
    <row r="247" spans="1:30" ht="15.75" customHeight="1">
      <c r="A247" s="54"/>
      <c r="B247" s="75"/>
      <c r="C247" s="80"/>
      <c r="D247" s="75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</row>
    <row r="248" spans="1:30" ht="15.75" customHeight="1">
      <c r="A248" s="54"/>
      <c r="B248" s="75"/>
      <c r="C248" s="80"/>
      <c r="D248" s="75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</row>
    <row r="249" spans="1:30" ht="15.75" customHeight="1">
      <c r="A249" s="54"/>
      <c r="B249" s="75"/>
      <c r="C249" s="80"/>
      <c r="D249" s="75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</row>
    <row r="250" spans="1:30" ht="15.75" customHeight="1">
      <c r="A250" s="54"/>
      <c r="B250" s="75"/>
      <c r="C250" s="80"/>
      <c r="D250" s="75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</row>
    <row r="251" spans="1:30" ht="15.75" customHeight="1">
      <c r="A251" s="54"/>
      <c r="B251" s="75"/>
      <c r="C251" s="80"/>
      <c r="D251" s="75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</row>
    <row r="252" spans="1:30" ht="15.75" customHeight="1">
      <c r="A252" s="54"/>
      <c r="B252" s="75"/>
      <c r="C252" s="80"/>
      <c r="D252" s="75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</row>
    <row r="253" spans="1:30" ht="15.75" customHeight="1">
      <c r="A253" s="54"/>
      <c r="B253" s="75"/>
      <c r="C253" s="80"/>
      <c r="D253" s="75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</row>
    <row r="254" spans="1:30" ht="15.75" customHeight="1">
      <c r="A254" s="54"/>
      <c r="B254" s="75"/>
      <c r="C254" s="80"/>
      <c r="D254" s="75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</row>
    <row r="255" spans="1:30" ht="15.75" customHeight="1">
      <c r="A255" s="54"/>
      <c r="B255" s="75"/>
      <c r="C255" s="80"/>
      <c r="D255" s="75"/>
      <c r="E255" s="82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</row>
    <row r="256" spans="1:30" ht="15.75" customHeight="1">
      <c r="A256" s="54"/>
      <c r="B256" s="75"/>
      <c r="C256" s="80"/>
      <c r="D256" s="75"/>
      <c r="E256" s="193"/>
      <c r="F256" s="53"/>
      <c r="G256" s="53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</row>
    <row r="257" spans="1:30" ht="15.75" customHeight="1">
      <c r="A257" s="54"/>
      <c r="B257" s="75"/>
      <c r="C257" s="80"/>
      <c r="D257" s="75"/>
      <c r="E257" s="193"/>
      <c r="F257" s="53"/>
      <c r="G257" s="53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</row>
    <row r="258" spans="1:30" ht="15.75" customHeight="1">
      <c r="A258" s="54"/>
      <c r="B258" s="75"/>
      <c r="C258" s="80"/>
      <c r="D258" s="75"/>
      <c r="E258" s="193"/>
      <c r="F258" s="53"/>
      <c r="G258" s="53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</row>
    <row r="259" spans="1:30" ht="15.75" customHeight="1">
      <c r="A259" s="54"/>
      <c r="B259" s="75"/>
      <c r="C259" s="80"/>
      <c r="D259" s="75"/>
      <c r="E259" s="193"/>
      <c r="F259" s="53"/>
      <c r="G259" s="53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</row>
    <row r="260" spans="1:30" ht="15.75" customHeight="1">
      <c r="A260" s="54"/>
      <c r="B260" s="75"/>
      <c r="C260" s="80"/>
      <c r="D260" s="75"/>
      <c r="E260" s="193"/>
      <c r="F260" s="53"/>
      <c r="G260" s="53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</row>
    <row r="261" spans="1:30" ht="15.75" customHeight="1">
      <c r="A261" s="54"/>
      <c r="B261" s="75"/>
      <c r="C261" s="80"/>
      <c r="D261" s="75"/>
      <c r="E261" s="193"/>
      <c r="F261" s="53"/>
      <c r="G261" s="53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</row>
    <row r="262" spans="1:30" ht="15.75" customHeight="1">
      <c r="A262" s="54"/>
      <c r="B262" s="75"/>
      <c r="C262" s="80"/>
      <c r="D262" s="75"/>
      <c r="E262" s="193"/>
      <c r="F262" s="53"/>
      <c r="G262" s="53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</row>
    <row r="263" spans="1:30" ht="15.75" customHeight="1">
      <c r="A263" s="54"/>
      <c r="B263" s="75"/>
      <c r="C263" s="80"/>
      <c r="D263" s="75"/>
      <c r="E263" s="193"/>
      <c r="F263" s="53"/>
      <c r="G263" s="53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</row>
    <row r="264" spans="1:30" ht="15.75" customHeight="1">
      <c r="A264" s="54"/>
      <c r="B264" s="75"/>
      <c r="C264" s="80"/>
      <c r="D264" s="75"/>
      <c r="E264" s="193"/>
      <c r="F264" s="53"/>
      <c r="G264" s="53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</row>
    <row r="265" spans="1:30" ht="15.75" customHeight="1">
      <c r="A265" s="54"/>
      <c r="B265" s="75"/>
      <c r="C265" s="80"/>
      <c r="D265" s="75"/>
      <c r="E265" s="193"/>
      <c r="F265" s="53"/>
      <c r="G265" s="53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</row>
    <row r="266" spans="1:30" ht="15.75" customHeight="1">
      <c r="A266" s="54"/>
      <c r="B266" s="75"/>
      <c r="C266" s="80"/>
      <c r="D266" s="75"/>
      <c r="E266" s="193"/>
      <c r="F266" s="53"/>
      <c r="G266" s="53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</row>
    <row r="267" spans="1:30" ht="15.75" customHeight="1">
      <c r="A267" s="54"/>
      <c r="B267" s="75"/>
      <c r="C267" s="80"/>
      <c r="D267" s="75"/>
      <c r="E267" s="193"/>
      <c r="F267" s="53"/>
      <c r="G267" s="53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</row>
    <row r="268" spans="1:30" ht="15.75" customHeight="1">
      <c r="A268" s="54"/>
      <c r="B268" s="75"/>
      <c r="C268" s="80"/>
      <c r="D268" s="75"/>
      <c r="E268" s="193"/>
      <c r="F268" s="53"/>
      <c r="G268" s="53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</row>
    <row r="269" spans="1:30" ht="15.75" customHeight="1">
      <c r="A269" s="54"/>
      <c r="B269" s="75"/>
      <c r="C269" s="80"/>
      <c r="D269" s="75"/>
      <c r="E269" s="193"/>
      <c r="F269" s="53"/>
      <c r="G269" s="53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</row>
    <row r="270" spans="1:30" ht="15.75" customHeight="1">
      <c r="A270" s="54"/>
      <c r="B270" s="75"/>
      <c r="C270" s="80"/>
      <c r="D270" s="75"/>
      <c r="E270" s="193"/>
      <c r="F270" s="53"/>
      <c r="G270" s="53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</row>
    <row r="271" spans="1:30" ht="15.75" customHeight="1">
      <c r="A271" s="54"/>
      <c r="B271" s="75"/>
      <c r="C271" s="80"/>
      <c r="D271" s="75"/>
      <c r="E271" s="193"/>
      <c r="F271" s="53"/>
      <c r="G271" s="53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</row>
    <row r="272" spans="1:30" ht="15.75" customHeight="1">
      <c r="A272" s="54"/>
      <c r="B272" s="75"/>
      <c r="C272" s="80"/>
      <c r="D272" s="75"/>
      <c r="E272" s="193"/>
      <c r="F272" s="53"/>
      <c r="G272" s="53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</row>
    <row r="273" spans="1:30" ht="15.75" customHeight="1">
      <c r="A273" s="54"/>
      <c r="B273" s="75"/>
      <c r="C273" s="80"/>
      <c r="D273" s="75"/>
      <c r="E273" s="193"/>
      <c r="F273" s="53"/>
      <c r="G273" s="53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</row>
    <row r="274" spans="1:30" ht="15.75" customHeight="1">
      <c r="A274" s="54"/>
      <c r="B274" s="75"/>
      <c r="C274" s="80"/>
      <c r="D274" s="75"/>
      <c r="E274" s="193"/>
      <c r="F274" s="53"/>
      <c r="G274" s="53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</row>
    <row r="275" spans="1:30" ht="15.75" customHeight="1">
      <c r="A275" s="54"/>
      <c r="B275" s="75"/>
      <c r="C275" s="80"/>
      <c r="D275" s="75"/>
      <c r="E275" s="193"/>
      <c r="F275" s="53"/>
      <c r="G275" s="53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</row>
    <row r="276" spans="1:30" ht="15.75" customHeight="1">
      <c r="A276" s="54"/>
      <c r="B276" s="75"/>
      <c r="C276" s="80"/>
      <c r="D276" s="75"/>
      <c r="E276" s="193"/>
      <c r="F276" s="53"/>
      <c r="G276" s="53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</row>
    <row r="277" spans="1:30" ht="15.75" customHeight="1">
      <c r="A277" s="54"/>
      <c r="B277" s="75"/>
      <c r="C277" s="80"/>
      <c r="D277" s="75"/>
      <c r="E277" s="193"/>
      <c r="F277" s="53"/>
      <c r="G277" s="53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</row>
    <row r="278" spans="1:30" ht="15.75" customHeight="1">
      <c r="A278" s="54"/>
      <c r="B278" s="75"/>
      <c r="C278" s="80"/>
      <c r="D278" s="75"/>
      <c r="E278" s="193"/>
      <c r="F278" s="53"/>
      <c r="G278" s="53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</row>
    <row r="279" spans="1:30" ht="15.75" customHeight="1">
      <c r="A279" s="54"/>
      <c r="B279" s="75"/>
      <c r="C279" s="80"/>
      <c r="D279" s="75"/>
      <c r="E279" s="193"/>
      <c r="F279" s="53"/>
      <c r="G279" s="53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</row>
    <row r="280" spans="1:30" ht="15.75" customHeight="1">
      <c r="A280" s="54"/>
      <c r="B280" s="75"/>
      <c r="C280" s="80"/>
      <c r="D280" s="75"/>
      <c r="E280" s="193"/>
      <c r="F280" s="53"/>
      <c r="G280" s="53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</row>
    <row r="281" spans="1:30" ht="15.75" customHeight="1">
      <c r="A281" s="54"/>
      <c r="B281" s="75"/>
      <c r="C281" s="80"/>
      <c r="D281" s="75"/>
      <c r="E281" s="193"/>
      <c r="F281" s="53"/>
      <c r="G281" s="53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</row>
    <row r="282" spans="1:30" ht="15.75" customHeight="1">
      <c r="A282" s="54"/>
      <c r="B282" s="75"/>
      <c r="C282" s="80"/>
      <c r="D282" s="75"/>
      <c r="E282" s="193"/>
      <c r="F282" s="53"/>
      <c r="G282" s="53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</row>
    <row r="283" spans="1:30" ht="15.75" customHeight="1">
      <c r="A283" s="54"/>
      <c r="B283" s="75"/>
      <c r="C283" s="80"/>
      <c r="D283" s="75"/>
      <c r="E283" s="193"/>
      <c r="F283" s="53"/>
      <c r="G283" s="53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</row>
    <row r="284" spans="1:30" ht="15.75" customHeight="1">
      <c r="A284" s="54"/>
      <c r="B284" s="75"/>
      <c r="C284" s="80"/>
      <c r="D284" s="75"/>
      <c r="E284" s="193"/>
      <c r="F284" s="53"/>
      <c r="G284" s="53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</row>
    <row r="285" spans="1:30" ht="15.75" customHeight="1">
      <c r="A285" s="54"/>
      <c r="B285" s="75"/>
      <c r="C285" s="80"/>
      <c r="D285" s="75"/>
      <c r="E285" s="193"/>
      <c r="F285" s="53"/>
      <c r="G285" s="53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</row>
    <row r="286" spans="1:30" ht="15.75" customHeight="1">
      <c r="A286" s="54"/>
      <c r="B286" s="75"/>
      <c r="C286" s="80"/>
      <c r="D286" s="75"/>
      <c r="E286" s="193"/>
      <c r="F286" s="53"/>
      <c r="G286" s="53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</row>
    <row r="287" spans="1:30" ht="15.75" customHeight="1">
      <c r="A287" s="54"/>
      <c r="B287" s="75"/>
      <c r="C287" s="80"/>
      <c r="D287" s="75"/>
      <c r="E287" s="193"/>
      <c r="F287" s="53"/>
      <c r="G287" s="53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</row>
    <row r="288" spans="1:30" ht="15.75" customHeight="1">
      <c r="A288" s="54"/>
      <c r="B288" s="75"/>
      <c r="C288" s="80"/>
      <c r="D288" s="75"/>
      <c r="E288" s="193"/>
      <c r="F288" s="53"/>
      <c r="G288" s="53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</row>
    <row r="289" spans="1:30" ht="15.75" customHeight="1">
      <c r="A289" s="54"/>
      <c r="B289" s="75"/>
      <c r="C289" s="80"/>
      <c r="D289" s="75"/>
      <c r="E289" s="193"/>
      <c r="F289" s="53"/>
      <c r="G289" s="53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</row>
    <row r="290" spans="1:30" ht="15.75" customHeight="1">
      <c r="A290" s="54"/>
      <c r="B290" s="75"/>
      <c r="C290" s="80"/>
      <c r="D290" s="75"/>
      <c r="E290" s="193"/>
      <c r="F290" s="53"/>
      <c r="G290" s="53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</row>
    <row r="291" spans="1:30" ht="15.75" customHeight="1">
      <c r="A291" s="54"/>
      <c r="B291" s="75"/>
      <c r="C291" s="80"/>
      <c r="D291" s="75"/>
      <c r="E291" s="193"/>
      <c r="F291" s="53"/>
      <c r="G291" s="53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</row>
    <row r="292" spans="1:30" ht="15.75" customHeight="1">
      <c r="A292" s="54"/>
      <c r="B292" s="75"/>
      <c r="C292" s="80"/>
      <c r="D292" s="75"/>
      <c r="E292" s="193"/>
      <c r="F292" s="53"/>
      <c r="G292" s="53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</row>
    <row r="293" spans="1:30" ht="15.75" customHeight="1">
      <c r="A293" s="54"/>
      <c r="B293" s="75"/>
      <c r="C293" s="80"/>
      <c r="D293" s="75"/>
      <c r="E293" s="193"/>
      <c r="F293" s="53"/>
      <c r="G293" s="53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</row>
    <row r="294" spans="1:30" ht="15.75" customHeight="1">
      <c r="A294" s="54"/>
      <c r="B294" s="75"/>
      <c r="C294" s="80"/>
      <c r="D294" s="75"/>
      <c r="E294" s="193"/>
      <c r="F294" s="53"/>
      <c r="G294" s="53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</row>
    <row r="295" spans="1:30" ht="15.75" customHeight="1">
      <c r="A295" s="54"/>
      <c r="B295" s="75"/>
      <c r="C295" s="80"/>
      <c r="D295" s="75"/>
      <c r="E295" s="193"/>
      <c r="F295" s="53"/>
      <c r="G295" s="53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</row>
    <row r="296" spans="1:30" ht="15.75" customHeight="1">
      <c r="A296" s="54"/>
      <c r="B296" s="75"/>
      <c r="C296" s="80"/>
      <c r="D296" s="75"/>
      <c r="E296" s="193"/>
      <c r="F296" s="53"/>
      <c r="G296" s="53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</row>
    <row r="297" spans="1:30" ht="15.75" customHeight="1">
      <c r="A297" s="54"/>
      <c r="B297" s="75"/>
      <c r="C297" s="80"/>
      <c r="D297" s="75"/>
      <c r="E297" s="193"/>
      <c r="F297" s="53"/>
      <c r="G297" s="53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</row>
    <row r="298" spans="1:30" ht="15.75" customHeight="1">
      <c r="A298" s="54"/>
      <c r="B298" s="75"/>
      <c r="C298" s="80"/>
      <c r="D298" s="75"/>
      <c r="E298" s="193"/>
      <c r="F298" s="53"/>
      <c r="G298" s="53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</row>
    <row r="299" spans="1:30" ht="15.75" customHeight="1">
      <c r="A299" s="54"/>
      <c r="B299" s="75"/>
      <c r="C299" s="80"/>
      <c r="D299" s="75"/>
      <c r="E299" s="193"/>
      <c r="F299" s="53"/>
      <c r="G299" s="53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</row>
    <row r="300" spans="1:30" ht="15.75" customHeight="1">
      <c r="A300" s="54"/>
      <c r="B300" s="75"/>
      <c r="C300" s="80"/>
      <c r="D300" s="75"/>
      <c r="E300" s="193"/>
      <c r="F300" s="53"/>
      <c r="G300" s="53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</row>
    <row r="301" spans="1:30" ht="15.75" customHeight="1">
      <c r="A301" s="54"/>
      <c r="B301" s="75"/>
      <c r="C301" s="80"/>
      <c r="D301" s="75"/>
      <c r="E301" s="193"/>
      <c r="F301" s="53"/>
      <c r="G301" s="53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</row>
    <row r="302" spans="1:30" ht="15.75" customHeight="1">
      <c r="A302" s="54"/>
      <c r="B302" s="75"/>
      <c r="C302" s="80"/>
      <c r="D302" s="75"/>
      <c r="E302" s="193"/>
      <c r="F302" s="53"/>
      <c r="G302" s="53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</row>
    <row r="303" spans="1:30" ht="15.75" customHeight="1">
      <c r="A303" s="54"/>
      <c r="B303" s="75"/>
      <c r="C303" s="80"/>
      <c r="D303" s="75"/>
      <c r="E303" s="193"/>
      <c r="F303" s="53"/>
      <c r="G303" s="53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</row>
    <row r="304" spans="1:30" ht="15.75" customHeight="1">
      <c r="A304" s="54"/>
      <c r="B304" s="75"/>
      <c r="C304" s="80"/>
      <c r="D304" s="75"/>
      <c r="E304" s="193"/>
      <c r="F304" s="53"/>
      <c r="G304" s="53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</row>
    <row r="305" spans="1:30" ht="15.75" customHeight="1">
      <c r="A305" s="54"/>
      <c r="B305" s="75"/>
      <c r="C305" s="80"/>
      <c r="D305" s="75"/>
      <c r="E305" s="193"/>
      <c r="F305" s="53"/>
      <c r="G305" s="53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</row>
    <row r="306" spans="1:30" ht="15.75" customHeight="1">
      <c r="A306" s="54"/>
      <c r="B306" s="75"/>
      <c r="C306" s="80"/>
      <c r="D306" s="75"/>
      <c r="E306" s="193"/>
      <c r="F306" s="53"/>
      <c r="G306" s="53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</row>
    <row r="307" spans="1:30" ht="15.75" customHeight="1">
      <c r="A307" s="54"/>
      <c r="B307" s="75"/>
      <c r="C307" s="80"/>
      <c r="D307" s="75"/>
      <c r="E307" s="193"/>
      <c r="F307" s="53"/>
      <c r="G307" s="53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</row>
    <row r="308" spans="1:30" ht="15.75" customHeight="1">
      <c r="A308" s="54"/>
      <c r="B308" s="75"/>
      <c r="C308" s="80"/>
      <c r="D308" s="75"/>
      <c r="E308" s="193"/>
      <c r="F308" s="53"/>
      <c r="G308" s="53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</row>
    <row r="309" spans="1:30" ht="15.75" customHeight="1">
      <c r="A309" s="54"/>
      <c r="B309" s="75"/>
      <c r="C309" s="80"/>
      <c r="D309" s="75"/>
      <c r="E309" s="193"/>
      <c r="F309" s="53"/>
      <c r="G309" s="53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</row>
    <row r="310" spans="1:30" ht="15.75" customHeight="1">
      <c r="A310" s="54"/>
      <c r="B310" s="75"/>
      <c r="C310" s="80"/>
      <c r="D310" s="75"/>
      <c r="E310" s="193"/>
      <c r="F310" s="53"/>
      <c r="G310" s="53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</row>
    <row r="311" spans="1:30" ht="15.75" customHeight="1">
      <c r="A311" s="54"/>
      <c r="B311" s="75"/>
      <c r="C311" s="80"/>
      <c r="D311" s="75"/>
      <c r="E311" s="193"/>
      <c r="F311" s="53"/>
      <c r="G311" s="53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</row>
    <row r="312" spans="1:30" ht="15.75" customHeight="1">
      <c r="A312" s="54"/>
      <c r="B312" s="75"/>
      <c r="C312" s="80"/>
      <c r="D312" s="75"/>
      <c r="E312" s="193"/>
      <c r="F312" s="53"/>
      <c r="G312" s="53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</row>
    <row r="313" spans="1:30" ht="15.75" customHeight="1">
      <c r="A313" s="54"/>
      <c r="B313" s="75"/>
      <c r="C313" s="80"/>
      <c r="D313" s="75"/>
      <c r="E313" s="193"/>
      <c r="F313" s="53"/>
      <c r="G313" s="53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</row>
    <row r="314" spans="1:30" ht="15.75" customHeight="1">
      <c r="A314" s="54"/>
      <c r="B314" s="75"/>
      <c r="C314" s="80"/>
      <c r="D314" s="75"/>
      <c r="E314" s="193"/>
      <c r="F314" s="53"/>
      <c r="G314" s="53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</row>
    <row r="315" spans="1:30" ht="15.75" customHeight="1">
      <c r="A315" s="54"/>
      <c r="B315" s="75"/>
      <c r="C315" s="80"/>
      <c r="D315" s="75"/>
      <c r="E315" s="193"/>
      <c r="F315" s="53"/>
      <c r="G315" s="53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</row>
    <row r="316" spans="1:30" ht="15.75" customHeight="1">
      <c r="A316" s="54"/>
      <c r="B316" s="75"/>
      <c r="C316" s="80"/>
      <c r="D316" s="75"/>
      <c r="E316" s="193"/>
      <c r="F316" s="53"/>
      <c r="G316" s="53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</row>
    <row r="317" spans="1:30" ht="15.75" customHeight="1">
      <c r="A317" s="54"/>
      <c r="B317" s="75"/>
      <c r="C317" s="80"/>
      <c r="D317" s="75"/>
      <c r="E317" s="193"/>
      <c r="F317" s="53"/>
      <c r="G317" s="53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</row>
    <row r="318" spans="1:30" ht="15.75" customHeight="1">
      <c r="A318" s="54"/>
      <c r="B318" s="75"/>
      <c r="C318" s="80"/>
      <c r="D318" s="75"/>
      <c r="E318" s="193"/>
      <c r="F318" s="53"/>
      <c r="G318" s="53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</row>
    <row r="319" spans="1:30" ht="15.75" customHeight="1">
      <c r="A319" s="54"/>
      <c r="B319" s="75"/>
      <c r="C319" s="80"/>
      <c r="D319" s="75"/>
      <c r="E319" s="193"/>
      <c r="F319" s="53"/>
      <c r="G319" s="53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</row>
    <row r="320" spans="1:30" ht="15.75" customHeight="1">
      <c r="A320" s="54"/>
      <c r="B320" s="75"/>
      <c r="C320" s="80"/>
      <c r="D320" s="75"/>
      <c r="E320" s="193"/>
      <c r="F320" s="53"/>
      <c r="G320" s="53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</row>
    <row r="321" spans="1:30" ht="15.75" customHeight="1">
      <c r="A321" s="54"/>
      <c r="B321" s="75"/>
      <c r="C321" s="80"/>
      <c r="D321" s="75"/>
      <c r="E321" s="193"/>
      <c r="F321" s="53"/>
      <c r="G321" s="53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</row>
    <row r="322" spans="1:30" ht="15.75" customHeight="1">
      <c r="A322" s="54"/>
      <c r="B322" s="75"/>
      <c r="C322" s="80"/>
      <c r="D322" s="75"/>
      <c r="E322" s="193"/>
      <c r="F322" s="53"/>
      <c r="G322" s="53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</row>
    <row r="323" spans="1:30" ht="15.75" customHeight="1">
      <c r="A323" s="54"/>
      <c r="B323" s="75"/>
      <c r="C323" s="80"/>
      <c r="D323" s="75"/>
      <c r="E323" s="193"/>
      <c r="F323" s="53"/>
      <c r="G323" s="53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</row>
    <row r="324" spans="1:30" ht="15.75" customHeight="1">
      <c r="A324" s="54"/>
      <c r="B324" s="75"/>
      <c r="C324" s="80"/>
      <c r="D324" s="75"/>
      <c r="E324" s="193"/>
      <c r="F324" s="53"/>
      <c r="G324" s="53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</row>
    <row r="325" spans="1:30" ht="15.75" customHeight="1">
      <c r="A325" s="54"/>
      <c r="B325" s="75"/>
      <c r="C325" s="80"/>
      <c r="D325" s="75"/>
      <c r="E325" s="193"/>
      <c r="F325" s="53"/>
      <c r="G325" s="53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</row>
    <row r="326" spans="1:30" ht="15.75" customHeight="1">
      <c r="A326" s="54"/>
      <c r="B326" s="75"/>
      <c r="C326" s="80"/>
      <c r="D326" s="75"/>
      <c r="E326" s="193"/>
      <c r="F326" s="53"/>
      <c r="G326" s="53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</row>
    <row r="327" spans="1:30" ht="15.75" customHeight="1">
      <c r="A327" s="54"/>
      <c r="B327" s="75"/>
      <c r="C327" s="80"/>
      <c r="D327" s="75"/>
      <c r="E327" s="193"/>
      <c r="F327" s="53"/>
      <c r="G327" s="53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</row>
    <row r="328" spans="1:30" ht="15.75" customHeight="1">
      <c r="A328" s="54"/>
      <c r="B328" s="75"/>
      <c r="C328" s="80"/>
      <c r="D328" s="75"/>
      <c r="E328" s="193"/>
      <c r="F328" s="53"/>
      <c r="G328" s="53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</row>
    <row r="329" spans="1:30" ht="15.75" customHeight="1">
      <c r="A329" s="54"/>
      <c r="B329" s="75"/>
      <c r="C329" s="80"/>
      <c r="D329" s="75"/>
      <c r="E329" s="193"/>
      <c r="F329" s="53"/>
      <c r="G329" s="53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</row>
    <row r="330" spans="1:30" ht="15.75" customHeight="1">
      <c r="A330" s="54"/>
      <c r="B330" s="75"/>
      <c r="C330" s="80"/>
      <c r="D330" s="75"/>
      <c r="E330" s="193"/>
      <c r="F330" s="53"/>
      <c r="G330" s="53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</row>
    <row r="331" spans="1:30" ht="15.75" customHeight="1">
      <c r="A331" s="54"/>
      <c r="B331" s="75"/>
      <c r="C331" s="80"/>
      <c r="D331" s="75"/>
      <c r="E331" s="193"/>
      <c r="F331" s="53"/>
      <c r="G331" s="53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</row>
    <row r="332" spans="1:30" ht="15.75" customHeight="1">
      <c r="A332" s="54"/>
      <c r="B332" s="75"/>
      <c r="C332" s="80"/>
      <c r="D332" s="75"/>
      <c r="E332" s="193"/>
      <c r="F332" s="53"/>
      <c r="G332" s="53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</row>
    <row r="333" spans="1:30" ht="15.75" customHeight="1">
      <c r="A333" s="54"/>
      <c r="B333" s="75"/>
      <c r="C333" s="80"/>
      <c r="D333" s="75"/>
      <c r="E333" s="193"/>
      <c r="F333" s="53"/>
      <c r="G333" s="53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</row>
    <row r="334" spans="1:30" ht="15.75" customHeight="1">
      <c r="A334" s="54"/>
      <c r="B334" s="75"/>
      <c r="C334" s="80"/>
      <c r="D334" s="75"/>
      <c r="E334" s="193"/>
      <c r="F334" s="53"/>
      <c r="G334" s="53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</row>
    <row r="335" spans="1:30" ht="15.75" customHeight="1">
      <c r="A335" s="54"/>
      <c r="B335" s="75"/>
      <c r="C335" s="80"/>
      <c r="D335" s="75"/>
      <c r="E335" s="193"/>
      <c r="F335" s="53"/>
      <c r="G335" s="53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</row>
    <row r="336" spans="1:30" ht="15.75" customHeight="1">
      <c r="A336" s="54"/>
      <c r="B336" s="75"/>
      <c r="C336" s="80"/>
      <c r="D336" s="75"/>
      <c r="E336" s="193"/>
      <c r="F336" s="53"/>
      <c r="G336" s="53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</row>
    <row r="337" spans="1:30" ht="15.75" customHeight="1">
      <c r="A337" s="54"/>
      <c r="B337" s="75"/>
      <c r="C337" s="80"/>
      <c r="D337" s="75"/>
      <c r="E337" s="193"/>
      <c r="F337" s="53"/>
      <c r="G337" s="53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</row>
    <row r="338" spans="1:30" ht="15.75" customHeight="1">
      <c r="A338" s="54"/>
      <c r="B338" s="75"/>
      <c r="C338" s="80"/>
      <c r="D338" s="75"/>
      <c r="E338" s="193"/>
      <c r="F338" s="53"/>
      <c r="G338" s="53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</row>
    <row r="339" spans="1:30" ht="15.75" customHeight="1">
      <c r="A339" s="54"/>
      <c r="B339" s="75"/>
      <c r="C339" s="80"/>
      <c r="D339" s="75"/>
      <c r="E339" s="193"/>
      <c r="F339" s="53"/>
      <c r="G339" s="53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</row>
    <row r="340" spans="1:30" ht="15.75" customHeight="1">
      <c r="A340" s="54"/>
      <c r="B340" s="75"/>
      <c r="C340" s="80"/>
      <c r="D340" s="75"/>
      <c r="E340" s="193"/>
      <c r="F340" s="53"/>
      <c r="G340" s="53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</row>
    <row r="341" spans="1:30" ht="15.75" customHeight="1">
      <c r="A341" s="54"/>
      <c r="B341" s="75"/>
      <c r="C341" s="80"/>
      <c r="D341" s="75"/>
      <c r="E341" s="193"/>
      <c r="F341" s="53"/>
      <c r="G341" s="53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</row>
    <row r="342" spans="1:30" ht="15.75" customHeight="1">
      <c r="A342" s="54"/>
      <c r="B342" s="75"/>
      <c r="C342" s="80"/>
      <c r="D342" s="75"/>
      <c r="E342" s="193"/>
      <c r="F342" s="53"/>
      <c r="G342" s="53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</row>
    <row r="343" spans="1:30" ht="15.75" customHeight="1">
      <c r="A343" s="54"/>
      <c r="B343" s="75"/>
      <c r="C343" s="80"/>
      <c r="D343" s="75"/>
      <c r="E343" s="193"/>
      <c r="F343" s="53"/>
      <c r="G343" s="53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</row>
    <row r="344" spans="1:30" ht="15.75" customHeight="1">
      <c r="A344" s="54"/>
      <c r="B344" s="75"/>
      <c r="C344" s="80"/>
      <c r="D344" s="75"/>
      <c r="E344" s="193"/>
      <c r="F344" s="53"/>
      <c r="G344" s="53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</row>
    <row r="345" spans="1:30" ht="15.75" customHeight="1">
      <c r="A345" s="54"/>
      <c r="B345" s="75"/>
      <c r="C345" s="80"/>
      <c r="D345" s="75"/>
      <c r="E345" s="193"/>
      <c r="F345" s="53"/>
      <c r="G345" s="53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</row>
    <row r="346" spans="1:30" ht="15.75" customHeight="1">
      <c r="A346" s="54"/>
      <c r="B346" s="75"/>
      <c r="C346" s="80"/>
      <c r="D346" s="75"/>
      <c r="E346" s="193"/>
      <c r="F346" s="53"/>
      <c r="G346" s="53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</row>
    <row r="347" spans="1:30" ht="15.75" customHeight="1">
      <c r="A347" s="54"/>
      <c r="B347" s="75"/>
      <c r="C347" s="80"/>
      <c r="D347" s="75"/>
      <c r="E347" s="193"/>
      <c r="F347" s="53"/>
      <c r="G347" s="53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</row>
    <row r="348" spans="1:30" ht="15.75" customHeight="1">
      <c r="A348" s="54"/>
      <c r="B348" s="75"/>
      <c r="C348" s="80"/>
      <c r="D348" s="75"/>
      <c r="E348" s="193"/>
      <c r="F348" s="53"/>
      <c r="G348" s="53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</row>
    <row r="349" spans="1:30" ht="15.75" customHeight="1">
      <c r="A349" s="54"/>
      <c r="B349" s="75"/>
      <c r="C349" s="80"/>
      <c r="D349" s="75"/>
      <c r="E349" s="193"/>
      <c r="F349" s="53"/>
      <c r="G349" s="53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</row>
    <row r="350" spans="1:30" ht="15.75" customHeight="1">
      <c r="A350" s="54"/>
      <c r="B350" s="75"/>
      <c r="C350" s="80"/>
      <c r="D350" s="75"/>
      <c r="E350" s="193"/>
      <c r="F350" s="53"/>
      <c r="G350" s="53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</row>
    <row r="351" spans="1:30" ht="15.75" customHeight="1">
      <c r="A351" s="54"/>
      <c r="B351" s="75"/>
      <c r="C351" s="80"/>
      <c r="D351" s="75"/>
      <c r="E351" s="193"/>
      <c r="F351" s="53"/>
      <c r="G351" s="53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</row>
    <row r="352" spans="1:30" ht="15.75" customHeight="1">
      <c r="A352" s="54"/>
      <c r="B352" s="75"/>
      <c r="C352" s="80"/>
      <c r="D352" s="75"/>
      <c r="E352" s="193"/>
      <c r="F352" s="53"/>
      <c r="G352" s="53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</row>
    <row r="353" spans="1:30" ht="15.75" customHeight="1">
      <c r="A353" s="54"/>
      <c r="B353" s="75"/>
      <c r="C353" s="80"/>
      <c r="D353" s="75"/>
      <c r="E353" s="193"/>
      <c r="F353" s="53"/>
      <c r="G353" s="53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</row>
    <row r="354" spans="1:30" ht="15.75" customHeight="1">
      <c r="A354" s="54"/>
      <c r="B354" s="75"/>
      <c r="C354" s="80"/>
      <c r="D354" s="75"/>
      <c r="E354" s="193"/>
      <c r="F354" s="53"/>
      <c r="G354" s="53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</row>
    <row r="355" spans="1:30" ht="15.75" customHeight="1">
      <c r="A355" s="54"/>
      <c r="B355" s="75"/>
      <c r="C355" s="80"/>
      <c r="D355" s="75"/>
      <c r="E355" s="193"/>
      <c r="F355" s="53"/>
      <c r="G355" s="53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</row>
    <row r="356" spans="1:30" ht="15.75" customHeight="1">
      <c r="A356" s="54"/>
      <c r="B356" s="75"/>
      <c r="C356" s="80"/>
      <c r="D356" s="75"/>
      <c r="E356" s="193"/>
      <c r="F356" s="53"/>
      <c r="G356" s="53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</row>
    <row r="357" spans="1:30" ht="15.75" customHeight="1">
      <c r="A357" s="54"/>
      <c r="B357" s="75"/>
      <c r="C357" s="80"/>
      <c r="D357" s="75"/>
      <c r="E357" s="193"/>
      <c r="F357" s="53"/>
      <c r="G357" s="53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</row>
    <row r="358" spans="1:30" ht="15.75" customHeight="1">
      <c r="A358" s="54"/>
      <c r="B358" s="75"/>
      <c r="C358" s="80"/>
      <c r="D358" s="75"/>
      <c r="E358" s="193"/>
      <c r="F358" s="53"/>
      <c r="G358" s="53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</row>
    <row r="359" spans="1:30" ht="15.75" customHeight="1">
      <c r="A359" s="54"/>
      <c r="B359" s="75"/>
      <c r="C359" s="80"/>
      <c r="D359" s="75"/>
      <c r="E359" s="193"/>
      <c r="F359" s="53"/>
      <c r="G359" s="53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</row>
    <row r="360" spans="1:30" ht="15.75" customHeight="1">
      <c r="A360" s="54"/>
      <c r="B360" s="75"/>
      <c r="C360" s="80"/>
      <c r="D360" s="75"/>
      <c r="E360" s="193"/>
      <c r="F360" s="53"/>
      <c r="G360" s="53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</row>
    <row r="361" spans="1:30" ht="15.75" customHeight="1">
      <c r="A361" s="54"/>
      <c r="B361" s="75"/>
      <c r="C361" s="80"/>
      <c r="D361" s="75"/>
      <c r="E361" s="193"/>
      <c r="F361" s="53"/>
      <c r="G361" s="53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</row>
    <row r="362" spans="1:30" ht="15.75" customHeight="1">
      <c r="A362" s="54"/>
      <c r="B362" s="75"/>
      <c r="C362" s="80"/>
      <c r="D362" s="75"/>
      <c r="E362" s="193"/>
      <c r="F362" s="53"/>
      <c r="G362" s="53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</row>
    <row r="363" spans="1:30" ht="15.75" customHeight="1">
      <c r="A363" s="54"/>
      <c r="B363" s="75"/>
      <c r="C363" s="80"/>
      <c r="D363" s="75"/>
      <c r="E363" s="193"/>
      <c r="F363" s="53"/>
      <c r="G363" s="53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</row>
    <row r="364" spans="1:30" ht="15.75" customHeight="1">
      <c r="A364" s="54"/>
      <c r="B364" s="75"/>
      <c r="C364" s="80"/>
      <c r="D364" s="75"/>
      <c r="E364" s="193"/>
      <c r="F364" s="53"/>
      <c r="G364" s="53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</row>
    <row r="365" spans="1:30" ht="15.75" customHeight="1">
      <c r="A365" s="54"/>
      <c r="B365" s="75"/>
      <c r="C365" s="80"/>
      <c r="D365" s="75"/>
      <c r="E365" s="193"/>
      <c r="F365" s="53"/>
      <c r="G365" s="53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</row>
    <row r="366" spans="1:30" ht="15.75" customHeight="1">
      <c r="A366" s="54"/>
      <c r="B366" s="75"/>
      <c r="C366" s="80"/>
      <c r="D366" s="75"/>
      <c r="E366" s="193"/>
      <c r="F366" s="53"/>
      <c r="G366" s="53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</row>
    <row r="367" spans="1:30" ht="15.75" customHeight="1">
      <c r="A367" s="54"/>
      <c r="B367" s="75"/>
      <c r="C367" s="80"/>
      <c r="D367" s="75"/>
      <c r="E367" s="193"/>
      <c r="F367" s="53"/>
      <c r="G367" s="53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</row>
    <row r="368" spans="1:30" ht="15.75" customHeight="1">
      <c r="A368" s="54"/>
      <c r="B368" s="75"/>
      <c r="C368" s="80"/>
      <c r="D368" s="75"/>
      <c r="E368" s="193"/>
      <c r="F368" s="53"/>
      <c r="G368" s="53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</row>
    <row r="369" spans="1:30" ht="15.75" customHeight="1">
      <c r="A369" s="54"/>
      <c r="B369" s="75"/>
      <c r="C369" s="80"/>
      <c r="D369" s="75"/>
      <c r="E369" s="193"/>
      <c r="F369" s="53"/>
      <c r="G369" s="53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</row>
    <row r="370" spans="1:30" ht="15.75" customHeight="1">
      <c r="A370" s="54"/>
      <c r="B370" s="75"/>
      <c r="C370" s="80"/>
      <c r="D370" s="75"/>
      <c r="E370" s="193"/>
      <c r="F370" s="53"/>
      <c r="G370" s="53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</row>
    <row r="371" spans="1:30" ht="15.75" customHeight="1">
      <c r="A371" s="54"/>
      <c r="B371" s="75"/>
      <c r="C371" s="80"/>
      <c r="D371" s="75"/>
      <c r="E371" s="193"/>
      <c r="F371" s="53"/>
      <c r="G371" s="53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</row>
    <row r="372" spans="1:30" ht="15.75" customHeight="1">
      <c r="A372" s="54"/>
      <c r="B372" s="75"/>
      <c r="C372" s="80"/>
      <c r="D372" s="75"/>
      <c r="E372" s="193"/>
      <c r="F372" s="53"/>
      <c r="G372" s="53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</row>
    <row r="373" spans="1:30" ht="15.75" customHeight="1">
      <c r="A373" s="54"/>
      <c r="B373" s="75"/>
      <c r="C373" s="80"/>
      <c r="D373" s="75"/>
      <c r="E373" s="193"/>
      <c r="F373" s="53"/>
      <c r="G373" s="53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</row>
    <row r="374" spans="1:30" ht="15.75" customHeight="1">
      <c r="A374" s="54"/>
      <c r="B374" s="75"/>
      <c r="C374" s="80"/>
      <c r="D374" s="75"/>
      <c r="E374" s="193"/>
      <c r="F374" s="53"/>
      <c r="G374" s="53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</row>
    <row r="375" spans="1:30" ht="15.75" customHeight="1">
      <c r="A375" s="54"/>
      <c r="B375" s="75"/>
      <c r="C375" s="80"/>
      <c r="D375" s="75"/>
      <c r="E375" s="193"/>
      <c r="F375" s="53"/>
      <c r="G375" s="53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</row>
    <row r="376" spans="1:30" ht="15.75" customHeight="1">
      <c r="A376" s="54"/>
      <c r="B376" s="75"/>
      <c r="C376" s="80"/>
      <c r="D376" s="75"/>
      <c r="E376" s="193"/>
      <c r="F376" s="53"/>
      <c r="G376" s="53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</row>
    <row r="377" spans="1:30" ht="15.75" customHeight="1">
      <c r="A377" s="54"/>
      <c r="B377" s="75"/>
      <c r="C377" s="80"/>
      <c r="D377" s="75"/>
      <c r="E377" s="193"/>
      <c r="F377" s="53"/>
      <c r="G377" s="53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</row>
    <row r="378" spans="1:30" ht="15.75" customHeight="1">
      <c r="A378" s="54"/>
      <c r="B378" s="75"/>
      <c r="C378" s="80"/>
      <c r="D378" s="75"/>
      <c r="E378" s="193"/>
      <c r="F378" s="53"/>
      <c r="G378" s="53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</row>
    <row r="379" spans="1:30" ht="15.75" customHeight="1">
      <c r="A379" s="54"/>
      <c r="B379" s="75"/>
      <c r="C379" s="80"/>
      <c r="D379" s="75"/>
      <c r="E379" s="193"/>
      <c r="F379" s="53"/>
      <c r="G379" s="53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</row>
    <row r="380" spans="1:30" ht="15.75" customHeight="1">
      <c r="A380" s="54"/>
      <c r="B380" s="75"/>
      <c r="C380" s="80"/>
      <c r="D380" s="75"/>
      <c r="E380" s="193"/>
      <c r="F380" s="53"/>
      <c r="G380" s="53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</row>
    <row r="381" spans="1:30" ht="15.75" customHeight="1">
      <c r="A381" s="54"/>
      <c r="B381" s="75"/>
      <c r="C381" s="80"/>
      <c r="D381" s="75"/>
      <c r="E381" s="193"/>
      <c r="F381" s="53"/>
      <c r="G381" s="53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</row>
    <row r="382" spans="1:30" ht="15.75" customHeight="1">
      <c r="A382" s="54"/>
      <c r="B382" s="75"/>
      <c r="C382" s="80"/>
      <c r="D382" s="75"/>
      <c r="E382" s="193"/>
      <c r="F382" s="53"/>
      <c r="G382" s="53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</row>
    <row r="383" spans="1:30" ht="15.75" customHeight="1">
      <c r="A383" s="54"/>
      <c r="B383" s="75"/>
      <c r="C383" s="80"/>
      <c r="D383" s="75"/>
      <c r="E383" s="193"/>
      <c r="F383" s="53"/>
      <c r="G383" s="53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</row>
    <row r="384" spans="1:30" ht="15.75" customHeight="1">
      <c r="A384" s="54"/>
      <c r="B384" s="75"/>
      <c r="C384" s="80"/>
      <c r="D384" s="75"/>
      <c r="E384" s="193"/>
      <c r="F384" s="53"/>
      <c r="G384" s="53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</row>
    <row r="385" spans="1:30" ht="15.75" customHeight="1">
      <c r="A385" s="54"/>
      <c r="B385" s="75"/>
      <c r="C385" s="80"/>
      <c r="D385" s="75"/>
      <c r="E385" s="193"/>
      <c r="F385" s="53"/>
      <c r="G385" s="53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</row>
    <row r="386" spans="1:30" ht="15.75" customHeight="1">
      <c r="A386" s="54"/>
      <c r="B386" s="75"/>
      <c r="C386" s="80"/>
      <c r="D386" s="75"/>
      <c r="E386" s="193"/>
      <c r="F386" s="53"/>
      <c r="G386" s="53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</row>
    <row r="387" spans="1:30" ht="15.75" customHeight="1">
      <c r="A387" s="54"/>
      <c r="B387" s="75"/>
      <c r="C387" s="80"/>
      <c r="D387" s="75"/>
      <c r="E387" s="193"/>
      <c r="F387" s="53"/>
      <c r="G387" s="53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</row>
    <row r="388" spans="1:30" ht="15.75" customHeight="1">
      <c r="A388" s="54"/>
      <c r="B388" s="75"/>
      <c r="C388" s="80"/>
      <c r="D388" s="75"/>
      <c r="E388" s="193"/>
      <c r="F388" s="53"/>
      <c r="G388" s="53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</row>
    <row r="389" spans="1:30" ht="15.75" customHeight="1">
      <c r="A389" s="54"/>
      <c r="B389" s="75"/>
      <c r="C389" s="80"/>
      <c r="D389" s="75"/>
      <c r="E389" s="193"/>
      <c r="F389" s="53"/>
      <c r="G389" s="53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</row>
    <row r="390" spans="1:30" ht="15.75" customHeight="1">
      <c r="A390" s="54"/>
      <c r="B390" s="75"/>
      <c r="C390" s="80"/>
      <c r="D390" s="75"/>
      <c r="E390" s="193"/>
      <c r="F390" s="53"/>
      <c r="G390" s="53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</row>
    <row r="391" spans="1:30" ht="15.75" customHeight="1">
      <c r="A391" s="54"/>
      <c r="B391" s="75"/>
      <c r="C391" s="80"/>
      <c r="D391" s="75"/>
      <c r="E391" s="193"/>
      <c r="F391" s="53"/>
      <c r="G391" s="53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</row>
    <row r="392" spans="1:30" ht="15.75" customHeight="1">
      <c r="A392" s="54"/>
      <c r="B392" s="75"/>
      <c r="C392" s="80"/>
      <c r="D392" s="75"/>
      <c r="E392" s="193"/>
      <c r="F392" s="53"/>
      <c r="G392" s="53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</row>
    <row r="393" spans="1:30" ht="15.75" customHeight="1">
      <c r="A393" s="54"/>
      <c r="B393" s="75"/>
      <c r="C393" s="80"/>
      <c r="D393" s="75"/>
      <c r="E393" s="193"/>
      <c r="F393" s="53"/>
      <c r="G393" s="53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</row>
    <row r="394" spans="1:30" ht="15.75" customHeight="1">
      <c r="A394" s="54"/>
      <c r="B394" s="75"/>
      <c r="C394" s="80"/>
      <c r="D394" s="75"/>
      <c r="E394" s="193"/>
      <c r="F394" s="53"/>
      <c r="G394" s="53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</row>
    <row r="395" spans="1:30" ht="15.75" customHeight="1">
      <c r="A395" s="54"/>
      <c r="B395" s="75"/>
      <c r="C395" s="80"/>
      <c r="D395" s="75"/>
      <c r="E395" s="193"/>
      <c r="F395" s="53"/>
      <c r="G395" s="53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</row>
    <row r="396" spans="1:30" ht="15.75" customHeight="1">
      <c r="A396" s="54"/>
      <c r="B396" s="75"/>
      <c r="C396" s="80"/>
      <c r="D396" s="75"/>
      <c r="E396" s="193"/>
      <c r="F396" s="53"/>
      <c r="G396" s="53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</row>
    <row r="397" spans="1:30" ht="15.75" customHeight="1">
      <c r="A397" s="54"/>
      <c r="B397" s="75"/>
      <c r="C397" s="80"/>
      <c r="D397" s="75"/>
      <c r="E397" s="193"/>
      <c r="F397" s="53"/>
      <c r="G397" s="53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</row>
    <row r="398" spans="1:30" ht="15.75" customHeight="1">
      <c r="A398" s="54"/>
      <c r="B398" s="75"/>
      <c r="C398" s="80"/>
      <c r="D398" s="75"/>
      <c r="E398" s="193"/>
      <c r="F398" s="53"/>
      <c r="G398" s="53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</row>
    <row r="399" spans="1:30" ht="15.75" customHeight="1">
      <c r="A399" s="54"/>
      <c r="B399" s="75"/>
      <c r="C399" s="80"/>
      <c r="D399" s="75"/>
      <c r="E399" s="193"/>
      <c r="F399" s="53"/>
      <c r="G399" s="53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</row>
    <row r="400" spans="1:30" ht="15.75" customHeight="1">
      <c r="A400" s="54"/>
      <c r="B400" s="75"/>
      <c r="C400" s="80"/>
      <c r="D400" s="75"/>
      <c r="E400" s="193"/>
      <c r="F400" s="53"/>
      <c r="G400" s="53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</row>
    <row r="401" spans="1:30" ht="15.75" customHeight="1">
      <c r="A401" s="54"/>
      <c r="B401" s="75"/>
      <c r="C401" s="80"/>
      <c r="D401" s="75"/>
      <c r="E401" s="193"/>
      <c r="F401" s="53"/>
      <c r="G401" s="53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</row>
    <row r="402" spans="1:30" ht="15.75" customHeight="1">
      <c r="A402" s="54"/>
      <c r="B402" s="75"/>
      <c r="C402" s="80"/>
      <c r="D402" s="75"/>
      <c r="E402" s="193"/>
      <c r="F402" s="53"/>
      <c r="G402" s="53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</row>
    <row r="403" spans="1:30" ht="15.75" customHeight="1">
      <c r="A403" s="54"/>
      <c r="B403" s="75"/>
      <c r="C403" s="80"/>
      <c r="D403" s="75"/>
      <c r="E403" s="193"/>
      <c r="F403" s="53"/>
      <c r="G403" s="53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</row>
    <row r="404" spans="1:30" ht="15.75" customHeight="1">
      <c r="A404" s="54"/>
      <c r="B404" s="75"/>
      <c r="C404" s="80"/>
      <c r="D404" s="75"/>
      <c r="E404" s="193"/>
      <c r="F404" s="53"/>
      <c r="G404" s="53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</row>
    <row r="405" spans="1:30" ht="15.75" customHeight="1">
      <c r="A405" s="54"/>
      <c r="B405" s="75"/>
      <c r="C405" s="80"/>
      <c r="D405" s="75"/>
      <c r="E405" s="193"/>
      <c r="F405" s="53"/>
      <c r="G405" s="53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</row>
    <row r="406" spans="1:30" ht="15.75" customHeight="1">
      <c r="A406" s="54"/>
      <c r="B406" s="75"/>
      <c r="C406" s="80"/>
      <c r="D406" s="75"/>
      <c r="E406" s="193"/>
      <c r="F406" s="53"/>
      <c r="G406" s="53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</row>
    <row r="407" spans="1:30" ht="15.75" customHeight="1">
      <c r="A407" s="54"/>
      <c r="B407" s="75"/>
      <c r="C407" s="80"/>
      <c r="D407" s="75"/>
      <c r="E407" s="193"/>
      <c r="F407" s="53"/>
      <c r="G407" s="53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</row>
    <row r="408" spans="1:30" ht="15.75" customHeight="1">
      <c r="A408" s="54"/>
      <c r="B408" s="75"/>
      <c r="C408" s="80"/>
      <c r="D408" s="75"/>
      <c r="E408" s="193"/>
      <c r="F408" s="53"/>
      <c r="G408" s="53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</row>
    <row r="409" spans="1:30" ht="15.75" customHeight="1">
      <c r="A409" s="54"/>
      <c r="B409" s="75"/>
      <c r="C409" s="80"/>
      <c r="D409" s="75"/>
      <c r="E409" s="193"/>
      <c r="F409" s="53"/>
      <c r="G409" s="53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</row>
    <row r="410" spans="1:30" ht="15.75" customHeight="1">
      <c r="A410" s="54"/>
      <c r="B410" s="75"/>
      <c r="C410" s="80"/>
      <c r="D410" s="75"/>
      <c r="E410" s="193"/>
      <c r="F410" s="53"/>
      <c r="G410" s="53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</row>
    <row r="411" spans="1:30" ht="15.75" customHeight="1">
      <c r="A411" s="54"/>
      <c r="B411" s="75"/>
      <c r="C411" s="80"/>
      <c r="D411" s="75"/>
      <c r="E411" s="193"/>
      <c r="F411" s="53"/>
      <c r="G411" s="53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</row>
    <row r="412" spans="1:30" ht="15.75" customHeight="1">
      <c r="A412" s="54"/>
      <c r="B412" s="75"/>
      <c r="C412" s="80"/>
      <c r="D412" s="75"/>
      <c r="E412" s="193"/>
      <c r="F412" s="53"/>
      <c r="G412" s="53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</row>
    <row r="413" spans="1:30" ht="15.75" customHeight="1">
      <c r="A413" s="54"/>
      <c r="B413" s="75"/>
      <c r="C413" s="80"/>
      <c r="D413" s="75"/>
      <c r="E413" s="193"/>
      <c r="F413" s="53"/>
      <c r="G413" s="53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</row>
    <row r="414" spans="1:30" ht="15.75" customHeight="1">
      <c r="A414" s="54"/>
      <c r="B414" s="75"/>
      <c r="C414" s="80"/>
      <c r="D414" s="75"/>
      <c r="E414" s="193"/>
      <c r="F414" s="53"/>
      <c r="G414" s="53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</row>
    <row r="415" spans="1:30" ht="15.75" customHeight="1">
      <c r="A415" s="54"/>
      <c r="B415" s="75"/>
      <c r="C415" s="80"/>
      <c r="D415" s="75"/>
      <c r="E415" s="193"/>
      <c r="F415" s="53"/>
      <c r="G415" s="53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</row>
    <row r="416" spans="1:30" ht="15.75" customHeight="1">
      <c r="A416" s="54"/>
      <c r="B416" s="75"/>
      <c r="C416" s="80"/>
      <c r="D416" s="75"/>
      <c r="E416" s="193"/>
      <c r="F416" s="53"/>
      <c r="G416" s="53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</row>
    <row r="417" spans="1:30" ht="15.75" customHeight="1">
      <c r="A417" s="54"/>
      <c r="B417" s="75"/>
      <c r="C417" s="80"/>
      <c r="D417" s="75"/>
      <c r="E417" s="193"/>
      <c r="F417" s="53"/>
      <c r="G417" s="53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</row>
    <row r="418" spans="1:30" ht="15.75" customHeight="1">
      <c r="A418" s="54"/>
      <c r="B418" s="75"/>
      <c r="C418" s="80"/>
      <c r="D418" s="75"/>
      <c r="E418" s="193"/>
      <c r="F418" s="53"/>
      <c r="G418" s="53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</row>
    <row r="419" spans="1:30" ht="15.75" customHeight="1">
      <c r="A419" s="54"/>
      <c r="B419" s="75"/>
      <c r="C419" s="80"/>
      <c r="D419" s="75"/>
      <c r="E419" s="193"/>
      <c r="F419" s="53"/>
      <c r="G419" s="53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</row>
    <row r="420" spans="1:30" ht="15.75" customHeight="1">
      <c r="A420" s="54"/>
      <c r="B420" s="75"/>
      <c r="C420" s="80"/>
      <c r="D420" s="75"/>
      <c r="E420" s="193"/>
      <c r="F420" s="53"/>
      <c r="G420" s="53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</row>
    <row r="421" spans="1:30" ht="15.75" customHeight="1">
      <c r="A421" s="54"/>
      <c r="B421" s="75"/>
      <c r="C421" s="80"/>
      <c r="D421" s="75"/>
      <c r="E421" s="193"/>
      <c r="F421" s="53"/>
      <c r="G421" s="53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</row>
    <row r="422" spans="1:30" ht="15.75" customHeight="1">
      <c r="A422" s="54"/>
      <c r="B422" s="75"/>
      <c r="C422" s="80"/>
      <c r="D422" s="75"/>
      <c r="E422" s="193"/>
      <c r="F422" s="53"/>
      <c r="G422" s="53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</row>
    <row r="423" spans="1:30" ht="15.75" customHeight="1">
      <c r="A423" s="54"/>
      <c r="B423" s="75"/>
      <c r="C423" s="80"/>
      <c r="D423" s="75"/>
      <c r="E423" s="193"/>
      <c r="F423" s="53"/>
      <c r="G423" s="53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</row>
    <row r="424" spans="1:30" ht="15.75" customHeight="1">
      <c r="A424" s="54"/>
      <c r="B424" s="75"/>
      <c r="C424" s="80"/>
      <c r="D424" s="75"/>
      <c r="E424" s="193"/>
      <c r="F424" s="53"/>
      <c r="G424" s="53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</row>
    <row r="425" spans="1:30" ht="15.75" customHeight="1">
      <c r="A425" s="54"/>
      <c r="B425" s="75"/>
      <c r="C425" s="80"/>
      <c r="D425" s="75"/>
      <c r="E425" s="193"/>
      <c r="F425" s="53"/>
      <c r="G425" s="53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</row>
  </sheetData>
  <autoFilter ref="A10:AV227"/>
  <mergeCells count="4">
    <mergeCell ref="A6:A9"/>
    <mergeCell ref="E2:G2"/>
    <mergeCell ref="A3:G4"/>
    <mergeCell ref="B6:G8"/>
  </mergeCells>
  <conditionalFormatting sqref="A132">
    <cfRule type="colorScale" priority="1">
      <colorScale>
        <cfvo type="min" val="0"/>
        <cfvo type="max" val="0"/>
        <color rgb="FF57BB8A"/>
        <color rgb="FFFFFFFF"/>
      </colorScale>
    </cfRule>
  </conditionalFormatting>
  <conditionalFormatting sqref="A132">
    <cfRule type="containsBlanks" dxfId="5" priority="2">
      <formula>LEN(TRIM(A132))=0</formula>
    </cfRule>
  </conditionalFormatting>
  <pageMargins left="1.1811023622047245" right="0.23622047244094491" top="0.27559055118110237" bottom="0.39370078740157483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X784"/>
  <sheetViews>
    <sheetView tabSelected="1" topLeftCell="A553" zoomScale="63" zoomScaleNormal="63" workbookViewId="0">
      <selection activeCell="G594" sqref="G594"/>
    </sheetView>
  </sheetViews>
  <sheetFormatPr defaultColWidth="14.42578125"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6.7109375" customWidth="1"/>
    <col min="6" max="6" width="13.42578125" customWidth="1"/>
    <col min="7" max="7" width="23.28515625" customWidth="1"/>
    <col min="8" max="8" width="22.7109375" customWidth="1"/>
    <col min="9" max="9" width="23.42578125" customWidth="1"/>
    <col min="10" max="10" width="19.28515625" customWidth="1"/>
    <col min="11" max="12" width="15" customWidth="1"/>
    <col min="13" max="32" width="8.85546875" customWidth="1"/>
    <col min="33" max="50" width="8.7109375" customWidth="1"/>
  </cols>
  <sheetData>
    <row r="1" spans="1:32" ht="15.75" customHeight="1">
      <c r="A1" s="76"/>
      <c r="B1" s="77"/>
      <c r="C1" s="75"/>
      <c r="D1" s="75"/>
      <c r="E1" s="75"/>
      <c r="F1" s="79"/>
      <c r="G1" s="78" t="s">
        <v>213</v>
      </c>
      <c r="H1" s="77"/>
      <c r="I1" s="77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32" ht="42.75" customHeight="1">
      <c r="A2" s="54"/>
      <c r="B2" s="80"/>
      <c r="C2" s="80"/>
      <c r="D2" s="75"/>
      <c r="E2" s="306" t="s">
        <v>1</v>
      </c>
      <c r="F2" s="307"/>
      <c r="G2" s="307"/>
      <c r="H2" s="307"/>
      <c r="I2" s="307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2" ht="15.75" customHeight="1">
      <c r="A3" s="312" t="s">
        <v>214</v>
      </c>
      <c r="B3" s="307"/>
      <c r="C3" s="307"/>
      <c r="D3" s="307"/>
      <c r="E3" s="307"/>
      <c r="F3" s="307"/>
      <c r="G3" s="307"/>
      <c r="H3" s="307"/>
      <c r="I3" s="307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ht="33" customHeight="1">
      <c r="A4" s="307"/>
      <c r="B4" s="307"/>
      <c r="C4" s="307"/>
      <c r="D4" s="307"/>
      <c r="E4" s="307"/>
      <c r="F4" s="307"/>
      <c r="G4" s="307"/>
      <c r="H4" s="307"/>
      <c r="I4" s="307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2" ht="33" customHeight="1">
      <c r="A5" s="54"/>
      <c r="B5" s="75"/>
      <c r="C5" s="80"/>
      <c r="D5" s="75"/>
      <c r="E5" s="80"/>
      <c r="F5" s="80"/>
      <c r="G5" s="82"/>
      <c r="H5" s="53"/>
      <c r="I5" s="53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2" ht="15.75" customHeight="1">
      <c r="A6" s="313" t="s">
        <v>215</v>
      </c>
      <c r="B6" s="316" t="s">
        <v>216</v>
      </c>
      <c r="C6" s="317"/>
      <c r="D6" s="317"/>
      <c r="E6" s="317"/>
      <c r="F6" s="317"/>
      <c r="G6" s="317"/>
      <c r="H6" s="317"/>
      <c r="I6" s="318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</row>
    <row r="7" spans="1:32" ht="15.75" customHeight="1">
      <c r="A7" s="314"/>
      <c r="B7" s="319"/>
      <c r="C7" s="307"/>
      <c r="D7" s="307"/>
      <c r="E7" s="307"/>
      <c r="F7" s="307"/>
      <c r="G7" s="307"/>
      <c r="H7" s="307"/>
      <c r="I7" s="32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</row>
    <row r="8" spans="1:32" ht="15.75" customHeight="1">
      <c r="A8" s="314"/>
      <c r="B8" s="321"/>
      <c r="C8" s="310"/>
      <c r="D8" s="310"/>
      <c r="E8" s="310"/>
      <c r="F8" s="310"/>
      <c r="G8" s="310"/>
      <c r="H8" s="310"/>
      <c r="I8" s="322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</row>
    <row r="9" spans="1:32" ht="39.75" customHeight="1">
      <c r="A9" s="315"/>
      <c r="B9" s="83" t="s">
        <v>217</v>
      </c>
      <c r="C9" s="83" t="s">
        <v>218</v>
      </c>
      <c r="D9" s="84" t="s">
        <v>219</v>
      </c>
      <c r="E9" s="83" t="s">
        <v>484</v>
      </c>
      <c r="F9" s="83" t="s">
        <v>485</v>
      </c>
      <c r="G9" s="85" t="s">
        <v>220</v>
      </c>
      <c r="H9" s="85" t="s">
        <v>221</v>
      </c>
      <c r="I9" s="86" t="s">
        <v>222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</row>
    <row r="10" spans="1:32" ht="15.75" customHeight="1">
      <c r="A10" s="88" t="s">
        <v>223</v>
      </c>
      <c r="B10" s="89" t="s">
        <v>224</v>
      </c>
      <c r="C10" s="89"/>
      <c r="D10" s="90"/>
      <c r="E10" s="89"/>
      <c r="F10" s="99"/>
      <c r="G10" s="91">
        <f>G11+G86+G109+G143+G96+G135+G139</f>
        <v>107727.79845999999</v>
      </c>
      <c r="H10" s="91">
        <f t="shared" ref="H10:I10" si="0">H11+H86+H109+H143</f>
        <v>64328.600000000006</v>
      </c>
      <c r="I10" s="91">
        <f t="shared" si="0"/>
        <v>64994.7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</row>
    <row r="11" spans="1:32" ht="15.75" customHeight="1">
      <c r="A11" s="93" t="s">
        <v>225</v>
      </c>
      <c r="B11" s="94" t="s">
        <v>224</v>
      </c>
      <c r="C11" s="94" t="s">
        <v>226</v>
      </c>
      <c r="D11" s="95"/>
      <c r="E11" s="94"/>
      <c r="F11" s="94"/>
      <c r="G11" s="96">
        <f t="shared" ref="G11:I11" si="1">G12+G33+G59+G62+G23+G56</f>
        <v>73016.66704</v>
      </c>
      <c r="H11" s="96">
        <f t="shared" si="1"/>
        <v>38546.700000000004</v>
      </c>
      <c r="I11" s="96">
        <f t="shared" si="1"/>
        <v>38565.5</v>
      </c>
      <c r="J11" s="9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</row>
    <row r="12" spans="1:32" ht="31.5" customHeight="1">
      <c r="A12" s="93" t="s">
        <v>486</v>
      </c>
      <c r="B12" s="94" t="s">
        <v>224</v>
      </c>
      <c r="C12" s="94" t="s">
        <v>228</v>
      </c>
      <c r="D12" s="95"/>
      <c r="E12" s="94"/>
      <c r="F12" s="94"/>
      <c r="G12" s="107">
        <f>G13+G17+G20</f>
        <v>2697.5743199999997</v>
      </c>
      <c r="H12" s="107">
        <f t="shared" ref="H12:I12" si="2">H13</f>
        <v>1317</v>
      </c>
      <c r="I12" s="107">
        <f t="shared" si="2"/>
        <v>1317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2" ht="15.75" customHeight="1">
      <c r="A13" s="98" t="s">
        <v>227</v>
      </c>
      <c r="B13" s="99" t="s">
        <v>224</v>
      </c>
      <c r="C13" s="99" t="s">
        <v>228</v>
      </c>
      <c r="D13" s="100" t="s">
        <v>229</v>
      </c>
      <c r="E13" s="99"/>
      <c r="F13" s="99"/>
      <c r="G13" s="101">
        <f t="shared" ref="G13:I13" si="3">G14+G16+G15</f>
        <v>2048.433</v>
      </c>
      <c r="H13" s="101">
        <f t="shared" si="3"/>
        <v>1317</v>
      </c>
      <c r="I13" s="101">
        <f t="shared" si="3"/>
        <v>1317</v>
      </c>
      <c r="J13" s="102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</row>
    <row r="14" spans="1:32" ht="31.5" customHeight="1">
      <c r="A14" s="194" t="s">
        <v>487</v>
      </c>
      <c r="B14" s="99" t="s">
        <v>224</v>
      </c>
      <c r="C14" s="99" t="s">
        <v>228</v>
      </c>
      <c r="D14" s="100" t="s">
        <v>229</v>
      </c>
      <c r="E14" s="99" t="s">
        <v>488</v>
      </c>
      <c r="F14" s="99" t="s">
        <v>489</v>
      </c>
      <c r="G14" s="101">
        <f>1230+192.1</f>
        <v>1422.1</v>
      </c>
      <c r="H14" s="101">
        <v>1004</v>
      </c>
      <c r="I14" s="101">
        <v>1004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2" ht="47.25" customHeight="1">
      <c r="A15" s="128" t="s">
        <v>490</v>
      </c>
      <c r="B15" s="99" t="s">
        <v>224</v>
      </c>
      <c r="C15" s="99" t="s">
        <v>228</v>
      </c>
      <c r="D15" s="100" t="s">
        <v>229</v>
      </c>
      <c r="E15" s="99" t="s">
        <v>491</v>
      </c>
      <c r="F15" s="99" t="s">
        <v>492</v>
      </c>
      <c r="G15" s="101">
        <v>215.63300000000001</v>
      </c>
      <c r="H15" s="101">
        <v>10</v>
      </c>
      <c r="I15" s="101">
        <v>10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</row>
    <row r="16" spans="1:32" ht="47.25" customHeight="1">
      <c r="A16" s="110" t="s">
        <v>493</v>
      </c>
      <c r="B16" s="99" t="s">
        <v>224</v>
      </c>
      <c r="C16" s="99" t="s">
        <v>228</v>
      </c>
      <c r="D16" s="100" t="s">
        <v>229</v>
      </c>
      <c r="E16" s="99" t="s">
        <v>494</v>
      </c>
      <c r="F16" s="99" t="s">
        <v>495</v>
      </c>
      <c r="G16" s="101">
        <f>370+40.7</f>
        <v>410.7</v>
      </c>
      <c r="H16" s="101">
        <v>303</v>
      </c>
      <c r="I16" s="101">
        <v>303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</row>
    <row r="17" spans="1:50" ht="15.75" customHeight="1">
      <c r="A17" s="98" t="s">
        <v>227</v>
      </c>
      <c r="B17" s="99" t="s">
        <v>224</v>
      </c>
      <c r="C17" s="99" t="s">
        <v>228</v>
      </c>
      <c r="D17" s="100" t="s">
        <v>230</v>
      </c>
      <c r="E17" s="99"/>
      <c r="F17" s="99"/>
      <c r="G17" s="101">
        <f>G18+G19</f>
        <v>555.14431999999999</v>
      </c>
      <c r="H17" s="101"/>
      <c r="I17" s="101"/>
      <c r="J17" s="102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31.5" customHeight="1">
      <c r="A18" s="194" t="s">
        <v>487</v>
      </c>
      <c r="B18" s="99" t="s">
        <v>224</v>
      </c>
      <c r="C18" s="99" t="s">
        <v>228</v>
      </c>
      <c r="D18" s="100" t="s">
        <v>230</v>
      </c>
      <c r="E18" s="99" t="s">
        <v>488</v>
      </c>
      <c r="F18" s="99" t="s">
        <v>489</v>
      </c>
      <c r="G18" s="101">
        <v>429.11239</v>
      </c>
      <c r="H18" s="101"/>
      <c r="I18" s="101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47.25" customHeight="1">
      <c r="A19" s="110" t="s">
        <v>493</v>
      </c>
      <c r="B19" s="99" t="s">
        <v>224</v>
      </c>
      <c r="C19" s="99" t="s">
        <v>228</v>
      </c>
      <c r="D19" s="100" t="s">
        <v>230</v>
      </c>
      <c r="E19" s="99" t="s">
        <v>494</v>
      </c>
      <c r="F19" s="99" t="s">
        <v>495</v>
      </c>
      <c r="G19" s="101">
        <v>126.03193</v>
      </c>
      <c r="H19" s="101"/>
      <c r="I19" s="10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31.5">
      <c r="A20" s="98" t="s">
        <v>231</v>
      </c>
      <c r="B20" s="99" t="s">
        <v>224</v>
      </c>
      <c r="C20" s="99" t="s">
        <v>228</v>
      </c>
      <c r="D20" s="100" t="s">
        <v>232</v>
      </c>
      <c r="E20" s="99"/>
      <c r="F20" s="99"/>
      <c r="G20" s="101">
        <f>G21+G22</f>
        <v>93.997</v>
      </c>
      <c r="H20" s="101"/>
      <c r="I20" s="101"/>
      <c r="J20" s="102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31.5" customHeight="1">
      <c r="A21" s="194" t="s">
        <v>487</v>
      </c>
      <c r="B21" s="99" t="s">
        <v>224</v>
      </c>
      <c r="C21" s="99" t="s">
        <v>228</v>
      </c>
      <c r="D21" s="100" t="s">
        <v>232</v>
      </c>
      <c r="E21" s="99" t="s">
        <v>488</v>
      </c>
      <c r="F21" s="99" t="s">
        <v>489</v>
      </c>
      <c r="G21" s="195">
        <v>72.197000000000003</v>
      </c>
      <c r="H21" s="101"/>
      <c r="I21" s="101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47.25" customHeight="1">
      <c r="A22" s="110" t="s">
        <v>493</v>
      </c>
      <c r="B22" s="99" t="s">
        <v>224</v>
      </c>
      <c r="C22" s="99" t="s">
        <v>228</v>
      </c>
      <c r="D22" s="100" t="s">
        <v>232</v>
      </c>
      <c r="E22" s="99" t="s">
        <v>494</v>
      </c>
      <c r="F22" s="99" t="s">
        <v>495</v>
      </c>
      <c r="G22" s="195">
        <v>21.8</v>
      </c>
      <c r="H22" s="101"/>
      <c r="I22" s="10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47.25" customHeight="1">
      <c r="A23" s="93" t="s">
        <v>496</v>
      </c>
      <c r="B23" s="94" t="s">
        <v>224</v>
      </c>
      <c r="C23" s="94" t="s">
        <v>234</v>
      </c>
      <c r="D23" s="95"/>
      <c r="E23" s="94"/>
      <c r="F23" s="94"/>
      <c r="G23" s="107">
        <f>G24+G28+G31</f>
        <v>1436.6</v>
      </c>
      <c r="H23" s="107">
        <f t="shared" ref="H23:I23" si="4">H24</f>
        <v>500</v>
      </c>
      <c r="I23" s="107">
        <f t="shared" si="4"/>
        <v>500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50" ht="15.75" customHeight="1">
      <c r="A24" s="98" t="s">
        <v>233</v>
      </c>
      <c r="B24" s="99" t="s">
        <v>224</v>
      </c>
      <c r="C24" s="99" t="s">
        <v>234</v>
      </c>
      <c r="D24" s="100" t="s">
        <v>235</v>
      </c>
      <c r="E24" s="99"/>
      <c r="F24" s="99"/>
      <c r="G24" s="101">
        <f t="shared" ref="G24:I24" si="5">G25+G27+G26</f>
        <v>726.6</v>
      </c>
      <c r="H24" s="101">
        <f t="shared" si="5"/>
        <v>500</v>
      </c>
      <c r="I24" s="101">
        <f t="shared" si="5"/>
        <v>500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</row>
    <row r="25" spans="1:50" ht="31.5" customHeight="1">
      <c r="A25" s="194" t="s">
        <v>487</v>
      </c>
      <c r="B25" s="99" t="s">
        <v>224</v>
      </c>
      <c r="C25" s="99" t="s">
        <v>234</v>
      </c>
      <c r="D25" s="100" t="s">
        <v>235</v>
      </c>
      <c r="E25" s="99" t="s">
        <v>488</v>
      </c>
      <c r="F25" s="99" t="s">
        <v>489</v>
      </c>
      <c r="G25" s="101">
        <f>483+74.2</f>
        <v>557.20000000000005</v>
      </c>
      <c r="H25" s="101">
        <v>376</v>
      </c>
      <c r="I25" s="101">
        <v>376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</row>
    <row r="26" spans="1:50" ht="47.25" customHeight="1">
      <c r="A26" s="98" t="s">
        <v>497</v>
      </c>
      <c r="B26" s="99" t="s">
        <v>224</v>
      </c>
      <c r="C26" s="99" t="s">
        <v>234</v>
      </c>
      <c r="D26" s="100" t="s">
        <v>235</v>
      </c>
      <c r="E26" s="99" t="s">
        <v>491</v>
      </c>
      <c r="F26" s="99" t="s">
        <v>492</v>
      </c>
      <c r="G26" s="101">
        <v>10</v>
      </c>
      <c r="H26" s="101">
        <v>10</v>
      </c>
      <c r="I26" s="101">
        <v>10</v>
      </c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</row>
    <row r="27" spans="1:50" ht="47.25" customHeight="1">
      <c r="A27" s="110" t="s">
        <v>493</v>
      </c>
      <c r="B27" s="99" t="s">
        <v>224</v>
      </c>
      <c r="C27" s="99" t="s">
        <v>234</v>
      </c>
      <c r="D27" s="100" t="s">
        <v>235</v>
      </c>
      <c r="E27" s="99" t="s">
        <v>494</v>
      </c>
      <c r="F27" s="99" t="s">
        <v>495</v>
      </c>
      <c r="G27" s="101">
        <f>145+14.4</f>
        <v>159.4</v>
      </c>
      <c r="H27" s="101">
        <v>114</v>
      </c>
      <c r="I27" s="101">
        <v>114</v>
      </c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</row>
    <row r="28" spans="1:50" ht="47.25" customHeight="1">
      <c r="A28" s="103" t="s">
        <v>236</v>
      </c>
      <c r="B28" s="104" t="s">
        <v>224</v>
      </c>
      <c r="C28" s="104" t="s">
        <v>234</v>
      </c>
      <c r="D28" s="105" t="s">
        <v>237</v>
      </c>
      <c r="E28" s="104"/>
      <c r="F28" s="104"/>
      <c r="G28" s="106">
        <f>G29+G30</f>
        <v>220</v>
      </c>
      <c r="H28" s="107"/>
      <c r="I28" s="10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</row>
    <row r="29" spans="1:50" ht="47.25" customHeight="1">
      <c r="A29" s="196" t="s">
        <v>498</v>
      </c>
      <c r="B29" s="108" t="s">
        <v>224</v>
      </c>
      <c r="C29" s="108" t="s">
        <v>234</v>
      </c>
      <c r="D29" s="120" t="s">
        <v>237</v>
      </c>
      <c r="E29" s="108" t="s">
        <v>499</v>
      </c>
      <c r="F29" s="108" t="s">
        <v>492</v>
      </c>
      <c r="G29" s="136">
        <v>200</v>
      </c>
      <c r="H29" s="107"/>
      <c r="I29" s="10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</row>
    <row r="30" spans="1:50" ht="47.25" customHeight="1">
      <c r="A30" s="176" t="s">
        <v>500</v>
      </c>
      <c r="B30" s="108" t="s">
        <v>224</v>
      </c>
      <c r="C30" s="108" t="s">
        <v>234</v>
      </c>
      <c r="D30" s="120" t="s">
        <v>237</v>
      </c>
      <c r="E30" s="108" t="s">
        <v>501</v>
      </c>
      <c r="F30" s="108" t="s">
        <v>502</v>
      </c>
      <c r="G30" s="136">
        <v>20</v>
      </c>
      <c r="H30" s="107"/>
      <c r="I30" s="10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</row>
    <row r="31" spans="1:50" ht="15.75" customHeight="1">
      <c r="A31" s="103" t="s">
        <v>238</v>
      </c>
      <c r="B31" s="104" t="s">
        <v>224</v>
      </c>
      <c r="C31" s="104" t="s">
        <v>234</v>
      </c>
      <c r="D31" s="105" t="s">
        <v>239</v>
      </c>
      <c r="E31" s="104"/>
      <c r="F31" s="104"/>
      <c r="G31" s="106">
        <f>G32</f>
        <v>490</v>
      </c>
      <c r="H31" s="107"/>
      <c r="I31" s="10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47.25" customHeight="1">
      <c r="A32" s="196" t="s">
        <v>503</v>
      </c>
      <c r="B32" s="108" t="s">
        <v>224</v>
      </c>
      <c r="C32" s="108" t="s">
        <v>234</v>
      </c>
      <c r="D32" s="105" t="s">
        <v>239</v>
      </c>
      <c r="E32" s="108" t="s">
        <v>504</v>
      </c>
      <c r="F32" s="108" t="s">
        <v>505</v>
      </c>
      <c r="G32" s="197">
        <v>490</v>
      </c>
      <c r="H32" s="107"/>
      <c r="I32" s="10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47.25" customHeight="1">
      <c r="A33" s="93" t="s">
        <v>506</v>
      </c>
      <c r="B33" s="94" t="s">
        <v>224</v>
      </c>
      <c r="C33" s="94" t="s">
        <v>240</v>
      </c>
      <c r="D33" s="145"/>
      <c r="E33" s="94"/>
      <c r="F33" s="94"/>
      <c r="G33" s="107">
        <f>G34+G41+G38+G49+G45+G51+G53</f>
        <v>19310.41978</v>
      </c>
      <c r="H33" s="107">
        <f t="shared" ref="H33:I33" si="6">H34+H41+H38+H49+H45</f>
        <v>11136.7</v>
      </c>
      <c r="I33" s="107">
        <f t="shared" si="6"/>
        <v>11121.3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</row>
    <row r="34" spans="1:50" ht="15.75" customHeight="1">
      <c r="A34" s="98" t="s">
        <v>233</v>
      </c>
      <c r="B34" s="99" t="s">
        <v>224</v>
      </c>
      <c r="C34" s="99" t="s">
        <v>240</v>
      </c>
      <c r="D34" s="100" t="s">
        <v>235</v>
      </c>
      <c r="E34" s="99"/>
      <c r="F34" s="99"/>
      <c r="G34" s="101">
        <f t="shared" ref="G34:I34" si="7">SUM(G35:G37)</f>
        <v>14453.400000000001</v>
      </c>
      <c r="H34" s="101">
        <f t="shared" si="7"/>
        <v>9789</v>
      </c>
      <c r="I34" s="101">
        <f t="shared" si="7"/>
        <v>9789</v>
      </c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</row>
    <row r="35" spans="1:50" ht="31.5" customHeight="1">
      <c r="A35" s="194" t="s">
        <v>487</v>
      </c>
      <c r="B35" s="99" t="s">
        <v>224</v>
      </c>
      <c r="C35" s="99" t="s">
        <v>240</v>
      </c>
      <c r="D35" s="100" t="s">
        <v>235</v>
      </c>
      <c r="E35" s="99" t="s">
        <v>488</v>
      </c>
      <c r="F35" s="99" t="s">
        <v>489</v>
      </c>
      <c r="G35" s="195">
        <v>11190.7</v>
      </c>
      <c r="H35" s="101">
        <v>7480</v>
      </c>
      <c r="I35" s="101">
        <v>7480</v>
      </c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</row>
    <row r="36" spans="1:50" ht="47.25" customHeight="1">
      <c r="A36" s="110" t="s">
        <v>493</v>
      </c>
      <c r="B36" s="99" t="s">
        <v>224</v>
      </c>
      <c r="C36" s="99" t="s">
        <v>240</v>
      </c>
      <c r="D36" s="100" t="s">
        <v>235</v>
      </c>
      <c r="E36" s="99" t="s">
        <v>494</v>
      </c>
      <c r="F36" s="99" t="s">
        <v>495</v>
      </c>
      <c r="G36" s="195">
        <v>3192.7</v>
      </c>
      <c r="H36" s="101">
        <v>2259</v>
      </c>
      <c r="I36" s="101">
        <v>2259</v>
      </c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</row>
    <row r="37" spans="1:50" ht="47.25" customHeight="1">
      <c r="A37" s="98" t="s">
        <v>497</v>
      </c>
      <c r="B37" s="99" t="s">
        <v>224</v>
      </c>
      <c r="C37" s="99" t="s">
        <v>240</v>
      </c>
      <c r="D37" s="100" t="s">
        <v>235</v>
      </c>
      <c r="E37" s="99" t="s">
        <v>491</v>
      </c>
      <c r="F37" s="99" t="s">
        <v>492</v>
      </c>
      <c r="G37" s="101">
        <v>70</v>
      </c>
      <c r="H37" s="101">
        <v>50</v>
      </c>
      <c r="I37" s="101">
        <v>50</v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</row>
    <row r="38" spans="1:50" ht="15.75" customHeight="1">
      <c r="A38" s="98" t="s">
        <v>241</v>
      </c>
      <c r="B38" s="99" t="s">
        <v>224</v>
      </c>
      <c r="C38" s="99" t="s">
        <v>240</v>
      </c>
      <c r="D38" s="100" t="s">
        <v>242</v>
      </c>
      <c r="E38" s="99"/>
      <c r="F38" s="99"/>
      <c r="G38" s="101">
        <f t="shared" ref="G38:I38" si="8">G39+G40</f>
        <v>1336.2032899999999</v>
      </c>
      <c r="H38" s="101">
        <f t="shared" si="8"/>
        <v>0</v>
      </c>
      <c r="I38" s="101">
        <f t="shared" si="8"/>
        <v>0</v>
      </c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</row>
    <row r="39" spans="1:50" ht="31.5" customHeight="1">
      <c r="A39" s="194" t="s">
        <v>487</v>
      </c>
      <c r="B39" s="99" t="s">
        <v>224</v>
      </c>
      <c r="C39" s="99" t="s">
        <v>240</v>
      </c>
      <c r="D39" s="100" t="s">
        <v>242</v>
      </c>
      <c r="E39" s="99" t="s">
        <v>488</v>
      </c>
      <c r="F39" s="99" t="s">
        <v>489</v>
      </c>
      <c r="G39" s="101">
        <v>1026.26981</v>
      </c>
      <c r="H39" s="101"/>
      <c r="I39" s="10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</row>
    <row r="40" spans="1:50" ht="47.25" customHeight="1">
      <c r="A40" s="110" t="s">
        <v>493</v>
      </c>
      <c r="B40" s="99" t="s">
        <v>224</v>
      </c>
      <c r="C40" s="99" t="s">
        <v>240</v>
      </c>
      <c r="D40" s="100" t="s">
        <v>242</v>
      </c>
      <c r="E40" s="99" t="s">
        <v>494</v>
      </c>
      <c r="F40" s="99" t="s">
        <v>495</v>
      </c>
      <c r="G40" s="101">
        <v>309.93347999999997</v>
      </c>
      <c r="H40" s="101"/>
      <c r="I40" s="10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</row>
    <row r="41" spans="1:50" ht="63" customHeight="1">
      <c r="A41" s="98" t="s">
        <v>243</v>
      </c>
      <c r="B41" s="99" t="s">
        <v>224</v>
      </c>
      <c r="C41" s="99" t="s">
        <v>240</v>
      </c>
      <c r="D41" s="100" t="s">
        <v>244</v>
      </c>
      <c r="E41" s="99"/>
      <c r="F41" s="99"/>
      <c r="G41" s="101">
        <f>G42+G43+G44</f>
        <v>780.65000000000009</v>
      </c>
      <c r="H41" s="101">
        <f t="shared" ref="H41:I41" si="9">H42+H43</f>
        <v>612.20000000000005</v>
      </c>
      <c r="I41" s="101">
        <f t="shared" si="9"/>
        <v>594.9</v>
      </c>
      <c r="J41" s="102"/>
      <c r="K41" s="102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</row>
    <row r="42" spans="1:50" ht="31.5" customHeight="1">
      <c r="A42" s="194" t="s">
        <v>487</v>
      </c>
      <c r="B42" s="99" t="s">
        <v>224</v>
      </c>
      <c r="C42" s="99" t="s">
        <v>240</v>
      </c>
      <c r="D42" s="100" t="s">
        <v>244</v>
      </c>
      <c r="E42" s="99" t="s">
        <v>488</v>
      </c>
      <c r="F42" s="99" t="s">
        <v>489</v>
      </c>
      <c r="G42" s="101">
        <v>595.70000000000005</v>
      </c>
      <c r="H42" s="101">
        <v>508</v>
      </c>
      <c r="I42" s="101">
        <v>508</v>
      </c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</row>
    <row r="43" spans="1:50" ht="47.25" customHeight="1">
      <c r="A43" s="110" t="s">
        <v>493</v>
      </c>
      <c r="B43" s="99" t="s">
        <v>224</v>
      </c>
      <c r="C43" s="99" t="s">
        <v>240</v>
      </c>
      <c r="D43" s="100" t="s">
        <v>244</v>
      </c>
      <c r="E43" s="99" t="s">
        <v>494</v>
      </c>
      <c r="F43" s="99" t="s">
        <v>495</v>
      </c>
      <c r="G43" s="101">
        <v>180.95</v>
      </c>
      <c r="H43" s="101">
        <v>104.2</v>
      </c>
      <c r="I43" s="101">
        <v>86.9</v>
      </c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</row>
    <row r="44" spans="1:50" ht="47.25" customHeight="1">
      <c r="A44" s="98" t="s">
        <v>507</v>
      </c>
      <c r="B44" s="99" t="s">
        <v>224</v>
      </c>
      <c r="C44" s="99" t="s">
        <v>240</v>
      </c>
      <c r="D44" s="100" t="s">
        <v>244</v>
      </c>
      <c r="E44" s="99" t="s">
        <v>501</v>
      </c>
      <c r="F44" s="99" t="s">
        <v>508</v>
      </c>
      <c r="G44" s="101">
        <v>4</v>
      </c>
      <c r="H44" s="101"/>
      <c r="I44" s="10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</row>
    <row r="45" spans="1:50" ht="31.5" customHeight="1">
      <c r="A45" s="98" t="s">
        <v>245</v>
      </c>
      <c r="B45" s="99" t="s">
        <v>224</v>
      </c>
      <c r="C45" s="99" t="s">
        <v>240</v>
      </c>
      <c r="D45" s="100" t="s">
        <v>246</v>
      </c>
      <c r="E45" s="99"/>
      <c r="F45" s="99"/>
      <c r="G45" s="101">
        <f>G46+G47+G48</f>
        <v>758.9</v>
      </c>
      <c r="H45" s="101">
        <f t="shared" ref="H45:I45" si="10">H46+H47</f>
        <v>724.2</v>
      </c>
      <c r="I45" s="101">
        <f t="shared" si="10"/>
        <v>726.1</v>
      </c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6" spans="1:50" ht="31.5" customHeight="1">
      <c r="A46" s="194" t="s">
        <v>487</v>
      </c>
      <c r="B46" s="99" t="s">
        <v>224</v>
      </c>
      <c r="C46" s="99" t="s">
        <v>240</v>
      </c>
      <c r="D46" s="100" t="s">
        <v>246</v>
      </c>
      <c r="E46" s="99" t="s">
        <v>488</v>
      </c>
      <c r="F46" s="99" t="s">
        <v>489</v>
      </c>
      <c r="G46" s="101">
        <v>582.83399999999995</v>
      </c>
      <c r="H46" s="101">
        <v>556.20000000000005</v>
      </c>
      <c r="I46" s="101">
        <v>557.70000000000005</v>
      </c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</row>
    <row r="47" spans="1:50" ht="47.25" customHeight="1">
      <c r="A47" s="110" t="s">
        <v>493</v>
      </c>
      <c r="B47" s="99" t="s">
        <v>224</v>
      </c>
      <c r="C47" s="99" t="s">
        <v>240</v>
      </c>
      <c r="D47" s="100" t="s">
        <v>246</v>
      </c>
      <c r="E47" s="99" t="s">
        <v>494</v>
      </c>
      <c r="F47" s="99" t="s">
        <v>495</v>
      </c>
      <c r="G47" s="101">
        <v>161.066</v>
      </c>
      <c r="H47" s="101">
        <v>168</v>
      </c>
      <c r="I47" s="101">
        <v>168.4</v>
      </c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</row>
    <row r="48" spans="1:50" ht="47.25" customHeight="1">
      <c r="A48" s="98" t="s">
        <v>507</v>
      </c>
      <c r="B48" s="99" t="s">
        <v>224</v>
      </c>
      <c r="C48" s="99" t="s">
        <v>240</v>
      </c>
      <c r="D48" s="100" t="s">
        <v>246</v>
      </c>
      <c r="E48" s="99" t="s">
        <v>501</v>
      </c>
      <c r="F48" s="99" t="s">
        <v>508</v>
      </c>
      <c r="G48" s="101">
        <v>15</v>
      </c>
      <c r="H48" s="101"/>
      <c r="I48" s="10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31.5" customHeight="1">
      <c r="A49" s="98" t="s">
        <v>247</v>
      </c>
      <c r="B49" s="99" t="s">
        <v>224</v>
      </c>
      <c r="C49" s="99" t="s">
        <v>240</v>
      </c>
      <c r="D49" s="100" t="s">
        <v>248</v>
      </c>
      <c r="E49" s="99"/>
      <c r="F49" s="99"/>
      <c r="G49" s="101">
        <f t="shared" ref="G49:I49" si="11">G50</f>
        <v>11.3</v>
      </c>
      <c r="H49" s="101">
        <f t="shared" si="11"/>
        <v>11.3</v>
      </c>
      <c r="I49" s="101">
        <f t="shared" si="11"/>
        <v>11.3</v>
      </c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</row>
    <row r="50" spans="1:50" ht="31.5" customHeight="1">
      <c r="A50" s="98" t="s">
        <v>507</v>
      </c>
      <c r="B50" s="99" t="s">
        <v>224</v>
      </c>
      <c r="C50" s="99" t="s">
        <v>240</v>
      </c>
      <c r="D50" s="100" t="s">
        <v>248</v>
      </c>
      <c r="E50" s="99" t="s">
        <v>501</v>
      </c>
      <c r="F50" s="99" t="s">
        <v>508</v>
      </c>
      <c r="G50" s="101">
        <v>11.3</v>
      </c>
      <c r="H50" s="101">
        <v>11.3</v>
      </c>
      <c r="I50" s="101">
        <v>11.3</v>
      </c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</row>
    <row r="51" spans="1:50" ht="15.75" customHeight="1">
      <c r="A51" s="103" t="s">
        <v>238</v>
      </c>
      <c r="B51" s="104" t="s">
        <v>224</v>
      </c>
      <c r="C51" s="104" t="s">
        <v>240</v>
      </c>
      <c r="D51" s="105" t="s">
        <v>239</v>
      </c>
      <c r="E51" s="104"/>
      <c r="F51" s="104"/>
      <c r="G51" s="106">
        <f>G52</f>
        <v>1895</v>
      </c>
      <c r="H51" s="107"/>
      <c r="I51" s="10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47.25" customHeight="1">
      <c r="A52" s="196" t="s">
        <v>503</v>
      </c>
      <c r="B52" s="108" t="s">
        <v>224</v>
      </c>
      <c r="C52" s="108" t="s">
        <v>240</v>
      </c>
      <c r="D52" s="105" t="s">
        <v>239</v>
      </c>
      <c r="E52" s="108" t="s">
        <v>504</v>
      </c>
      <c r="F52" s="108" t="s">
        <v>505</v>
      </c>
      <c r="G52" s="197">
        <v>1895</v>
      </c>
      <c r="H52" s="107"/>
      <c r="I52" s="10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47.25" customHeight="1">
      <c r="A53" s="98" t="s">
        <v>231</v>
      </c>
      <c r="B53" s="99" t="s">
        <v>224</v>
      </c>
      <c r="C53" s="108" t="s">
        <v>240</v>
      </c>
      <c r="D53" s="100" t="s">
        <v>232</v>
      </c>
      <c r="E53" s="99"/>
      <c r="F53" s="99"/>
      <c r="G53" s="101">
        <f>G54+G55</f>
        <v>74.966489999999993</v>
      </c>
      <c r="H53" s="101"/>
      <c r="I53" s="10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</row>
    <row r="54" spans="1:50" ht="47.25" customHeight="1">
      <c r="A54" s="194" t="s">
        <v>487</v>
      </c>
      <c r="B54" s="99" t="s">
        <v>224</v>
      </c>
      <c r="C54" s="108" t="s">
        <v>240</v>
      </c>
      <c r="D54" s="100" t="s">
        <v>232</v>
      </c>
      <c r="E54" s="99" t="s">
        <v>488</v>
      </c>
      <c r="F54" s="99" t="s">
        <v>489</v>
      </c>
      <c r="G54" s="195">
        <v>57.577939999999998</v>
      </c>
      <c r="H54" s="101"/>
      <c r="I54" s="10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1:50" ht="47.25" customHeight="1">
      <c r="A55" s="110" t="s">
        <v>493</v>
      </c>
      <c r="B55" s="99" t="s">
        <v>224</v>
      </c>
      <c r="C55" s="108" t="s">
        <v>240</v>
      </c>
      <c r="D55" s="100" t="s">
        <v>232</v>
      </c>
      <c r="E55" s="99" t="s">
        <v>494</v>
      </c>
      <c r="F55" s="99" t="s">
        <v>495</v>
      </c>
      <c r="G55" s="195">
        <v>17.388549999999999</v>
      </c>
      <c r="H55" s="101"/>
      <c r="I55" s="10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</row>
    <row r="56" spans="1:50" ht="47.25" customHeight="1">
      <c r="A56" s="198" t="s">
        <v>509</v>
      </c>
      <c r="B56" s="94" t="s">
        <v>224</v>
      </c>
      <c r="C56" s="94" t="s">
        <v>250</v>
      </c>
      <c r="D56" s="100"/>
      <c r="E56" s="99"/>
      <c r="F56" s="99"/>
      <c r="G56" s="101">
        <f t="shared" ref="G56:I56" si="12">G57</f>
        <v>5.9</v>
      </c>
      <c r="H56" s="101">
        <f t="shared" si="12"/>
        <v>6.1</v>
      </c>
      <c r="I56" s="101">
        <f t="shared" si="12"/>
        <v>40.299999999999997</v>
      </c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</row>
    <row r="57" spans="1:50" ht="47.25" customHeight="1">
      <c r="A57" s="98" t="s">
        <v>249</v>
      </c>
      <c r="B57" s="99" t="s">
        <v>224</v>
      </c>
      <c r="C57" s="99" t="s">
        <v>250</v>
      </c>
      <c r="D57" s="100" t="s">
        <v>251</v>
      </c>
      <c r="E57" s="99"/>
      <c r="F57" s="99"/>
      <c r="G57" s="101">
        <f t="shared" ref="G57:I57" si="13">G58</f>
        <v>5.9</v>
      </c>
      <c r="H57" s="101">
        <f t="shared" si="13"/>
        <v>6.1</v>
      </c>
      <c r="I57" s="101">
        <f t="shared" si="13"/>
        <v>40.299999999999997</v>
      </c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</row>
    <row r="58" spans="1:50" ht="47.25" customHeight="1">
      <c r="A58" s="98" t="s">
        <v>507</v>
      </c>
      <c r="B58" s="99" t="s">
        <v>224</v>
      </c>
      <c r="C58" s="99" t="s">
        <v>250</v>
      </c>
      <c r="D58" s="100" t="s">
        <v>251</v>
      </c>
      <c r="E58" s="99" t="s">
        <v>501</v>
      </c>
      <c r="F58" s="99" t="s">
        <v>508</v>
      </c>
      <c r="G58" s="101">
        <v>5.9</v>
      </c>
      <c r="H58" s="101">
        <v>6.1</v>
      </c>
      <c r="I58" s="101">
        <v>40.299999999999997</v>
      </c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</row>
    <row r="59" spans="1:50" ht="15.75" customHeight="1">
      <c r="A59" s="93" t="s">
        <v>510</v>
      </c>
      <c r="B59" s="94" t="s">
        <v>224</v>
      </c>
      <c r="C59" s="94" t="s">
        <v>253</v>
      </c>
      <c r="D59" s="145"/>
      <c r="E59" s="94"/>
      <c r="F59" s="94"/>
      <c r="G59" s="107">
        <f t="shared" ref="G59:I59" si="14">G60</f>
        <v>159.44200000000001</v>
      </c>
      <c r="H59" s="107">
        <f t="shared" si="14"/>
        <v>1000</v>
      </c>
      <c r="I59" s="107">
        <f t="shared" si="14"/>
        <v>1000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</row>
    <row r="60" spans="1:50" ht="15.75" customHeight="1">
      <c r="A60" s="98" t="s">
        <v>252</v>
      </c>
      <c r="B60" s="99" t="s">
        <v>224</v>
      </c>
      <c r="C60" s="99" t="s">
        <v>253</v>
      </c>
      <c r="D60" s="100" t="s">
        <v>254</v>
      </c>
      <c r="E60" s="99"/>
      <c r="F60" s="99"/>
      <c r="G60" s="101">
        <f t="shared" ref="G60:I60" si="15">G61</f>
        <v>159.44200000000001</v>
      </c>
      <c r="H60" s="101">
        <f t="shared" si="15"/>
        <v>1000</v>
      </c>
      <c r="I60" s="101">
        <f t="shared" si="15"/>
        <v>1000</v>
      </c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</row>
    <row r="61" spans="1:50" ht="15.75" customHeight="1">
      <c r="A61" s="98" t="s">
        <v>511</v>
      </c>
      <c r="B61" s="99" t="s">
        <v>224</v>
      </c>
      <c r="C61" s="99" t="s">
        <v>253</v>
      </c>
      <c r="D61" s="109" t="s">
        <v>254</v>
      </c>
      <c r="E61" s="99" t="s">
        <v>512</v>
      </c>
      <c r="F61" s="99" t="s">
        <v>505</v>
      </c>
      <c r="G61" s="195">
        <v>159.44200000000001</v>
      </c>
      <c r="H61" s="101">
        <v>1000</v>
      </c>
      <c r="I61" s="101">
        <v>1000</v>
      </c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</row>
    <row r="62" spans="1:50" ht="15.75" customHeight="1">
      <c r="A62" s="93" t="s">
        <v>513</v>
      </c>
      <c r="B62" s="94" t="s">
        <v>224</v>
      </c>
      <c r="C62" s="94" t="s">
        <v>256</v>
      </c>
      <c r="D62" s="95"/>
      <c r="E62" s="94"/>
      <c r="F62" s="94"/>
      <c r="G62" s="107">
        <f>G68+G63+G66+G84</f>
        <v>49406.730939999994</v>
      </c>
      <c r="H62" s="107">
        <f t="shared" ref="H62:I62" si="16">H68</f>
        <v>24586.9</v>
      </c>
      <c r="I62" s="107">
        <f t="shared" si="16"/>
        <v>24586.9</v>
      </c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</row>
    <row r="63" spans="1:50" ht="15.75" customHeight="1">
      <c r="A63" s="98" t="s">
        <v>255</v>
      </c>
      <c r="B63" s="99" t="s">
        <v>224</v>
      </c>
      <c r="C63" s="99" t="s">
        <v>256</v>
      </c>
      <c r="D63" s="109" t="s">
        <v>257</v>
      </c>
      <c r="E63" s="99"/>
      <c r="F63" s="99"/>
      <c r="G63" s="101">
        <f>G64+G65</f>
        <v>2658.7109399999999</v>
      </c>
      <c r="H63" s="101"/>
      <c r="I63" s="10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5.75" customHeight="1">
      <c r="A64" s="98" t="s">
        <v>514</v>
      </c>
      <c r="B64" s="99" t="s">
        <v>224</v>
      </c>
      <c r="C64" s="99" t="s">
        <v>256</v>
      </c>
      <c r="D64" s="109" t="s">
        <v>257</v>
      </c>
      <c r="E64" s="99" t="s">
        <v>515</v>
      </c>
      <c r="F64" s="99" t="s">
        <v>515</v>
      </c>
      <c r="G64" s="101">
        <v>2000</v>
      </c>
      <c r="H64" s="101"/>
      <c r="I64" s="10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5.75" customHeight="1">
      <c r="A65" s="98" t="s">
        <v>431</v>
      </c>
      <c r="B65" s="99" t="s">
        <v>224</v>
      </c>
      <c r="C65" s="99" t="s">
        <v>256</v>
      </c>
      <c r="D65" s="109" t="s">
        <v>257</v>
      </c>
      <c r="E65" s="99" t="s">
        <v>516</v>
      </c>
      <c r="F65" s="99" t="s">
        <v>515</v>
      </c>
      <c r="G65" s="101">
        <v>658.71094000000005</v>
      </c>
      <c r="H65" s="101"/>
      <c r="I65" s="10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5.75" customHeight="1">
      <c r="A66" s="103" t="s">
        <v>238</v>
      </c>
      <c r="B66" s="104" t="s">
        <v>224</v>
      </c>
      <c r="C66" s="99" t="s">
        <v>256</v>
      </c>
      <c r="D66" s="105" t="s">
        <v>239</v>
      </c>
      <c r="E66" s="104"/>
      <c r="F66" s="104"/>
      <c r="G66" s="106">
        <f>G67</f>
        <v>810</v>
      </c>
      <c r="H66" s="107"/>
      <c r="I66" s="10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47.25" customHeight="1">
      <c r="A67" s="196" t="s">
        <v>503</v>
      </c>
      <c r="B67" s="108" t="s">
        <v>224</v>
      </c>
      <c r="C67" s="99" t="s">
        <v>256</v>
      </c>
      <c r="D67" s="105" t="s">
        <v>239</v>
      </c>
      <c r="E67" s="108" t="s">
        <v>504</v>
      </c>
      <c r="F67" s="108" t="s">
        <v>505</v>
      </c>
      <c r="G67" s="197">
        <v>810</v>
      </c>
      <c r="H67" s="107"/>
      <c r="I67" s="10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5.75" customHeight="1">
      <c r="A68" s="98" t="s">
        <v>258</v>
      </c>
      <c r="B68" s="99" t="s">
        <v>224</v>
      </c>
      <c r="C68" s="99" t="s">
        <v>256</v>
      </c>
      <c r="D68" s="109" t="s">
        <v>259</v>
      </c>
      <c r="E68" s="99"/>
      <c r="F68" s="99"/>
      <c r="G68" s="101">
        <f t="shared" ref="G68:I68" si="17">SUM(G69:G83)</f>
        <v>36523.019999999997</v>
      </c>
      <c r="H68" s="101">
        <f t="shared" si="17"/>
        <v>24586.9</v>
      </c>
      <c r="I68" s="101">
        <f t="shared" si="17"/>
        <v>24586.9</v>
      </c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</row>
    <row r="69" spans="1:50" ht="31.5" customHeight="1">
      <c r="A69" s="194" t="s">
        <v>517</v>
      </c>
      <c r="B69" s="99" t="s">
        <v>224</v>
      </c>
      <c r="C69" s="99" t="s">
        <v>256</v>
      </c>
      <c r="D69" s="109" t="s">
        <v>259</v>
      </c>
      <c r="E69" s="99" t="s">
        <v>518</v>
      </c>
      <c r="F69" s="99" t="s">
        <v>489</v>
      </c>
      <c r="G69" s="195">
        <v>711.8</v>
      </c>
      <c r="H69" s="101">
        <v>315</v>
      </c>
      <c r="I69" s="101">
        <v>315</v>
      </c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</row>
    <row r="70" spans="1:50" ht="31.5" customHeight="1">
      <c r="A70" s="98" t="s">
        <v>519</v>
      </c>
      <c r="B70" s="99" t="s">
        <v>224</v>
      </c>
      <c r="C70" s="99" t="s">
        <v>256</v>
      </c>
      <c r="D70" s="109" t="s">
        <v>259</v>
      </c>
      <c r="E70" s="99" t="s">
        <v>520</v>
      </c>
      <c r="F70" s="99" t="s">
        <v>492</v>
      </c>
      <c r="G70" s="101">
        <v>25</v>
      </c>
      <c r="H70" s="115"/>
      <c r="I70" s="10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</row>
    <row r="71" spans="1:50" ht="47.25" customHeight="1">
      <c r="A71" s="110" t="s">
        <v>521</v>
      </c>
      <c r="B71" s="99" t="s">
        <v>224</v>
      </c>
      <c r="C71" s="99" t="s">
        <v>256</v>
      </c>
      <c r="D71" s="109" t="s">
        <v>259</v>
      </c>
      <c r="E71" s="99" t="s">
        <v>522</v>
      </c>
      <c r="F71" s="99" t="s">
        <v>495</v>
      </c>
      <c r="G71" s="195">
        <v>197.22</v>
      </c>
      <c r="H71" s="101">
        <v>95</v>
      </c>
      <c r="I71" s="101">
        <v>95</v>
      </c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</row>
    <row r="72" spans="1:50" ht="15.75" customHeight="1">
      <c r="A72" s="98" t="s">
        <v>514</v>
      </c>
      <c r="B72" s="99" t="s">
        <v>224</v>
      </c>
      <c r="C72" s="99" t="s">
        <v>256</v>
      </c>
      <c r="D72" s="109" t="s">
        <v>259</v>
      </c>
      <c r="E72" s="99" t="s">
        <v>515</v>
      </c>
      <c r="F72" s="99" t="s">
        <v>515</v>
      </c>
      <c r="G72" s="101">
        <v>1000</v>
      </c>
      <c r="H72" s="101"/>
      <c r="I72" s="10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5.75" customHeight="1">
      <c r="A73" s="199" t="s">
        <v>507</v>
      </c>
      <c r="B73" s="99" t="s">
        <v>224</v>
      </c>
      <c r="C73" s="99" t="s">
        <v>256</v>
      </c>
      <c r="D73" s="109" t="s">
        <v>259</v>
      </c>
      <c r="E73" s="99" t="s">
        <v>501</v>
      </c>
      <c r="F73" s="99" t="s">
        <v>523</v>
      </c>
      <c r="G73" s="101">
        <v>20</v>
      </c>
      <c r="H73" s="101">
        <v>10</v>
      </c>
      <c r="I73" s="101">
        <v>10</v>
      </c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</row>
    <row r="74" spans="1:50" ht="15.75" customHeight="1">
      <c r="A74" s="199"/>
      <c r="B74" s="99"/>
      <c r="C74" s="99" t="s">
        <v>256</v>
      </c>
      <c r="D74" s="109" t="s">
        <v>259</v>
      </c>
      <c r="E74" s="99" t="s">
        <v>501</v>
      </c>
      <c r="F74" s="99" t="s">
        <v>524</v>
      </c>
      <c r="G74" s="101">
        <v>50</v>
      </c>
      <c r="H74" s="101">
        <v>10</v>
      </c>
      <c r="I74" s="101">
        <v>10</v>
      </c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</row>
    <row r="75" spans="1:50" ht="15.75" customHeight="1">
      <c r="A75" s="199"/>
      <c r="B75" s="99"/>
      <c r="C75" s="99" t="s">
        <v>256</v>
      </c>
      <c r="D75" s="109" t="s">
        <v>259</v>
      </c>
      <c r="E75" s="99" t="s">
        <v>501</v>
      </c>
      <c r="F75" s="99" t="s">
        <v>502</v>
      </c>
      <c r="G75" s="101">
        <v>110</v>
      </c>
      <c r="H75" s="101">
        <v>100</v>
      </c>
      <c r="I75" s="101">
        <v>100</v>
      </c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</row>
    <row r="76" spans="1:50" ht="15.75" customHeight="1">
      <c r="A76" s="199"/>
      <c r="B76" s="99"/>
      <c r="C76" s="99" t="s">
        <v>256</v>
      </c>
      <c r="D76" s="109" t="s">
        <v>259</v>
      </c>
      <c r="E76" s="99" t="s">
        <v>501</v>
      </c>
      <c r="F76" s="99" t="s">
        <v>505</v>
      </c>
      <c r="G76" s="101">
        <v>20</v>
      </c>
      <c r="H76" s="101">
        <v>20</v>
      </c>
      <c r="I76" s="101">
        <v>20</v>
      </c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</row>
    <row r="77" spans="1:50" ht="15.75" customHeight="1">
      <c r="A77" s="199"/>
      <c r="B77" s="99"/>
      <c r="C77" s="99" t="s">
        <v>256</v>
      </c>
      <c r="D77" s="109" t="s">
        <v>259</v>
      </c>
      <c r="E77" s="99" t="s">
        <v>501</v>
      </c>
      <c r="F77" s="99" t="s">
        <v>525</v>
      </c>
      <c r="G77" s="101">
        <f t="shared" ref="G77:I77" si="18">I77</f>
        <v>0</v>
      </c>
      <c r="H77" s="101">
        <f t="shared" si="18"/>
        <v>0</v>
      </c>
      <c r="I77" s="101">
        <f t="shared" si="18"/>
        <v>0</v>
      </c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</row>
    <row r="78" spans="1:50" ht="15.75" customHeight="1">
      <c r="A78" s="199"/>
      <c r="B78" s="99"/>
      <c r="C78" s="99" t="s">
        <v>256</v>
      </c>
      <c r="D78" s="109" t="s">
        <v>259</v>
      </c>
      <c r="E78" s="99" t="s">
        <v>501</v>
      </c>
      <c r="F78" s="99" t="s">
        <v>508</v>
      </c>
      <c r="G78" s="101">
        <v>200</v>
      </c>
      <c r="H78" s="101">
        <v>200</v>
      </c>
      <c r="I78" s="101">
        <v>200</v>
      </c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</row>
    <row r="79" spans="1:50" ht="15.75" customHeight="1">
      <c r="A79" s="128" t="s">
        <v>526</v>
      </c>
      <c r="B79" s="99" t="s">
        <v>224</v>
      </c>
      <c r="C79" s="99" t="s">
        <v>256</v>
      </c>
      <c r="D79" s="109" t="s">
        <v>259</v>
      </c>
      <c r="E79" s="99" t="s">
        <v>527</v>
      </c>
      <c r="F79" s="99" t="s">
        <v>505</v>
      </c>
      <c r="G79" s="195">
        <v>850</v>
      </c>
      <c r="H79" s="115"/>
      <c r="I79" s="10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</row>
    <row r="80" spans="1:50" ht="15.75" customHeight="1">
      <c r="A80" s="200" t="s">
        <v>528</v>
      </c>
      <c r="B80" s="99" t="s">
        <v>224</v>
      </c>
      <c r="C80" s="99" t="s">
        <v>256</v>
      </c>
      <c r="D80" s="109" t="s">
        <v>259</v>
      </c>
      <c r="E80" s="99" t="s">
        <v>516</v>
      </c>
      <c r="F80" s="99" t="s">
        <v>515</v>
      </c>
      <c r="G80" s="101">
        <v>32788</v>
      </c>
      <c r="H80" s="115">
        <v>23836.9</v>
      </c>
      <c r="I80" s="115">
        <v>23836.9</v>
      </c>
      <c r="J80" s="111"/>
      <c r="K80" s="111"/>
      <c r="L80" s="111"/>
      <c r="M80" s="111"/>
      <c r="N80" s="111"/>
      <c r="O80" s="11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</row>
    <row r="81" spans="1:50" ht="15.75" customHeight="1">
      <c r="A81" s="200" t="s">
        <v>529</v>
      </c>
      <c r="B81" s="99" t="s">
        <v>224</v>
      </c>
      <c r="C81" s="99" t="s">
        <v>256</v>
      </c>
      <c r="D81" s="109" t="s">
        <v>259</v>
      </c>
      <c r="E81" s="99" t="s">
        <v>530</v>
      </c>
      <c r="F81" s="99" t="s">
        <v>505</v>
      </c>
      <c r="G81" s="101">
        <v>21</v>
      </c>
      <c r="H81" s="115"/>
      <c r="I81" s="115"/>
      <c r="J81" s="111"/>
      <c r="K81" s="111"/>
      <c r="L81" s="111"/>
      <c r="M81" s="111"/>
      <c r="N81" s="111"/>
      <c r="O81" s="11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</row>
    <row r="82" spans="1:50" ht="15.75" customHeight="1">
      <c r="A82" s="128" t="s">
        <v>531</v>
      </c>
      <c r="B82" s="99" t="s">
        <v>224</v>
      </c>
      <c r="C82" s="99" t="s">
        <v>256</v>
      </c>
      <c r="D82" s="109" t="s">
        <v>259</v>
      </c>
      <c r="E82" s="99" t="s">
        <v>532</v>
      </c>
      <c r="F82" s="99" t="s">
        <v>505</v>
      </c>
      <c r="G82" s="101">
        <v>50</v>
      </c>
      <c r="H82" s="115"/>
      <c r="I82" s="115"/>
      <c r="J82" s="111"/>
      <c r="K82" s="111"/>
      <c r="L82" s="111"/>
      <c r="M82" s="111"/>
      <c r="N82" s="111"/>
      <c r="O82" s="11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</row>
    <row r="83" spans="1:50" ht="15.75" customHeight="1">
      <c r="A83" s="128" t="s">
        <v>533</v>
      </c>
      <c r="B83" s="99" t="s">
        <v>224</v>
      </c>
      <c r="C83" s="99" t="s">
        <v>256</v>
      </c>
      <c r="D83" s="109" t="s">
        <v>259</v>
      </c>
      <c r="E83" s="99" t="s">
        <v>534</v>
      </c>
      <c r="F83" s="99" t="s">
        <v>505</v>
      </c>
      <c r="G83" s="101">
        <v>480</v>
      </c>
      <c r="H83" s="115"/>
      <c r="I83" s="115"/>
      <c r="J83" s="111"/>
      <c r="K83" s="111"/>
      <c r="L83" s="111"/>
      <c r="M83" s="111"/>
      <c r="N83" s="111"/>
      <c r="O83" s="11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</row>
    <row r="84" spans="1:50" ht="15.75" customHeight="1">
      <c r="A84" s="110" t="s">
        <v>260</v>
      </c>
      <c r="B84" s="99" t="s">
        <v>224</v>
      </c>
      <c r="C84" s="99" t="s">
        <v>256</v>
      </c>
      <c r="D84" s="109" t="s">
        <v>261</v>
      </c>
      <c r="E84" s="99"/>
      <c r="F84" s="99"/>
      <c r="G84" s="101">
        <f t="shared" ref="G84:I84" si="19">G85</f>
        <v>9415</v>
      </c>
      <c r="H84" s="101">
        <f t="shared" si="19"/>
        <v>0</v>
      </c>
      <c r="I84" s="101">
        <f t="shared" si="19"/>
        <v>0</v>
      </c>
      <c r="J84" s="87"/>
      <c r="K84" s="87"/>
      <c r="L84" s="87"/>
      <c r="M84" s="87"/>
      <c r="N84" s="87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81"/>
      <c r="AE84" s="81"/>
      <c r="AF84" s="81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5.75" customHeight="1">
      <c r="A85" s="200" t="s">
        <v>528</v>
      </c>
      <c r="B85" s="99" t="s">
        <v>224</v>
      </c>
      <c r="C85" s="99" t="s">
        <v>256</v>
      </c>
      <c r="D85" s="109" t="s">
        <v>261</v>
      </c>
      <c r="E85" s="99" t="s">
        <v>516</v>
      </c>
      <c r="F85" s="99" t="s">
        <v>515</v>
      </c>
      <c r="G85" s="195">
        <v>9415</v>
      </c>
      <c r="H85" s="101"/>
      <c r="I85" s="115"/>
      <c r="J85" s="87"/>
      <c r="K85" s="87"/>
      <c r="L85" s="87"/>
      <c r="M85" s="87"/>
      <c r="N85" s="87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81"/>
      <c r="AE85" s="81"/>
      <c r="AF85" s="81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5.75" customHeight="1">
      <c r="A86" s="93" t="s">
        <v>262</v>
      </c>
      <c r="B86" s="94" t="s">
        <v>224</v>
      </c>
      <c r="C86" s="94" t="s">
        <v>263</v>
      </c>
      <c r="D86" s="95"/>
      <c r="E86" s="94"/>
      <c r="F86" s="94"/>
      <c r="G86" s="112">
        <f>G87+G92</f>
        <v>22.902000000000001</v>
      </c>
      <c r="H86" s="113"/>
      <c r="I86" s="107">
        <f>I92+I95</f>
        <v>0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</row>
    <row r="87" spans="1:50" ht="15.75" customHeight="1">
      <c r="A87" s="93" t="s">
        <v>535</v>
      </c>
      <c r="B87" s="94" t="s">
        <v>224</v>
      </c>
      <c r="C87" s="94" t="s">
        <v>264</v>
      </c>
      <c r="D87" s="95"/>
      <c r="E87" s="94"/>
      <c r="F87" s="94"/>
      <c r="G87" s="112">
        <f>G88</f>
        <v>22.902000000000001</v>
      </c>
      <c r="H87" s="113"/>
      <c r="I87" s="10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</row>
    <row r="88" spans="1:50" ht="15.75" customHeight="1">
      <c r="A88" s="98" t="s">
        <v>231</v>
      </c>
      <c r="B88" s="99" t="s">
        <v>224</v>
      </c>
      <c r="C88" s="99" t="s">
        <v>264</v>
      </c>
      <c r="D88" s="109" t="s">
        <v>232</v>
      </c>
      <c r="E88" s="99"/>
      <c r="F88" s="99"/>
      <c r="G88" s="114">
        <f>G89+G90+G91</f>
        <v>22.902000000000001</v>
      </c>
      <c r="H88" s="113"/>
      <c r="I88" s="10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</row>
    <row r="89" spans="1:50" ht="15.75" customHeight="1">
      <c r="A89" s="98" t="s">
        <v>511</v>
      </c>
      <c r="B89" s="99" t="s">
        <v>224</v>
      </c>
      <c r="C89" s="99" t="s">
        <v>264</v>
      </c>
      <c r="D89" s="109" t="s">
        <v>232</v>
      </c>
      <c r="E89" s="99" t="s">
        <v>512</v>
      </c>
      <c r="F89" s="99" t="s">
        <v>505</v>
      </c>
      <c r="G89" s="201">
        <v>22.902000000000001</v>
      </c>
      <c r="H89" s="113"/>
      <c r="I89" s="10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</row>
    <row r="90" spans="1:50" ht="15.75" customHeight="1">
      <c r="A90" s="194" t="s">
        <v>487</v>
      </c>
      <c r="B90" s="99" t="s">
        <v>224</v>
      </c>
      <c r="C90" s="99" t="s">
        <v>264</v>
      </c>
      <c r="D90" s="109" t="s">
        <v>232</v>
      </c>
      <c r="E90" s="99" t="s">
        <v>488</v>
      </c>
      <c r="F90" s="99" t="s">
        <v>489</v>
      </c>
      <c r="G90" s="114"/>
      <c r="H90" s="113"/>
      <c r="I90" s="10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</row>
    <row r="91" spans="1:50" ht="15.75" customHeight="1">
      <c r="A91" s="110" t="s">
        <v>493</v>
      </c>
      <c r="B91" s="99" t="s">
        <v>414</v>
      </c>
      <c r="C91" s="99" t="s">
        <v>264</v>
      </c>
      <c r="D91" s="109" t="s">
        <v>232</v>
      </c>
      <c r="E91" s="99" t="s">
        <v>494</v>
      </c>
      <c r="F91" s="99" t="s">
        <v>495</v>
      </c>
      <c r="G91" s="114"/>
      <c r="H91" s="113"/>
      <c r="I91" s="10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</row>
    <row r="92" spans="1:50" ht="15.75" customHeight="1">
      <c r="A92" s="93" t="s">
        <v>536</v>
      </c>
      <c r="B92" s="94" t="s">
        <v>224</v>
      </c>
      <c r="C92" s="94" t="s">
        <v>266</v>
      </c>
      <c r="D92" s="95"/>
      <c r="E92" s="94"/>
      <c r="F92" s="94"/>
      <c r="G92" s="113"/>
      <c r="H92" s="113"/>
      <c r="I92" s="107">
        <f>I93</f>
        <v>0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</row>
    <row r="93" spans="1:50" ht="31.5" customHeight="1">
      <c r="A93" s="98" t="s">
        <v>265</v>
      </c>
      <c r="B93" s="99" t="s">
        <v>224</v>
      </c>
      <c r="C93" s="99" t="s">
        <v>266</v>
      </c>
      <c r="D93" s="109" t="s">
        <v>267</v>
      </c>
      <c r="E93" s="99"/>
      <c r="F93" s="99"/>
      <c r="G93" s="115"/>
      <c r="H93" s="115"/>
      <c r="I93" s="10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</row>
    <row r="94" spans="1:50" ht="31.5" customHeight="1">
      <c r="A94" s="98" t="s">
        <v>507</v>
      </c>
      <c r="B94" s="99" t="s">
        <v>224</v>
      </c>
      <c r="C94" s="99" t="s">
        <v>266</v>
      </c>
      <c r="D94" s="109" t="s">
        <v>267</v>
      </c>
      <c r="E94" s="99" t="s">
        <v>501</v>
      </c>
      <c r="F94" s="99" t="s">
        <v>508</v>
      </c>
      <c r="G94" s="115"/>
      <c r="H94" s="115"/>
      <c r="I94" s="10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50" ht="47.25" customHeight="1">
      <c r="A95" s="128" t="s">
        <v>537</v>
      </c>
      <c r="B95" s="99" t="s">
        <v>224</v>
      </c>
      <c r="C95" s="99" t="s">
        <v>538</v>
      </c>
      <c r="D95" s="109" t="s">
        <v>539</v>
      </c>
      <c r="E95" s="99" t="s">
        <v>501</v>
      </c>
      <c r="F95" s="99" t="s">
        <v>505</v>
      </c>
      <c r="G95" s="115"/>
      <c r="H95" s="115"/>
      <c r="I95" s="10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50" ht="15.75" customHeight="1">
      <c r="A96" s="116" t="s">
        <v>268</v>
      </c>
      <c r="B96" s="117" t="s">
        <v>224</v>
      </c>
      <c r="C96" s="117" t="s">
        <v>269</v>
      </c>
      <c r="D96" s="118"/>
      <c r="E96" s="117"/>
      <c r="F96" s="117"/>
      <c r="G96" s="107">
        <f>G106+G97</f>
        <v>4270.2180200000003</v>
      </c>
      <c r="H96" s="107"/>
      <c r="I96" s="107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50" ht="31.5" customHeight="1">
      <c r="A97" s="202" t="s">
        <v>540</v>
      </c>
      <c r="B97" s="203" t="s">
        <v>224</v>
      </c>
      <c r="C97" s="203" t="s">
        <v>271</v>
      </c>
      <c r="D97" s="204"/>
      <c r="E97" s="203"/>
      <c r="F97" s="203"/>
      <c r="G97" s="205">
        <f>G98+G100+G102+G104</f>
        <v>4220.2180200000003</v>
      </c>
      <c r="H97" s="205">
        <f t="shared" ref="H97:I97" si="20">H98</f>
        <v>0</v>
      </c>
      <c r="I97" s="205">
        <f t="shared" si="20"/>
        <v>0</v>
      </c>
      <c r="J97" s="122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</row>
    <row r="98" spans="1:50" ht="31.5" customHeight="1">
      <c r="A98" s="119" t="s">
        <v>270</v>
      </c>
      <c r="B98" s="108" t="s">
        <v>224</v>
      </c>
      <c r="C98" s="108" t="s">
        <v>271</v>
      </c>
      <c r="D98" s="120" t="s">
        <v>272</v>
      </c>
      <c r="E98" s="203"/>
      <c r="F98" s="203"/>
      <c r="G98" s="121">
        <f>SUM(G99)</f>
        <v>3144.8</v>
      </c>
      <c r="H98" s="121"/>
      <c r="I98" s="121"/>
      <c r="J98" s="122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</row>
    <row r="99" spans="1:50" ht="31.5" customHeight="1">
      <c r="A99" s="200" t="s">
        <v>528</v>
      </c>
      <c r="B99" s="108" t="s">
        <v>224</v>
      </c>
      <c r="C99" s="108" t="s">
        <v>271</v>
      </c>
      <c r="D99" s="120" t="s">
        <v>272</v>
      </c>
      <c r="E99" s="108" t="s">
        <v>516</v>
      </c>
      <c r="F99" s="108" t="s">
        <v>515</v>
      </c>
      <c r="G99" s="206">
        <v>3144.8</v>
      </c>
      <c r="H99" s="207"/>
      <c r="I99" s="207"/>
      <c r="J99" s="122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</row>
    <row r="100" spans="1:50" ht="15.75" customHeight="1">
      <c r="A100" s="98" t="s">
        <v>252</v>
      </c>
      <c r="B100" s="99" t="s">
        <v>224</v>
      </c>
      <c r="C100" s="99" t="s">
        <v>271</v>
      </c>
      <c r="D100" s="100" t="s">
        <v>254</v>
      </c>
      <c r="E100" s="99"/>
      <c r="F100" s="99"/>
      <c r="G100" s="101">
        <f t="shared" ref="G100:I100" si="21">G101</f>
        <v>80.558019999999999</v>
      </c>
      <c r="H100" s="101">
        <f t="shared" si="21"/>
        <v>0</v>
      </c>
      <c r="I100" s="101">
        <f t="shared" si="21"/>
        <v>0</v>
      </c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5.75" customHeight="1">
      <c r="A101" s="98" t="s">
        <v>511</v>
      </c>
      <c r="B101" s="99" t="s">
        <v>224</v>
      </c>
      <c r="C101" s="99" t="s">
        <v>271</v>
      </c>
      <c r="D101" s="109" t="s">
        <v>254</v>
      </c>
      <c r="E101" s="99" t="s">
        <v>501</v>
      </c>
      <c r="F101" s="99" t="s">
        <v>508</v>
      </c>
      <c r="G101" s="101">
        <v>80.558019999999999</v>
      </c>
      <c r="H101" s="101"/>
      <c r="I101" s="10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15.75" customHeight="1">
      <c r="A102" s="110" t="s">
        <v>260</v>
      </c>
      <c r="B102" s="99" t="s">
        <v>224</v>
      </c>
      <c r="C102" s="99" t="s">
        <v>271</v>
      </c>
      <c r="D102" s="109" t="s">
        <v>261</v>
      </c>
      <c r="E102" s="99"/>
      <c r="F102" s="99"/>
      <c r="G102" s="101">
        <f t="shared" ref="G102:I102" si="22">G103</f>
        <v>811</v>
      </c>
      <c r="H102" s="101">
        <f t="shared" si="22"/>
        <v>0</v>
      </c>
      <c r="I102" s="101">
        <f t="shared" si="22"/>
        <v>0</v>
      </c>
      <c r="J102" s="87"/>
      <c r="K102" s="87"/>
      <c r="L102" s="87"/>
      <c r="M102" s="87"/>
      <c r="N102" s="87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81"/>
      <c r="AE102" s="81"/>
      <c r="AF102" s="81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15.75" customHeight="1">
      <c r="A103" s="200" t="s">
        <v>528</v>
      </c>
      <c r="B103" s="99" t="s">
        <v>224</v>
      </c>
      <c r="C103" s="99" t="s">
        <v>271</v>
      </c>
      <c r="D103" s="109" t="s">
        <v>261</v>
      </c>
      <c r="E103" s="99" t="s">
        <v>516</v>
      </c>
      <c r="F103" s="99" t="s">
        <v>515</v>
      </c>
      <c r="G103" s="195">
        <v>811</v>
      </c>
      <c r="H103" s="101"/>
      <c r="I103" s="115"/>
      <c r="J103" s="87"/>
      <c r="K103" s="87"/>
      <c r="L103" s="87"/>
      <c r="M103" s="87"/>
      <c r="N103" s="87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81"/>
      <c r="AE103" s="81"/>
      <c r="AF103" s="81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15.75" customHeight="1">
      <c r="A104" s="124" t="s">
        <v>273</v>
      </c>
      <c r="B104" s="125" t="s">
        <v>224</v>
      </c>
      <c r="C104" s="99" t="s">
        <v>271</v>
      </c>
      <c r="D104" s="126" t="s">
        <v>274</v>
      </c>
      <c r="E104" s="125"/>
      <c r="F104" s="125"/>
      <c r="G104" s="101">
        <f>G105</f>
        <v>183.86</v>
      </c>
      <c r="H104" s="107"/>
      <c r="I104" s="107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15.75" customHeight="1">
      <c r="A105" s="98" t="s">
        <v>507</v>
      </c>
      <c r="B105" s="125" t="s">
        <v>224</v>
      </c>
      <c r="C105" s="99" t="s">
        <v>271</v>
      </c>
      <c r="D105" s="126" t="s">
        <v>274</v>
      </c>
      <c r="E105" s="125" t="s">
        <v>501</v>
      </c>
      <c r="F105" s="125" t="s">
        <v>508</v>
      </c>
      <c r="G105" s="195">
        <v>183.86</v>
      </c>
      <c r="H105" s="107"/>
      <c r="I105" s="107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15.75" customHeight="1">
      <c r="A106" s="124" t="s">
        <v>541</v>
      </c>
      <c r="B106" s="125" t="s">
        <v>224</v>
      </c>
      <c r="C106" s="125" t="s">
        <v>275</v>
      </c>
      <c r="D106" s="126"/>
      <c r="E106" s="125"/>
      <c r="F106" s="125"/>
      <c r="G106" s="101">
        <f t="shared" ref="G106:G107" si="23">G107</f>
        <v>50</v>
      </c>
      <c r="H106" s="107"/>
      <c r="I106" s="107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</row>
    <row r="107" spans="1:50" ht="15.75" customHeight="1">
      <c r="A107" s="124" t="s">
        <v>273</v>
      </c>
      <c r="B107" s="125" t="s">
        <v>224</v>
      </c>
      <c r="C107" s="125" t="s">
        <v>275</v>
      </c>
      <c r="D107" s="126" t="s">
        <v>276</v>
      </c>
      <c r="E107" s="125"/>
      <c r="F107" s="125"/>
      <c r="G107" s="101">
        <f t="shared" si="23"/>
        <v>50</v>
      </c>
      <c r="H107" s="107"/>
      <c r="I107" s="107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</row>
    <row r="108" spans="1:50" ht="15.75" customHeight="1">
      <c r="A108" s="98" t="s">
        <v>507</v>
      </c>
      <c r="B108" s="125" t="s">
        <v>224</v>
      </c>
      <c r="C108" s="125" t="s">
        <v>275</v>
      </c>
      <c r="D108" s="126" t="s">
        <v>276</v>
      </c>
      <c r="E108" s="125" t="s">
        <v>501</v>
      </c>
      <c r="F108" s="125" t="s">
        <v>505</v>
      </c>
      <c r="G108" s="101">
        <v>50</v>
      </c>
      <c r="H108" s="107"/>
      <c r="I108" s="107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</row>
    <row r="109" spans="1:50" ht="15.75" customHeight="1">
      <c r="A109" s="93" t="s">
        <v>277</v>
      </c>
      <c r="B109" s="94" t="s">
        <v>224</v>
      </c>
      <c r="C109" s="94" t="s">
        <v>278</v>
      </c>
      <c r="D109" s="95"/>
      <c r="E109" s="94"/>
      <c r="F109" s="94"/>
      <c r="G109" s="107">
        <f>G128+G110+G132</f>
        <v>20863.542159999997</v>
      </c>
      <c r="H109" s="107">
        <f t="shared" ref="H109:I109" si="24">H128+H110</f>
        <v>22581.9</v>
      </c>
      <c r="I109" s="107">
        <f t="shared" si="24"/>
        <v>23579.199999999997</v>
      </c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</row>
    <row r="110" spans="1:50" ht="15.75" customHeight="1">
      <c r="A110" s="93" t="s">
        <v>542</v>
      </c>
      <c r="B110" s="94" t="s">
        <v>224</v>
      </c>
      <c r="C110" s="94" t="s">
        <v>279</v>
      </c>
      <c r="D110" s="95"/>
      <c r="E110" s="94"/>
      <c r="F110" s="94"/>
      <c r="G110" s="107">
        <f t="shared" ref="G110:I110" si="25">G111+G126+G118+G120+G115+G124</f>
        <v>9169.5579399999988</v>
      </c>
      <c r="H110" s="107">
        <f t="shared" si="25"/>
        <v>3399.6000000000004</v>
      </c>
      <c r="I110" s="107">
        <f t="shared" si="25"/>
        <v>3282.7999999999997</v>
      </c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</row>
    <row r="111" spans="1:50" ht="15.75" customHeight="1">
      <c r="A111" s="98" t="s">
        <v>233</v>
      </c>
      <c r="B111" s="99" t="s">
        <v>224</v>
      </c>
      <c r="C111" s="99" t="s">
        <v>279</v>
      </c>
      <c r="D111" s="100" t="s">
        <v>235</v>
      </c>
      <c r="E111" s="99"/>
      <c r="F111" s="99"/>
      <c r="G111" s="101">
        <f t="shared" ref="G111:I111" si="26">SUM(G112:G114)</f>
        <v>2625.55</v>
      </c>
      <c r="H111" s="101">
        <f t="shared" si="26"/>
        <v>1637.9</v>
      </c>
      <c r="I111" s="101">
        <f t="shared" si="26"/>
        <v>1637.9</v>
      </c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</row>
    <row r="112" spans="1:50" ht="15.75" customHeight="1">
      <c r="A112" s="194" t="s">
        <v>487</v>
      </c>
      <c r="B112" s="99" t="s">
        <v>224</v>
      </c>
      <c r="C112" s="99" t="s">
        <v>279</v>
      </c>
      <c r="D112" s="100" t="s">
        <v>235</v>
      </c>
      <c r="E112" s="99" t="s">
        <v>488</v>
      </c>
      <c r="F112" s="99" t="s">
        <v>489</v>
      </c>
      <c r="G112" s="195">
        <v>2024.3</v>
      </c>
      <c r="H112" s="101">
        <v>1242.5</v>
      </c>
      <c r="I112" s="101">
        <v>1242.5</v>
      </c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</row>
    <row r="113" spans="1:50" ht="15.75" customHeight="1">
      <c r="A113" s="98" t="s">
        <v>497</v>
      </c>
      <c r="B113" s="99" t="s">
        <v>224</v>
      </c>
      <c r="C113" s="99" t="s">
        <v>279</v>
      </c>
      <c r="D113" s="100" t="s">
        <v>235</v>
      </c>
      <c r="E113" s="99" t="s">
        <v>491</v>
      </c>
      <c r="F113" s="99" t="s">
        <v>492</v>
      </c>
      <c r="G113" s="101">
        <v>23.45</v>
      </c>
      <c r="H113" s="101">
        <v>20</v>
      </c>
      <c r="I113" s="101">
        <f>H113</f>
        <v>20</v>
      </c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</row>
    <row r="114" spans="1:50" ht="15.75" customHeight="1">
      <c r="A114" s="194" t="s">
        <v>493</v>
      </c>
      <c r="B114" s="99" t="s">
        <v>224</v>
      </c>
      <c r="C114" s="99" t="s">
        <v>279</v>
      </c>
      <c r="D114" s="100" t="s">
        <v>235</v>
      </c>
      <c r="E114" s="99" t="s">
        <v>494</v>
      </c>
      <c r="F114" s="99" t="s">
        <v>495</v>
      </c>
      <c r="G114" s="195">
        <v>577.79999999999995</v>
      </c>
      <c r="H114" s="101">
        <v>375.4</v>
      </c>
      <c r="I114" s="101">
        <v>375.4</v>
      </c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</row>
    <row r="115" spans="1:50" ht="15.75" customHeight="1">
      <c r="A115" s="98" t="s">
        <v>233</v>
      </c>
      <c r="B115" s="99" t="s">
        <v>224</v>
      </c>
      <c r="C115" s="99" t="s">
        <v>279</v>
      </c>
      <c r="D115" s="100" t="s">
        <v>242</v>
      </c>
      <c r="E115" s="99"/>
      <c r="F115" s="99"/>
      <c r="G115" s="101">
        <f t="shared" ref="G115:I115" si="27">SUM(G116:G117)</f>
        <v>241.40794</v>
      </c>
      <c r="H115" s="101">
        <f t="shared" si="27"/>
        <v>0</v>
      </c>
      <c r="I115" s="101">
        <f t="shared" si="27"/>
        <v>0</v>
      </c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ht="15.75" customHeight="1">
      <c r="A116" s="194" t="s">
        <v>487</v>
      </c>
      <c r="B116" s="99" t="s">
        <v>224</v>
      </c>
      <c r="C116" s="99" t="s">
        <v>279</v>
      </c>
      <c r="D116" s="100" t="s">
        <v>242</v>
      </c>
      <c r="E116" s="99" t="s">
        <v>488</v>
      </c>
      <c r="F116" s="99" t="s">
        <v>489</v>
      </c>
      <c r="G116" s="101">
        <v>185.41316</v>
      </c>
      <c r="H116" s="101"/>
      <c r="I116" s="101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ht="15.75" customHeight="1">
      <c r="A117" s="194" t="s">
        <v>493</v>
      </c>
      <c r="B117" s="99" t="s">
        <v>224</v>
      </c>
      <c r="C117" s="99" t="s">
        <v>279</v>
      </c>
      <c r="D117" s="100" t="s">
        <v>242</v>
      </c>
      <c r="E117" s="99" t="s">
        <v>494</v>
      </c>
      <c r="F117" s="99" t="s">
        <v>495</v>
      </c>
      <c r="G117" s="101">
        <v>55.994779999999999</v>
      </c>
      <c r="H117" s="101"/>
      <c r="I117" s="101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15.75" customHeight="1">
      <c r="A118" s="128" t="s">
        <v>280</v>
      </c>
      <c r="B118" s="99" t="s">
        <v>224</v>
      </c>
      <c r="C118" s="99" t="s">
        <v>279</v>
      </c>
      <c r="D118" s="100" t="s">
        <v>281</v>
      </c>
      <c r="E118" s="99"/>
      <c r="F118" s="99"/>
      <c r="G118" s="101">
        <f t="shared" ref="G118:I118" si="28">G119</f>
        <v>5685.2</v>
      </c>
      <c r="H118" s="101">
        <f t="shared" si="28"/>
        <v>1433.9</v>
      </c>
      <c r="I118" s="101">
        <f t="shared" si="28"/>
        <v>1419.3</v>
      </c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</row>
    <row r="119" spans="1:50" ht="15.75" customHeight="1">
      <c r="A119" s="98" t="s">
        <v>507</v>
      </c>
      <c r="B119" s="99" t="s">
        <v>224</v>
      </c>
      <c r="C119" s="99" t="s">
        <v>279</v>
      </c>
      <c r="D119" s="100" t="s">
        <v>281</v>
      </c>
      <c r="E119" s="99" t="s">
        <v>501</v>
      </c>
      <c r="F119" s="99" t="s">
        <v>502</v>
      </c>
      <c r="G119" s="101">
        <v>5685.2</v>
      </c>
      <c r="H119" s="101">
        <v>1433.9</v>
      </c>
      <c r="I119" s="101">
        <v>1419.3</v>
      </c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</row>
    <row r="120" spans="1:50" ht="15.75" customHeight="1">
      <c r="A120" s="128" t="s">
        <v>282</v>
      </c>
      <c r="B120" s="99" t="s">
        <v>224</v>
      </c>
      <c r="C120" s="99" t="s">
        <v>279</v>
      </c>
      <c r="D120" s="100" t="s">
        <v>283</v>
      </c>
      <c r="E120" s="99"/>
      <c r="F120" s="99"/>
      <c r="G120" s="101">
        <f>G121+G122+G123</f>
        <v>134</v>
      </c>
      <c r="H120" s="101">
        <f t="shared" ref="H120:I120" si="29">H121</f>
        <v>127.8</v>
      </c>
      <c r="I120" s="101">
        <f t="shared" si="29"/>
        <v>125.6</v>
      </c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</row>
    <row r="121" spans="1:50" ht="15.75" customHeight="1">
      <c r="A121" s="194" t="s">
        <v>487</v>
      </c>
      <c r="B121" s="99" t="s">
        <v>224</v>
      </c>
      <c r="C121" s="99" t="s">
        <v>279</v>
      </c>
      <c r="D121" s="100" t="s">
        <v>283</v>
      </c>
      <c r="E121" s="99" t="s">
        <v>488</v>
      </c>
      <c r="F121" s="99" t="s">
        <v>489</v>
      </c>
      <c r="G121" s="101">
        <v>99.08</v>
      </c>
      <c r="H121" s="101">
        <v>127.8</v>
      </c>
      <c r="I121" s="101">
        <v>125.6</v>
      </c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</row>
    <row r="122" spans="1:50" ht="15.75" customHeight="1">
      <c r="A122" s="194" t="s">
        <v>493</v>
      </c>
      <c r="B122" s="99" t="s">
        <v>224</v>
      </c>
      <c r="C122" s="99" t="s">
        <v>279</v>
      </c>
      <c r="D122" s="100" t="s">
        <v>283</v>
      </c>
      <c r="E122" s="99" t="s">
        <v>494</v>
      </c>
      <c r="F122" s="99" t="s">
        <v>495</v>
      </c>
      <c r="G122" s="101">
        <v>24.92</v>
      </c>
      <c r="H122" s="101"/>
      <c r="I122" s="101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</row>
    <row r="123" spans="1:50" ht="15.75" customHeight="1">
      <c r="A123" s="199" t="s">
        <v>500</v>
      </c>
      <c r="B123" s="99" t="s">
        <v>224</v>
      </c>
      <c r="C123" s="99" t="s">
        <v>279</v>
      </c>
      <c r="D123" s="100" t="s">
        <v>283</v>
      </c>
      <c r="E123" s="99" t="s">
        <v>501</v>
      </c>
      <c r="F123" s="99" t="s">
        <v>508</v>
      </c>
      <c r="G123" s="101">
        <v>10</v>
      </c>
      <c r="H123" s="101"/>
      <c r="I123" s="101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15.75" customHeight="1">
      <c r="A124" s="103" t="s">
        <v>238</v>
      </c>
      <c r="B124" s="104" t="s">
        <v>224</v>
      </c>
      <c r="C124" s="99" t="s">
        <v>279</v>
      </c>
      <c r="D124" s="105" t="s">
        <v>239</v>
      </c>
      <c r="E124" s="104"/>
      <c r="F124" s="104"/>
      <c r="G124" s="106">
        <f>G125</f>
        <v>283.39999999999998</v>
      </c>
      <c r="H124" s="107"/>
      <c r="I124" s="10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47.25" customHeight="1">
      <c r="A125" s="196" t="s">
        <v>503</v>
      </c>
      <c r="B125" s="108" t="s">
        <v>224</v>
      </c>
      <c r="C125" s="99" t="s">
        <v>279</v>
      </c>
      <c r="D125" s="105" t="s">
        <v>239</v>
      </c>
      <c r="E125" s="108" t="s">
        <v>504</v>
      </c>
      <c r="F125" s="108" t="s">
        <v>505</v>
      </c>
      <c r="G125" s="197">
        <v>283.39999999999998</v>
      </c>
      <c r="H125" s="107"/>
      <c r="I125" s="10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15.75" customHeight="1">
      <c r="A126" s="98" t="s">
        <v>284</v>
      </c>
      <c r="B126" s="99" t="s">
        <v>224</v>
      </c>
      <c r="C126" s="99" t="s">
        <v>279</v>
      </c>
      <c r="D126" s="100" t="s">
        <v>285</v>
      </c>
      <c r="E126" s="99"/>
      <c r="F126" s="99"/>
      <c r="G126" s="101">
        <f t="shared" ref="G126:I126" si="30">G127</f>
        <v>200</v>
      </c>
      <c r="H126" s="101">
        <f t="shared" si="30"/>
        <v>200</v>
      </c>
      <c r="I126" s="101">
        <f t="shared" si="30"/>
        <v>100</v>
      </c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</row>
    <row r="127" spans="1:50" ht="15.75" customHeight="1">
      <c r="A127" s="199" t="s">
        <v>500</v>
      </c>
      <c r="B127" s="99" t="s">
        <v>224</v>
      </c>
      <c r="C127" s="99" t="s">
        <v>279</v>
      </c>
      <c r="D127" s="100" t="s">
        <v>285</v>
      </c>
      <c r="E127" s="99" t="s">
        <v>501</v>
      </c>
      <c r="F127" s="99" t="s">
        <v>508</v>
      </c>
      <c r="G127" s="101">
        <v>200</v>
      </c>
      <c r="H127" s="101">
        <f>G127</f>
        <v>200</v>
      </c>
      <c r="I127" s="101">
        <v>100</v>
      </c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</row>
    <row r="128" spans="1:50" ht="15.75" customHeight="1">
      <c r="A128" s="93" t="s">
        <v>543</v>
      </c>
      <c r="B128" s="94" t="s">
        <v>224</v>
      </c>
      <c r="C128" s="94" t="s">
        <v>287</v>
      </c>
      <c r="D128" s="95"/>
      <c r="E128" s="94"/>
      <c r="F128" s="94"/>
      <c r="G128" s="107">
        <f t="shared" ref="G128:I128" si="31">G129</f>
        <v>9298.1916199999996</v>
      </c>
      <c r="H128" s="107">
        <f t="shared" si="31"/>
        <v>19182.300000000003</v>
      </c>
      <c r="I128" s="107">
        <f t="shared" si="31"/>
        <v>20296.399999999998</v>
      </c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</row>
    <row r="129" spans="1:50" ht="15.75" customHeight="1">
      <c r="A129" s="98" t="s">
        <v>286</v>
      </c>
      <c r="B129" s="99" t="s">
        <v>224</v>
      </c>
      <c r="C129" s="99" t="s">
        <v>287</v>
      </c>
      <c r="D129" s="109" t="s">
        <v>288</v>
      </c>
      <c r="E129" s="99"/>
      <c r="F129" s="99"/>
      <c r="G129" s="101">
        <f t="shared" ref="G129:I129" si="32">G130+G131</f>
        <v>9298.1916199999996</v>
      </c>
      <c r="H129" s="101">
        <f t="shared" si="32"/>
        <v>19182.300000000003</v>
      </c>
      <c r="I129" s="101">
        <f t="shared" si="32"/>
        <v>20296.399999999998</v>
      </c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</row>
    <row r="130" spans="1:50" ht="31.5" customHeight="1">
      <c r="A130" s="128" t="s">
        <v>544</v>
      </c>
      <c r="B130" s="99" t="s">
        <v>224</v>
      </c>
      <c r="C130" s="99" t="s">
        <v>287</v>
      </c>
      <c r="D130" s="109" t="s">
        <v>288</v>
      </c>
      <c r="E130" s="99" t="s">
        <v>545</v>
      </c>
      <c r="F130" s="99" t="s">
        <v>524</v>
      </c>
      <c r="G130" s="101"/>
      <c r="H130" s="101"/>
      <c r="I130" s="101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</row>
    <row r="131" spans="1:50" ht="15.75" customHeight="1">
      <c r="A131" s="199" t="s">
        <v>507</v>
      </c>
      <c r="B131" s="99" t="s">
        <v>224</v>
      </c>
      <c r="C131" s="99" t="s">
        <v>287</v>
      </c>
      <c r="D131" s="109" t="s">
        <v>288</v>
      </c>
      <c r="E131" s="99" t="s">
        <v>501</v>
      </c>
      <c r="F131" s="99" t="s">
        <v>524</v>
      </c>
      <c r="G131" s="195">
        <f>8676.39067-599.99905+1221.8</f>
        <v>9298.1916199999996</v>
      </c>
      <c r="H131" s="101">
        <f>18005.4+1176.9</f>
        <v>19182.300000000003</v>
      </c>
      <c r="I131" s="101">
        <f>19045.8+1250.6</f>
        <v>20296.399999999998</v>
      </c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</row>
    <row r="132" spans="1:50" ht="15.75" customHeight="1">
      <c r="A132" s="163" t="s">
        <v>546</v>
      </c>
      <c r="B132" s="164" t="s">
        <v>224</v>
      </c>
      <c r="C132" s="164" t="s">
        <v>290</v>
      </c>
      <c r="D132" s="165"/>
      <c r="E132" s="164"/>
      <c r="F132" s="164"/>
      <c r="G132" s="208">
        <f t="shared" ref="G132:H132" si="33">G133</f>
        <v>2395.7926000000002</v>
      </c>
      <c r="H132" s="208">
        <f t="shared" si="33"/>
        <v>0</v>
      </c>
      <c r="I132" s="101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</row>
    <row r="133" spans="1:50" ht="15.75" customHeight="1">
      <c r="A133" s="130" t="s">
        <v>289</v>
      </c>
      <c r="B133" s="131" t="s">
        <v>224</v>
      </c>
      <c r="C133" s="131" t="s">
        <v>290</v>
      </c>
      <c r="D133" s="132" t="s">
        <v>291</v>
      </c>
      <c r="E133" s="131"/>
      <c r="F133" s="131"/>
      <c r="G133" s="133">
        <f t="shared" ref="G133:H133" si="34">G134</f>
        <v>2395.7926000000002</v>
      </c>
      <c r="H133" s="133">
        <f t="shared" si="34"/>
        <v>0</v>
      </c>
      <c r="I133" s="101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</row>
    <row r="134" spans="1:50" ht="15.75" customHeight="1">
      <c r="A134" s="130" t="s">
        <v>500</v>
      </c>
      <c r="B134" s="131" t="s">
        <v>224</v>
      </c>
      <c r="C134" s="131" t="s">
        <v>290</v>
      </c>
      <c r="D134" s="132" t="s">
        <v>291</v>
      </c>
      <c r="E134" s="131" t="s">
        <v>501</v>
      </c>
      <c r="F134" s="131" t="s">
        <v>502</v>
      </c>
      <c r="G134" s="133">
        <v>2395.7926000000002</v>
      </c>
      <c r="H134" s="115"/>
      <c r="I134" s="101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</row>
    <row r="135" spans="1:50" ht="15.75" customHeight="1">
      <c r="A135" s="134" t="s">
        <v>292</v>
      </c>
      <c r="B135" s="94" t="s">
        <v>224</v>
      </c>
      <c r="C135" s="94" t="s">
        <v>293</v>
      </c>
      <c r="D135" s="109"/>
      <c r="E135" s="99"/>
      <c r="F135" s="99"/>
      <c r="G135" s="107">
        <f t="shared" ref="G135:G137" si="35">G136</f>
        <v>3291.14</v>
      </c>
      <c r="H135" s="107"/>
      <c r="I135" s="107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15.75" customHeight="1">
      <c r="A136" s="134" t="s">
        <v>547</v>
      </c>
      <c r="B136" s="94" t="s">
        <v>224</v>
      </c>
      <c r="C136" s="94" t="s">
        <v>295</v>
      </c>
      <c r="D136" s="109"/>
      <c r="E136" s="99"/>
      <c r="F136" s="99"/>
      <c r="G136" s="101">
        <f t="shared" si="35"/>
        <v>3291.14</v>
      </c>
      <c r="H136" s="101"/>
      <c r="I136" s="10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47.25" customHeight="1">
      <c r="A137" s="128" t="s">
        <v>294</v>
      </c>
      <c r="B137" s="99" t="s">
        <v>224</v>
      </c>
      <c r="C137" s="99" t="s">
        <v>295</v>
      </c>
      <c r="D137" s="109" t="s">
        <v>296</v>
      </c>
      <c r="E137" s="99"/>
      <c r="F137" s="99"/>
      <c r="G137" s="101">
        <f t="shared" si="35"/>
        <v>3291.14</v>
      </c>
      <c r="H137" s="101">
        <f t="shared" ref="H137:I137" si="36">H138</f>
        <v>0</v>
      </c>
      <c r="I137" s="101">
        <f t="shared" si="36"/>
        <v>0</v>
      </c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47.25" customHeight="1">
      <c r="A138" s="130" t="s">
        <v>500</v>
      </c>
      <c r="B138" s="99" t="s">
        <v>224</v>
      </c>
      <c r="C138" s="99" t="s">
        <v>295</v>
      </c>
      <c r="D138" s="109" t="s">
        <v>296</v>
      </c>
      <c r="E138" s="99" t="s">
        <v>548</v>
      </c>
      <c r="F138" s="99" t="s">
        <v>502</v>
      </c>
      <c r="G138" s="101">
        <v>3291.14</v>
      </c>
      <c r="H138" s="101"/>
      <c r="I138" s="10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15.75" customHeight="1">
      <c r="A139" s="134" t="s">
        <v>297</v>
      </c>
      <c r="B139" s="94" t="s">
        <v>224</v>
      </c>
      <c r="C139" s="94" t="s">
        <v>298</v>
      </c>
      <c r="D139" s="109"/>
      <c r="E139" s="99"/>
      <c r="F139" s="99"/>
      <c r="G139" s="107">
        <f t="shared" ref="G139:G141" si="37">G140</f>
        <v>106.59898</v>
      </c>
      <c r="H139" s="107"/>
      <c r="I139" s="107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15.75" customHeight="1">
      <c r="A140" s="134" t="s">
        <v>547</v>
      </c>
      <c r="B140" s="94" t="s">
        <v>224</v>
      </c>
      <c r="C140" s="94" t="s">
        <v>300</v>
      </c>
      <c r="D140" s="109"/>
      <c r="E140" s="99"/>
      <c r="F140" s="99"/>
      <c r="G140" s="101">
        <f t="shared" si="37"/>
        <v>106.59898</v>
      </c>
      <c r="H140" s="101"/>
      <c r="I140" s="10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47.25" customHeight="1">
      <c r="A141" s="128" t="s">
        <v>299</v>
      </c>
      <c r="B141" s="99" t="s">
        <v>224</v>
      </c>
      <c r="C141" s="99" t="s">
        <v>300</v>
      </c>
      <c r="D141" s="109" t="s">
        <v>301</v>
      </c>
      <c r="E141" s="99"/>
      <c r="F141" s="99"/>
      <c r="G141" s="101">
        <f t="shared" si="37"/>
        <v>106.59898</v>
      </c>
      <c r="H141" s="101">
        <f t="shared" ref="H141:I141" si="38">H142</f>
        <v>0</v>
      </c>
      <c r="I141" s="101">
        <f t="shared" si="38"/>
        <v>0</v>
      </c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47.25" customHeight="1">
      <c r="A142" s="130" t="s">
        <v>500</v>
      </c>
      <c r="B142" s="99" t="s">
        <v>224</v>
      </c>
      <c r="C142" s="99" t="s">
        <v>300</v>
      </c>
      <c r="D142" s="109" t="s">
        <v>549</v>
      </c>
      <c r="E142" s="99" t="s">
        <v>501</v>
      </c>
      <c r="F142" s="99" t="s">
        <v>502</v>
      </c>
      <c r="G142" s="101">
        <v>106.59898</v>
      </c>
      <c r="H142" s="101"/>
      <c r="I142" s="10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15.75" customHeight="1">
      <c r="A143" s="93" t="s">
        <v>302</v>
      </c>
      <c r="B143" s="94" t="s">
        <v>224</v>
      </c>
      <c r="C143" s="94" t="s">
        <v>303</v>
      </c>
      <c r="D143" s="95"/>
      <c r="E143" s="94"/>
      <c r="F143" s="94"/>
      <c r="G143" s="107">
        <f t="shared" ref="G143:I143" si="39">G144+G150+G147</f>
        <v>6156.7302600000003</v>
      </c>
      <c r="H143" s="107">
        <f t="shared" si="39"/>
        <v>3200</v>
      </c>
      <c r="I143" s="107">
        <f t="shared" si="39"/>
        <v>2850</v>
      </c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</row>
    <row r="144" spans="1:50" ht="15.75" customHeight="1">
      <c r="A144" s="93" t="s">
        <v>550</v>
      </c>
      <c r="B144" s="94" t="s">
        <v>224</v>
      </c>
      <c r="C144" s="94" t="s">
        <v>305</v>
      </c>
      <c r="D144" s="95"/>
      <c r="E144" s="94"/>
      <c r="F144" s="94"/>
      <c r="G144" s="107">
        <f t="shared" ref="G144:I144" si="40">G145</f>
        <v>2831.7127</v>
      </c>
      <c r="H144" s="107">
        <f t="shared" si="40"/>
        <v>2500</v>
      </c>
      <c r="I144" s="107">
        <f t="shared" si="40"/>
        <v>2150</v>
      </c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</row>
    <row r="145" spans="1:50" ht="31.5" customHeight="1">
      <c r="A145" s="98" t="s">
        <v>304</v>
      </c>
      <c r="B145" s="99" t="s">
        <v>224</v>
      </c>
      <c r="C145" s="99" t="s">
        <v>305</v>
      </c>
      <c r="D145" s="109" t="s">
        <v>306</v>
      </c>
      <c r="E145" s="99"/>
      <c r="F145" s="99"/>
      <c r="G145" s="101">
        <f t="shared" ref="G145:I145" si="41">G146</f>
        <v>2831.7127</v>
      </c>
      <c r="H145" s="101">
        <f t="shared" si="41"/>
        <v>2500</v>
      </c>
      <c r="I145" s="101">
        <f t="shared" si="41"/>
        <v>2150</v>
      </c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</row>
    <row r="146" spans="1:50" ht="47.25" customHeight="1">
      <c r="A146" s="98" t="s">
        <v>551</v>
      </c>
      <c r="B146" s="99" t="s">
        <v>224</v>
      </c>
      <c r="C146" s="99" t="s">
        <v>305</v>
      </c>
      <c r="D146" s="109" t="s">
        <v>306</v>
      </c>
      <c r="E146" s="99" t="s">
        <v>552</v>
      </c>
      <c r="F146" s="99" t="s">
        <v>553</v>
      </c>
      <c r="G146" s="101">
        <v>2831.7127</v>
      </c>
      <c r="H146" s="101">
        <v>2500</v>
      </c>
      <c r="I146" s="101">
        <v>2150</v>
      </c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</row>
    <row r="147" spans="1:50" ht="31.5" customHeight="1">
      <c r="A147" s="209" t="s">
        <v>554</v>
      </c>
      <c r="B147" s="164" t="s">
        <v>224</v>
      </c>
      <c r="C147" s="164" t="s">
        <v>308</v>
      </c>
      <c r="D147" s="165"/>
      <c r="E147" s="164"/>
      <c r="F147" s="164"/>
      <c r="G147" s="144">
        <f t="shared" ref="G147:H147" si="42">G148</f>
        <v>2101.3515600000001</v>
      </c>
      <c r="H147" s="144">
        <f t="shared" si="42"/>
        <v>0</v>
      </c>
      <c r="I147" s="107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</row>
    <row r="148" spans="1:50" ht="31.5" customHeight="1">
      <c r="A148" s="135" t="s">
        <v>307</v>
      </c>
      <c r="B148" s="131" t="s">
        <v>224</v>
      </c>
      <c r="C148" s="131" t="s">
        <v>308</v>
      </c>
      <c r="D148" s="132" t="s">
        <v>309</v>
      </c>
      <c r="E148" s="131"/>
      <c r="F148" s="131"/>
      <c r="G148" s="136">
        <f t="shared" ref="G148:H148" si="43">G149</f>
        <v>2101.3515600000001</v>
      </c>
      <c r="H148" s="136">
        <f t="shared" si="43"/>
        <v>0</v>
      </c>
      <c r="I148" s="107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</row>
    <row r="149" spans="1:50" ht="31.5" customHeight="1">
      <c r="A149" s="210" t="s">
        <v>555</v>
      </c>
      <c r="B149" s="131" t="s">
        <v>224</v>
      </c>
      <c r="C149" s="131" t="s">
        <v>308</v>
      </c>
      <c r="D149" s="132" t="s">
        <v>309</v>
      </c>
      <c r="E149" s="131" t="s">
        <v>556</v>
      </c>
      <c r="F149" s="131" t="s">
        <v>557</v>
      </c>
      <c r="G149" s="211">
        <v>2101.3515600000001</v>
      </c>
      <c r="H149" s="107"/>
      <c r="I149" s="107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</row>
    <row r="150" spans="1:50" ht="31.5" customHeight="1">
      <c r="A150" s="93" t="s">
        <v>558</v>
      </c>
      <c r="B150" s="94" t="s">
        <v>224</v>
      </c>
      <c r="C150" s="94" t="s">
        <v>310</v>
      </c>
      <c r="D150" s="109"/>
      <c r="E150" s="99"/>
      <c r="F150" s="99"/>
      <c r="G150" s="107">
        <f>G153+G155+G151</f>
        <v>1223.6659999999999</v>
      </c>
      <c r="H150" s="107">
        <v>700</v>
      </c>
      <c r="I150" s="107">
        <f>I153+I155</f>
        <v>700</v>
      </c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</row>
    <row r="151" spans="1:50" ht="15.75" customHeight="1">
      <c r="A151" s="98" t="s">
        <v>252</v>
      </c>
      <c r="B151" s="99" t="s">
        <v>224</v>
      </c>
      <c r="C151" s="99" t="s">
        <v>310</v>
      </c>
      <c r="D151" s="100" t="s">
        <v>254</v>
      </c>
      <c r="E151" s="99"/>
      <c r="F151" s="99"/>
      <c r="G151" s="101">
        <f t="shared" ref="G151:I151" si="44">G152</f>
        <v>90</v>
      </c>
      <c r="H151" s="101">
        <f t="shared" si="44"/>
        <v>0</v>
      </c>
      <c r="I151" s="101">
        <f t="shared" si="44"/>
        <v>0</v>
      </c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ht="15.75" customHeight="1">
      <c r="A152" s="98" t="s">
        <v>511</v>
      </c>
      <c r="B152" s="99" t="s">
        <v>224</v>
      </c>
      <c r="C152" s="99" t="s">
        <v>310</v>
      </c>
      <c r="D152" s="109" t="s">
        <v>254</v>
      </c>
      <c r="E152" s="99" t="s">
        <v>501</v>
      </c>
      <c r="F152" s="99" t="s">
        <v>508</v>
      </c>
      <c r="G152" s="101">
        <v>90</v>
      </c>
      <c r="H152" s="101"/>
      <c r="I152" s="10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ht="15.75" customHeight="1">
      <c r="A153" s="128" t="s">
        <v>311</v>
      </c>
      <c r="B153" s="99" t="s">
        <v>224</v>
      </c>
      <c r="C153" s="99" t="s">
        <v>310</v>
      </c>
      <c r="D153" s="109" t="s">
        <v>312</v>
      </c>
      <c r="E153" s="99"/>
      <c r="F153" s="99"/>
      <c r="G153" s="101">
        <f t="shared" ref="G153:I153" si="45">G154</f>
        <v>800</v>
      </c>
      <c r="H153" s="101">
        <f t="shared" si="45"/>
        <v>600</v>
      </c>
      <c r="I153" s="101">
        <f t="shared" si="45"/>
        <v>600</v>
      </c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</row>
    <row r="154" spans="1:50" ht="15.75" customHeight="1">
      <c r="A154" s="128"/>
      <c r="B154" s="99" t="s">
        <v>224</v>
      </c>
      <c r="C154" s="99" t="s">
        <v>310</v>
      </c>
      <c r="D154" s="109" t="s">
        <v>312</v>
      </c>
      <c r="E154" s="99" t="s">
        <v>499</v>
      </c>
      <c r="F154" s="99" t="s">
        <v>505</v>
      </c>
      <c r="G154" s="101">
        <v>800</v>
      </c>
      <c r="H154" s="101">
        <v>600</v>
      </c>
      <c r="I154" s="101">
        <v>600</v>
      </c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</row>
    <row r="155" spans="1:50" ht="15.75" customHeight="1">
      <c r="A155" s="128" t="s">
        <v>313</v>
      </c>
      <c r="B155" s="99" t="s">
        <v>224</v>
      </c>
      <c r="C155" s="99" t="s">
        <v>310</v>
      </c>
      <c r="D155" s="109" t="s">
        <v>314</v>
      </c>
      <c r="E155" s="99"/>
      <c r="F155" s="99"/>
      <c r="G155" s="101">
        <f t="shared" ref="G155:I155" si="46">G156+G157</f>
        <v>333.666</v>
      </c>
      <c r="H155" s="101">
        <f t="shared" si="46"/>
        <v>100</v>
      </c>
      <c r="I155" s="101">
        <f t="shared" si="46"/>
        <v>100</v>
      </c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</row>
    <row r="156" spans="1:50" ht="15.75" customHeight="1">
      <c r="A156" s="199" t="s">
        <v>507</v>
      </c>
      <c r="B156" s="99" t="s">
        <v>224</v>
      </c>
      <c r="C156" s="99" t="s">
        <v>310</v>
      </c>
      <c r="D156" s="109" t="s">
        <v>314</v>
      </c>
      <c r="E156" s="99" t="s">
        <v>501</v>
      </c>
      <c r="F156" s="99" t="s">
        <v>502</v>
      </c>
      <c r="G156" s="101">
        <v>18.666</v>
      </c>
      <c r="H156" s="115"/>
      <c r="I156" s="10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</row>
    <row r="157" spans="1:50" ht="15.75" customHeight="1">
      <c r="A157" s="199"/>
      <c r="B157" s="99" t="s">
        <v>224</v>
      </c>
      <c r="C157" s="99" t="s">
        <v>310</v>
      </c>
      <c r="D157" s="109" t="s">
        <v>314</v>
      </c>
      <c r="E157" s="99" t="s">
        <v>501</v>
      </c>
      <c r="F157" s="99" t="s">
        <v>508</v>
      </c>
      <c r="G157" s="195">
        <v>315</v>
      </c>
      <c r="H157" s="101">
        <v>100</v>
      </c>
      <c r="I157" s="101">
        <v>100</v>
      </c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</row>
    <row r="158" spans="1:50" ht="36.75" customHeight="1">
      <c r="A158" s="88" t="s">
        <v>315</v>
      </c>
      <c r="B158" s="89" t="s">
        <v>224</v>
      </c>
      <c r="C158" s="89"/>
      <c r="D158" s="90"/>
      <c r="E158" s="89"/>
      <c r="F158" s="89" t="s">
        <v>559</v>
      </c>
      <c r="G158" s="91">
        <f>G159+G189+G205+G233+G236+G223+G227+G181+G216+G185</f>
        <v>322325.69753</v>
      </c>
      <c r="H158" s="91">
        <f t="shared" ref="H158:I158" si="47">H159+H189+H205+H233+H236+H223+H227</f>
        <v>103792.59</v>
      </c>
      <c r="I158" s="91">
        <f t="shared" si="47"/>
        <v>98417.702999999994</v>
      </c>
      <c r="J158" s="137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</row>
    <row r="159" spans="1:50" ht="15.75" customHeight="1">
      <c r="A159" s="93" t="s">
        <v>225</v>
      </c>
      <c r="B159" s="94" t="s">
        <v>224</v>
      </c>
      <c r="C159" s="94" t="s">
        <v>226</v>
      </c>
      <c r="D159" s="95"/>
      <c r="E159" s="94"/>
      <c r="F159" s="94"/>
      <c r="G159" s="107">
        <f>G160+G178+G175</f>
        <v>11398.788480000001</v>
      </c>
      <c r="H159" s="107">
        <f t="shared" ref="H159:I159" si="48">H160+H178</f>
        <v>5754.7999999999993</v>
      </c>
      <c r="I159" s="107">
        <f t="shared" si="48"/>
        <v>5734.7999999999993</v>
      </c>
      <c r="J159" s="9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</row>
    <row r="160" spans="1:50" ht="31.5" customHeight="1">
      <c r="A160" s="93" t="s">
        <v>560</v>
      </c>
      <c r="B160" s="94" t="s">
        <v>224</v>
      </c>
      <c r="C160" s="94" t="s">
        <v>316</v>
      </c>
      <c r="D160" s="95"/>
      <c r="E160" s="94"/>
      <c r="F160" s="94"/>
      <c r="G160" s="107">
        <f>G161+G170+G173+G167</f>
        <v>9438.7884800000011</v>
      </c>
      <c r="H160" s="107">
        <f>H161+H170</f>
        <v>5754.7999999999993</v>
      </c>
      <c r="I160" s="107">
        <f>I161+I170+I173</f>
        <v>5734.7999999999993</v>
      </c>
      <c r="J160" s="212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</row>
    <row r="161" spans="1:50" ht="15.75" customHeight="1">
      <c r="A161" s="98" t="s">
        <v>233</v>
      </c>
      <c r="B161" s="99" t="s">
        <v>224</v>
      </c>
      <c r="C161" s="99" t="s">
        <v>316</v>
      </c>
      <c r="D161" s="100" t="s">
        <v>235</v>
      </c>
      <c r="E161" s="99"/>
      <c r="F161" s="99"/>
      <c r="G161" s="101">
        <f t="shared" ref="G161:I161" si="49">SUM(G162:G166)</f>
        <v>8304.8000000000011</v>
      </c>
      <c r="H161" s="101">
        <f t="shared" si="49"/>
        <v>5455.2999999999993</v>
      </c>
      <c r="I161" s="101">
        <f t="shared" si="49"/>
        <v>5435.2999999999993</v>
      </c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</row>
    <row r="162" spans="1:50" ht="31.5" customHeight="1">
      <c r="A162" s="194" t="s">
        <v>487</v>
      </c>
      <c r="B162" s="99" t="s">
        <v>224</v>
      </c>
      <c r="C162" s="99" t="s">
        <v>316</v>
      </c>
      <c r="D162" s="100" t="s">
        <v>235</v>
      </c>
      <c r="E162" s="99" t="s">
        <v>488</v>
      </c>
      <c r="F162" s="99" t="s">
        <v>489</v>
      </c>
      <c r="G162" s="195">
        <v>6346</v>
      </c>
      <c r="H162" s="101">
        <v>4167.3999999999996</v>
      </c>
      <c r="I162" s="101">
        <v>4167.3999999999996</v>
      </c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</row>
    <row r="163" spans="1:50" ht="47.25" customHeight="1">
      <c r="A163" s="110" t="s">
        <v>493</v>
      </c>
      <c r="B163" s="99" t="s">
        <v>224</v>
      </c>
      <c r="C163" s="99" t="s">
        <v>316</v>
      </c>
      <c r="D163" s="100" t="s">
        <v>235</v>
      </c>
      <c r="E163" s="99" t="s">
        <v>494</v>
      </c>
      <c r="F163" s="99" t="s">
        <v>495</v>
      </c>
      <c r="G163" s="195">
        <v>1868.2</v>
      </c>
      <c r="H163" s="101">
        <v>1267.9000000000001</v>
      </c>
      <c r="I163" s="101">
        <v>1267.9000000000001</v>
      </c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</row>
    <row r="164" spans="1:50" ht="31.5" customHeight="1">
      <c r="A164" s="199" t="s">
        <v>497</v>
      </c>
      <c r="B164" s="99" t="s">
        <v>224</v>
      </c>
      <c r="C164" s="99" t="s">
        <v>316</v>
      </c>
      <c r="D164" s="100" t="s">
        <v>235</v>
      </c>
      <c r="E164" s="99" t="s">
        <v>491</v>
      </c>
      <c r="F164" s="99" t="s">
        <v>492</v>
      </c>
      <c r="G164" s="101">
        <v>90.6</v>
      </c>
      <c r="H164" s="101">
        <v>20</v>
      </c>
      <c r="I164" s="101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</row>
    <row r="165" spans="1:50" ht="15.75" customHeight="1">
      <c r="A165" s="98" t="s">
        <v>507</v>
      </c>
      <c r="B165" s="99" t="s">
        <v>224</v>
      </c>
      <c r="C165" s="99" t="s">
        <v>316</v>
      </c>
      <c r="D165" s="100" t="s">
        <v>235</v>
      </c>
      <c r="E165" s="99" t="s">
        <v>501</v>
      </c>
      <c r="F165" s="99" t="s">
        <v>561</v>
      </c>
      <c r="G165" s="101">
        <f t="shared" ref="G165:G166" si="50">I165</f>
        <v>0</v>
      </c>
      <c r="H165" s="101">
        <v>0</v>
      </c>
      <c r="I165" s="101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</row>
    <row r="166" spans="1:50" ht="15.75" customHeight="1">
      <c r="A166" s="98" t="s">
        <v>507</v>
      </c>
      <c r="B166" s="99" t="s">
        <v>224</v>
      </c>
      <c r="C166" s="99" t="s">
        <v>316</v>
      </c>
      <c r="D166" s="100" t="s">
        <v>235</v>
      </c>
      <c r="E166" s="99" t="s">
        <v>501</v>
      </c>
      <c r="F166" s="99" t="s">
        <v>502</v>
      </c>
      <c r="G166" s="101">
        <f t="shared" si="50"/>
        <v>0</v>
      </c>
      <c r="H166" s="101">
        <v>0</v>
      </c>
      <c r="I166" s="101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</row>
    <row r="167" spans="1:50" ht="15.75" customHeight="1">
      <c r="A167" s="98" t="s">
        <v>233</v>
      </c>
      <c r="B167" s="99" t="s">
        <v>224</v>
      </c>
      <c r="C167" s="99" t="s">
        <v>316</v>
      </c>
      <c r="D167" s="100" t="s">
        <v>242</v>
      </c>
      <c r="E167" s="99"/>
      <c r="F167" s="99"/>
      <c r="G167" s="101">
        <f>G168+G169</f>
        <v>383.88847999999996</v>
      </c>
      <c r="H167" s="101"/>
      <c r="I167" s="10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ht="31.5" customHeight="1">
      <c r="A168" s="194" t="s">
        <v>487</v>
      </c>
      <c r="B168" s="99" t="s">
        <v>224</v>
      </c>
      <c r="C168" s="99" t="s">
        <v>316</v>
      </c>
      <c r="D168" s="100" t="s">
        <v>242</v>
      </c>
      <c r="E168" s="99" t="s">
        <v>488</v>
      </c>
      <c r="F168" s="99" t="s">
        <v>489</v>
      </c>
      <c r="G168" s="101">
        <v>294.84521999999998</v>
      </c>
      <c r="H168" s="101"/>
      <c r="I168" s="101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ht="47.25" customHeight="1">
      <c r="A169" s="110" t="s">
        <v>493</v>
      </c>
      <c r="B169" s="99" t="s">
        <v>224</v>
      </c>
      <c r="C169" s="99" t="s">
        <v>316</v>
      </c>
      <c r="D169" s="100" t="s">
        <v>242</v>
      </c>
      <c r="E169" s="99" t="s">
        <v>494</v>
      </c>
      <c r="F169" s="99" t="s">
        <v>495</v>
      </c>
      <c r="G169" s="101">
        <v>89.043260000000004</v>
      </c>
      <c r="H169" s="101"/>
      <c r="I169" s="101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ht="31.5" customHeight="1">
      <c r="A170" s="98" t="s">
        <v>243</v>
      </c>
      <c r="B170" s="99" t="s">
        <v>224</v>
      </c>
      <c r="C170" s="99" t="s">
        <v>316</v>
      </c>
      <c r="D170" s="100" t="s">
        <v>244</v>
      </c>
      <c r="E170" s="99"/>
      <c r="F170" s="99"/>
      <c r="G170" s="101">
        <f t="shared" ref="G170:I170" si="51">G171+G172</f>
        <v>295.10000000000002</v>
      </c>
      <c r="H170" s="101">
        <f t="shared" si="51"/>
        <v>299.5</v>
      </c>
      <c r="I170" s="101">
        <f t="shared" si="51"/>
        <v>299.5</v>
      </c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</row>
    <row r="171" spans="1:50" ht="31.5" customHeight="1">
      <c r="A171" s="194" t="s">
        <v>487</v>
      </c>
      <c r="B171" s="99" t="s">
        <v>224</v>
      </c>
      <c r="C171" s="99" t="s">
        <v>316</v>
      </c>
      <c r="D171" s="100" t="s">
        <v>244</v>
      </c>
      <c r="E171" s="99" t="s">
        <v>488</v>
      </c>
      <c r="F171" s="99" t="s">
        <v>489</v>
      </c>
      <c r="G171" s="101">
        <v>226.7</v>
      </c>
      <c r="H171" s="101">
        <v>230</v>
      </c>
      <c r="I171" s="101">
        <v>230</v>
      </c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</row>
    <row r="172" spans="1:50" ht="47.25" customHeight="1">
      <c r="A172" s="110" t="s">
        <v>493</v>
      </c>
      <c r="B172" s="99" t="s">
        <v>224</v>
      </c>
      <c r="C172" s="99" t="s">
        <v>316</v>
      </c>
      <c r="D172" s="100" t="s">
        <v>244</v>
      </c>
      <c r="E172" s="99" t="s">
        <v>494</v>
      </c>
      <c r="F172" s="99" t="s">
        <v>495</v>
      </c>
      <c r="G172" s="101">
        <v>68.400000000000006</v>
      </c>
      <c r="H172" s="101">
        <v>69.5</v>
      </c>
      <c r="I172" s="101">
        <v>69.5</v>
      </c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</row>
    <row r="173" spans="1:50" ht="15.75" customHeight="1">
      <c r="A173" s="103" t="s">
        <v>238</v>
      </c>
      <c r="B173" s="104" t="s">
        <v>224</v>
      </c>
      <c r="C173" s="99" t="s">
        <v>316</v>
      </c>
      <c r="D173" s="105" t="s">
        <v>239</v>
      </c>
      <c r="E173" s="104"/>
      <c r="F173" s="104"/>
      <c r="G173" s="106">
        <f>G174</f>
        <v>455</v>
      </c>
      <c r="H173" s="107"/>
      <c r="I173" s="10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ht="47.25" customHeight="1">
      <c r="A174" s="196" t="s">
        <v>503</v>
      </c>
      <c r="B174" s="108" t="s">
        <v>224</v>
      </c>
      <c r="C174" s="99" t="s">
        <v>316</v>
      </c>
      <c r="D174" s="105" t="s">
        <v>239</v>
      </c>
      <c r="E174" s="108" t="s">
        <v>504</v>
      </c>
      <c r="F174" s="108" t="s">
        <v>505</v>
      </c>
      <c r="G174" s="136">
        <v>455</v>
      </c>
      <c r="H174" s="107"/>
      <c r="I174" s="10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ht="47.25" customHeight="1">
      <c r="A175" s="83" t="s">
        <v>562</v>
      </c>
      <c r="B175" s="213" t="s">
        <v>224</v>
      </c>
      <c r="C175" s="94" t="s">
        <v>318</v>
      </c>
      <c r="D175" s="145"/>
      <c r="E175" s="94"/>
      <c r="F175" s="94"/>
      <c r="G175" s="149">
        <f t="shared" ref="G175:G176" si="52">G176</f>
        <v>1860</v>
      </c>
      <c r="H175" s="149">
        <v>0</v>
      </c>
      <c r="I175" s="149">
        <v>0</v>
      </c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</row>
    <row r="176" spans="1:50" ht="47.25" customHeight="1">
      <c r="A176" s="139" t="s">
        <v>317</v>
      </c>
      <c r="B176" s="140" t="s">
        <v>224</v>
      </c>
      <c r="C176" s="140" t="s">
        <v>318</v>
      </c>
      <c r="D176" s="141" t="s">
        <v>319</v>
      </c>
      <c r="E176" s="164"/>
      <c r="F176" s="164"/>
      <c r="G176" s="142">
        <f t="shared" si="52"/>
        <v>1860</v>
      </c>
      <c r="H176" s="142">
        <v>0</v>
      </c>
      <c r="I176" s="142">
        <v>0</v>
      </c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</row>
    <row r="177" spans="1:50" ht="47.25" customHeight="1">
      <c r="A177" s="214" t="s">
        <v>563</v>
      </c>
      <c r="B177" s="131" t="s">
        <v>224</v>
      </c>
      <c r="C177" s="140" t="s">
        <v>318</v>
      </c>
      <c r="D177" s="141" t="s">
        <v>319</v>
      </c>
      <c r="E177" s="215" t="s">
        <v>564</v>
      </c>
      <c r="F177" s="131" t="s">
        <v>505</v>
      </c>
      <c r="G177" s="216">
        <v>1860</v>
      </c>
      <c r="H177" s="216"/>
      <c r="I177" s="216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</row>
    <row r="178" spans="1:50" ht="15.75" customHeight="1">
      <c r="A178" s="83" t="s">
        <v>565</v>
      </c>
      <c r="B178" s="213" t="s">
        <v>224</v>
      </c>
      <c r="C178" s="94" t="s">
        <v>256</v>
      </c>
      <c r="D178" s="145"/>
      <c r="E178" s="94"/>
      <c r="F178" s="94"/>
      <c r="G178" s="107">
        <f t="shared" ref="G178:I178" si="53">G179</f>
        <v>100</v>
      </c>
      <c r="H178" s="107">
        <f t="shared" si="53"/>
        <v>0</v>
      </c>
      <c r="I178" s="107">
        <f t="shared" si="53"/>
        <v>0</v>
      </c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</row>
    <row r="179" spans="1:50" ht="15.75" customHeight="1">
      <c r="A179" s="143" t="s">
        <v>258</v>
      </c>
      <c r="B179" s="140" t="s">
        <v>224</v>
      </c>
      <c r="C179" s="140" t="s">
        <v>256</v>
      </c>
      <c r="D179" s="141" t="s">
        <v>259</v>
      </c>
      <c r="E179" s="164"/>
      <c r="F179" s="164"/>
      <c r="G179" s="144">
        <f t="shared" ref="G179:I179" si="54">G180</f>
        <v>100</v>
      </c>
      <c r="H179" s="144">
        <f t="shared" si="54"/>
        <v>0</v>
      </c>
      <c r="I179" s="144">
        <f t="shared" si="54"/>
        <v>0</v>
      </c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</row>
    <row r="180" spans="1:50" ht="31.5" customHeight="1">
      <c r="A180" s="214" t="s">
        <v>500</v>
      </c>
      <c r="B180" s="131" t="s">
        <v>224</v>
      </c>
      <c r="C180" s="131" t="s">
        <v>256</v>
      </c>
      <c r="D180" s="132" t="s">
        <v>259</v>
      </c>
      <c r="E180" s="215" t="s">
        <v>501</v>
      </c>
      <c r="F180" s="131" t="s">
        <v>502</v>
      </c>
      <c r="G180" s="136">
        <v>100</v>
      </c>
      <c r="H180" s="136"/>
      <c r="I180" s="136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</row>
    <row r="181" spans="1:50" ht="15.75" customHeight="1">
      <c r="A181" s="93" t="s">
        <v>262</v>
      </c>
      <c r="B181" s="94" t="s">
        <v>224</v>
      </c>
      <c r="C181" s="94" t="s">
        <v>263</v>
      </c>
      <c r="D181" s="95"/>
      <c r="E181" s="94"/>
      <c r="F181" s="94"/>
      <c r="G181" s="107">
        <f t="shared" ref="G181:G183" si="55">G182</f>
        <v>0</v>
      </c>
      <c r="H181" s="113"/>
      <c r="I181" s="107">
        <f>I193+I202</f>
        <v>0</v>
      </c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</row>
    <row r="182" spans="1:50" ht="15.75" customHeight="1">
      <c r="A182" s="93" t="s">
        <v>535</v>
      </c>
      <c r="B182" s="94" t="s">
        <v>224</v>
      </c>
      <c r="C182" s="94" t="s">
        <v>264</v>
      </c>
      <c r="D182" s="95"/>
      <c r="E182" s="94"/>
      <c r="F182" s="94"/>
      <c r="G182" s="107">
        <f t="shared" si="55"/>
        <v>0</v>
      </c>
      <c r="H182" s="113"/>
      <c r="I182" s="10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</row>
    <row r="183" spans="1:50" ht="15.75" customHeight="1">
      <c r="A183" s="98" t="s">
        <v>231</v>
      </c>
      <c r="B183" s="99" t="s">
        <v>224</v>
      </c>
      <c r="C183" s="99" t="s">
        <v>264</v>
      </c>
      <c r="D183" s="109" t="s">
        <v>232</v>
      </c>
      <c r="E183" s="99"/>
      <c r="F183" s="99"/>
      <c r="G183" s="101">
        <f t="shared" si="55"/>
        <v>0</v>
      </c>
      <c r="H183" s="113"/>
      <c r="I183" s="10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</row>
    <row r="184" spans="1:50" ht="15.75" customHeight="1">
      <c r="A184" s="128" t="s">
        <v>78</v>
      </c>
      <c r="B184" s="99" t="s">
        <v>224</v>
      </c>
      <c r="C184" s="146" t="s">
        <v>364</v>
      </c>
      <c r="D184" s="109" t="s">
        <v>232</v>
      </c>
      <c r="E184" s="99" t="s">
        <v>566</v>
      </c>
      <c r="F184" s="99" t="s">
        <v>567</v>
      </c>
      <c r="G184" s="101"/>
      <c r="H184" s="107"/>
      <c r="I184" s="107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</row>
    <row r="185" spans="1:50" ht="15.75" customHeight="1">
      <c r="A185" s="116" t="s">
        <v>268</v>
      </c>
      <c r="B185" s="117" t="s">
        <v>224</v>
      </c>
      <c r="C185" s="117" t="s">
        <v>269</v>
      </c>
      <c r="D185" s="118"/>
      <c r="E185" s="117"/>
      <c r="F185" s="117"/>
      <c r="G185" s="107">
        <f t="shared" ref="G185:G186" si="56">G186</f>
        <v>670</v>
      </c>
      <c r="H185" s="107"/>
      <c r="I185" s="107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ht="31.5" customHeight="1">
      <c r="A186" s="202" t="s">
        <v>540</v>
      </c>
      <c r="B186" s="203" t="s">
        <v>224</v>
      </c>
      <c r="C186" s="203" t="s">
        <v>271</v>
      </c>
      <c r="D186" s="204"/>
      <c r="E186" s="203"/>
      <c r="F186" s="203"/>
      <c r="G186" s="205">
        <f t="shared" si="56"/>
        <v>670</v>
      </c>
      <c r="H186" s="205">
        <f t="shared" ref="H186:I186" si="57">H187</f>
        <v>0</v>
      </c>
      <c r="I186" s="205">
        <f t="shared" si="57"/>
        <v>0</v>
      </c>
      <c r="J186" s="122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ht="31.5" customHeight="1">
      <c r="A187" s="119" t="s">
        <v>252</v>
      </c>
      <c r="B187" s="108" t="s">
        <v>224</v>
      </c>
      <c r="C187" s="108" t="s">
        <v>271</v>
      </c>
      <c r="D187" s="120" t="s">
        <v>254</v>
      </c>
      <c r="E187" s="203"/>
      <c r="F187" s="203"/>
      <c r="G187" s="121">
        <f>SUM(G188)</f>
        <v>670</v>
      </c>
      <c r="H187" s="121"/>
      <c r="I187" s="121"/>
      <c r="J187" s="122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ht="31.5" customHeight="1">
      <c r="A188" s="128" t="s">
        <v>78</v>
      </c>
      <c r="B188" s="108" t="s">
        <v>224</v>
      </c>
      <c r="C188" s="108" t="s">
        <v>271</v>
      </c>
      <c r="D188" s="120" t="s">
        <v>254</v>
      </c>
      <c r="E188" s="108" t="s">
        <v>566</v>
      </c>
      <c r="F188" s="108" t="s">
        <v>567</v>
      </c>
      <c r="G188" s="207">
        <v>670</v>
      </c>
      <c r="H188" s="207"/>
      <c r="I188" s="207"/>
      <c r="J188" s="122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ht="15.75" customHeight="1">
      <c r="A189" s="93" t="s">
        <v>277</v>
      </c>
      <c r="B189" s="94" t="s">
        <v>224</v>
      </c>
      <c r="C189" s="94" t="s">
        <v>278</v>
      </c>
      <c r="D189" s="145"/>
      <c r="E189" s="94"/>
      <c r="F189" s="94"/>
      <c r="G189" s="107">
        <f t="shared" ref="G189:I189" si="58">G190+G193+G202</f>
        <v>151886.32905999999</v>
      </c>
      <c r="H189" s="107">
        <f t="shared" si="58"/>
        <v>0</v>
      </c>
      <c r="I189" s="107">
        <f t="shared" si="58"/>
        <v>0</v>
      </c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</row>
    <row r="190" spans="1:50" ht="15.75" customHeight="1">
      <c r="A190" s="93" t="s">
        <v>568</v>
      </c>
      <c r="B190" s="94" t="s">
        <v>224</v>
      </c>
      <c r="C190" s="94" t="s">
        <v>321</v>
      </c>
      <c r="D190" s="100"/>
      <c r="E190" s="94"/>
      <c r="F190" s="94"/>
      <c r="G190" s="107">
        <f t="shared" ref="G190:I190" si="59">G192</f>
        <v>34.267440000000001</v>
      </c>
      <c r="H190" s="107">
        <f t="shared" si="59"/>
        <v>0</v>
      </c>
      <c r="I190" s="107">
        <f t="shared" si="59"/>
        <v>0</v>
      </c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</row>
    <row r="191" spans="1:50" ht="31.5" customHeight="1">
      <c r="A191" s="128" t="s">
        <v>320</v>
      </c>
      <c r="B191" s="99" t="s">
        <v>224</v>
      </c>
      <c r="C191" s="99" t="s">
        <v>321</v>
      </c>
      <c r="D191" s="100" t="s">
        <v>322</v>
      </c>
      <c r="E191" s="99"/>
      <c r="F191" s="99"/>
      <c r="G191" s="101"/>
      <c r="H191" s="101"/>
      <c r="I191" s="10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</row>
    <row r="192" spans="1:50" ht="31.5" customHeight="1">
      <c r="A192" s="128" t="s">
        <v>78</v>
      </c>
      <c r="B192" s="99" t="s">
        <v>224</v>
      </c>
      <c r="C192" s="99" t="s">
        <v>321</v>
      </c>
      <c r="D192" s="100" t="s">
        <v>322</v>
      </c>
      <c r="E192" s="99" t="s">
        <v>566</v>
      </c>
      <c r="F192" s="99" t="s">
        <v>567</v>
      </c>
      <c r="G192" s="195">
        <v>34.267440000000001</v>
      </c>
      <c r="H192" s="101"/>
      <c r="I192" s="10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</row>
    <row r="193" spans="1:50" ht="15.75" customHeight="1">
      <c r="A193" s="134" t="s">
        <v>569</v>
      </c>
      <c r="B193" s="94" t="s">
        <v>224</v>
      </c>
      <c r="C193" s="94" t="s">
        <v>287</v>
      </c>
      <c r="D193" s="145"/>
      <c r="E193" s="94"/>
      <c r="F193" s="94"/>
      <c r="G193" s="107">
        <f>G194+G198+G200+G196</f>
        <v>151852.06161999999</v>
      </c>
      <c r="H193" s="107">
        <f t="shared" ref="H193:I193" si="60">H194</f>
        <v>0</v>
      </c>
      <c r="I193" s="107">
        <f t="shared" si="60"/>
        <v>0</v>
      </c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</row>
    <row r="194" spans="1:50" ht="15.75" customHeight="1">
      <c r="A194" s="98" t="s">
        <v>286</v>
      </c>
      <c r="B194" s="99" t="s">
        <v>224</v>
      </c>
      <c r="C194" s="99" t="s">
        <v>287</v>
      </c>
      <c r="D194" s="100" t="s">
        <v>288</v>
      </c>
      <c r="E194" s="99"/>
      <c r="F194" s="99"/>
      <c r="G194" s="101">
        <f t="shared" ref="G194:I194" si="61">G195</f>
        <v>6131.2593999999999</v>
      </c>
      <c r="H194" s="101">
        <f t="shared" si="61"/>
        <v>0</v>
      </c>
      <c r="I194" s="101">
        <f t="shared" si="61"/>
        <v>0</v>
      </c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</row>
    <row r="195" spans="1:50" ht="15.75" customHeight="1">
      <c r="A195" s="200" t="s">
        <v>570</v>
      </c>
      <c r="B195" s="99" t="s">
        <v>224</v>
      </c>
      <c r="C195" s="99" t="s">
        <v>287</v>
      </c>
      <c r="D195" s="100" t="s">
        <v>288</v>
      </c>
      <c r="E195" s="99" t="s">
        <v>571</v>
      </c>
      <c r="F195" s="99" t="s">
        <v>567</v>
      </c>
      <c r="G195" s="195">
        <v>6131.2593999999999</v>
      </c>
      <c r="H195" s="101"/>
      <c r="I195" s="101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</row>
    <row r="196" spans="1:50" ht="15.75" customHeight="1">
      <c r="A196" s="98" t="s">
        <v>323</v>
      </c>
      <c r="B196" s="99" t="s">
        <v>224</v>
      </c>
      <c r="C196" s="99" t="s">
        <v>287</v>
      </c>
      <c r="D196" s="100" t="s">
        <v>324</v>
      </c>
      <c r="E196" s="99"/>
      <c r="F196" s="99"/>
      <c r="G196" s="101">
        <f t="shared" ref="G196:I196" si="62">G197</f>
        <v>43250.080000000002</v>
      </c>
      <c r="H196" s="101">
        <f t="shared" si="62"/>
        <v>0</v>
      </c>
      <c r="I196" s="101">
        <f t="shared" si="62"/>
        <v>0</v>
      </c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ht="15.75" customHeight="1">
      <c r="A197" s="200" t="s">
        <v>570</v>
      </c>
      <c r="B197" s="99" t="s">
        <v>224</v>
      </c>
      <c r="C197" s="99" t="s">
        <v>287</v>
      </c>
      <c r="D197" s="100" t="s">
        <v>324</v>
      </c>
      <c r="E197" s="99" t="s">
        <v>571</v>
      </c>
      <c r="F197" s="99" t="s">
        <v>567</v>
      </c>
      <c r="G197" s="101">
        <v>43250.080000000002</v>
      </c>
      <c r="H197" s="101"/>
      <c r="I197" s="101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ht="15.75" customHeight="1">
      <c r="A198" s="98" t="s">
        <v>325</v>
      </c>
      <c r="B198" s="99" t="s">
        <v>224</v>
      </c>
      <c r="C198" s="99" t="s">
        <v>287</v>
      </c>
      <c r="D198" s="100" t="s">
        <v>326</v>
      </c>
      <c r="E198" s="99"/>
      <c r="F198" s="99"/>
      <c r="G198" s="101">
        <f t="shared" ref="G198:I198" si="63">G199</f>
        <v>51908.722220000003</v>
      </c>
      <c r="H198" s="101">
        <f t="shared" si="63"/>
        <v>0</v>
      </c>
      <c r="I198" s="101">
        <f t="shared" si="63"/>
        <v>0</v>
      </c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ht="15.75" customHeight="1">
      <c r="A199" s="200" t="s">
        <v>570</v>
      </c>
      <c r="B199" s="99" t="s">
        <v>224</v>
      </c>
      <c r="C199" s="99" t="s">
        <v>287</v>
      </c>
      <c r="D199" s="100" t="s">
        <v>326</v>
      </c>
      <c r="E199" s="99" t="s">
        <v>571</v>
      </c>
      <c r="F199" s="99" t="s">
        <v>567</v>
      </c>
      <c r="G199" s="101">
        <f>51908.72222</f>
        <v>51908.722220000003</v>
      </c>
      <c r="H199" s="101"/>
      <c r="I199" s="101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ht="15.75" customHeight="1">
      <c r="A200" s="98" t="s">
        <v>327</v>
      </c>
      <c r="B200" s="99" t="s">
        <v>224</v>
      </c>
      <c r="C200" s="99" t="s">
        <v>287</v>
      </c>
      <c r="D200" s="100" t="s">
        <v>328</v>
      </c>
      <c r="E200" s="99"/>
      <c r="F200" s="99"/>
      <c r="G200" s="101">
        <f t="shared" ref="G200:I200" si="64">G201</f>
        <v>50562</v>
      </c>
      <c r="H200" s="101">
        <f t="shared" si="64"/>
        <v>0</v>
      </c>
      <c r="I200" s="101">
        <f t="shared" si="64"/>
        <v>0</v>
      </c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  <row r="201" spans="1:50" ht="15.75" customHeight="1">
      <c r="A201" s="200" t="s">
        <v>570</v>
      </c>
      <c r="B201" s="99" t="s">
        <v>224</v>
      </c>
      <c r="C201" s="99" t="s">
        <v>287</v>
      </c>
      <c r="D201" s="100" t="s">
        <v>328</v>
      </c>
      <c r="E201" s="99" t="s">
        <v>571</v>
      </c>
      <c r="F201" s="99" t="s">
        <v>567</v>
      </c>
      <c r="G201" s="101">
        <v>50562</v>
      </c>
      <c r="H201" s="101"/>
      <c r="I201" s="101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</row>
    <row r="202" spans="1:50" ht="15.75" customHeight="1">
      <c r="A202" s="93" t="s">
        <v>572</v>
      </c>
      <c r="B202" s="94" t="s">
        <v>224</v>
      </c>
      <c r="C202" s="94" t="s">
        <v>290</v>
      </c>
      <c r="D202" s="95"/>
      <c r="E202" s="94"/>
      <c r="F202" s="94"/>
      <c r="G202" s="107">
        <f t="shared" ref="G202:I202" si="65">G203</f>
        <v>0</v>
      </c>
      <c r="H202" s="107">
        <f t="shared" si="65"/>
        <v>0</v>
      </c>
      <c r="I202" s="107">
        <f t="shared" si="65"/>
        <v>0</v>
      </c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</row>
    <row r="203" spans="1:50" ht="31.5" customHeight="1">
      <c r="A203" s="98" t="s">
        <v>329</v>
      </c>
      <c r="B203" s="99" t="s">
        <v>224</v>
      </c>
      <c r="C203" s="99" t="s">
        <v>290</v>
      </c>
      <c r="D203" s="109" t="s">
        <v>330</v>
      </c>
      <c r="E203" s="99"/>
      <c r="F203" s="99"/>
      <c r="G203" s="101">
        <f t="shared" ref="G203:I203" si="66">G204</f>
        <v>0</v>
      </c>
      <c r="H203" s="101">
        <f t="shared" si="66"/>
        <v>0</v>
      </c>
      <c r="I203" s="101">
        <f t="shared" si="66"/>
        <v>0</v>
      </c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</row>
    <row r="204" spans="1:50" ht="47.25" customHeight="1">
      <c r="A204" s="98" t="s">
        <v>573</v>
      </c>
      <c r="B204" s="99" t="s">
        <v>224</v>
      </c>
      <c r="C204" s="99" t="s">
        <v>290</v>
      </c>
      <c r="D204" s="109" t="s">
        <v>330</v>
      </c>
      <c r="E204" s="99" t="s">
        <v>574</v>
      </c>
      <c r="F204" s="99" t="s">
        <v>575</v>
      </c>
      <c r="G204" s="101"/>
      <c r="H204" s="101">
        <f>G204</f>
        <v>0</v>
      </c>
      <c r="I204" s="10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</row>
    <row r="205" spans="1:50" ht="15.75" customHeight="1">
      <c r="A205" s="134" t="s">
        <v>292</v>
      </c>
      <c r="B205" s="94" t="s">
        <v>224</v>
      </c>
      <c r="C205" s="94" t="s">
        <v>293</v>
      </c>
      <c r="D205" s="109"/>
      <c r="E205" s="99"/>
      <c r="F205" s="99"/>
      <c r="G205" s="107">
        <f t="shared" ref="G205:I205" si="67">G206+G211</f>
        <v>17852.90596</v>
      </c>
      <c r="H205" s="107">
        <f t="shared" si="67"/>
        <v>4634.2</v>
      </c>
      <c r="I205" s="107">
        <f t="shared" si="67"/>
        <v>0</v>
      </c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</row>
    <row r="206" spans="1:50" ht="15.75" customHeight="1">
      <c r="A206" s="134" t="s">
        <v>547</v>
      </c>
      <c r="B206" s="94" t="s">
        <v>224</v>
      </c>
      <c r="C206" s="94" t="s">
        <v>295</v>
      </c>
      <c r="D206" s="109"/>
      <c r="E206" s="99"/>
      <c r="F206" s="99"/>
      <c r="G206" s="101">
        <f>G209+G207</f>
        <v>10413.71596</v>
      </c>
      <c r="H206" s="101">
        <f t="shared" ref="H206:I206" si="68">H209</f>
        <v>4634.2</v>
      </c>
      <c r="I206" s="101">
        <f t="shared" si="68"/>
        <v>0</v>
      </c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</row>
    <row r="207" spans="1:50" ht="47.25" customHeight="1">
      <c r="A207" s="128" t="s">
        <v>294</v>
      </c>
      <c r="B207" s="99" t="s">
        <v>224</v>
      </c>
      <c r="C207" s="99" t="s">
        <v>295</v>
      </c>
      <c r="D207" s="109" t="s">
        <v>296</v>
      </c>
      <c r="E207" s="99"/>
      <c r="F207" s="99"/>
      <c r="G207" s="101">
        <f t="shared" ref="G207:I207" si="69">G208</f>
        <v>3291.14</v>
      </c>
      <c r="H207" s="101">
        <f t="shared" si="69"/>
        <v>0</v>
      </c>
      <c r="I207" s="101">
        <f t="shared" si="69"/>
        <v>0</v>
      </c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</row>
    <row r="208" spans="1:50" ht="47.25" customHeight="1">
      <c r="A208" s="128" t="s">
        <v>576</v>
      </c>
      <c r="B208" s="99" t="s">
        <v>224</v>
      </c>
      <c r="C208" s="99" t="s">
        <v>295</v>
      </c>
      <c r="D208" s="109" t="s">
        <v>296</v>
      </c>
      <c r="E208" s="99" t="s">
        <v>577</v>
      </c>
      <c r="F208" s="99" t="s">
        <v>567</v>
      </c>
      <c r="G208" s="101">
        <v>3291.14</v>
      </c>
      <c r="H208" s="101"/>
      <c r="I208" s="10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</row>
    <row r="209" spans="1:32" ht="47.25" customHeight="1">
      <c r="A209" s="128" t="s">
        <v>331</v>
      </c>
      <c r="B209" s="99" t="s">
        <v>224</v>
      </c>
      <c r="C209" s="99" t="s">
        <v>295</v>
      </c>
      <c r="D209" s="109" t="s">
        <v>332</v>
      </c>
      <c r="E209" s="99"/>
      <c r="F209" s="99"/>
      <c r="G209" s="101">
        <f t="shared" ref="G209:I209" si="70">G210</f>
        <v>7122.5759600000001</v>
      </c>
      <c r="H209" s="101">
        <f t="shared" si="70"/>
        <v>4634.2</v>
      </c>
      <c r="I209" s="101">
        <f t="shared" si="70"/>
        <v>0</v>
      </c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</row>
    <row r="210" spans="1:32" ht="47.25" customHeight="1">
      <c r="A210" s="128" t="s">
        <v>576</v>
      </c>
      <c r="B210" s="99" t="s">
        <v>224</v>
      </c>
      <c r="C210" s="99" t="s">
        <v>295</v>
      </c>
      <c r="D210" s="109" t="s">
        <v>332</v>
      </c>
      <c r="E210" s="99" t="s">
        <v>571</v>
      </c>
      <c r="F210" s="99" t="s">
        <v>567</v>
      </c>
      <c r="G210" s="101">
        <v>7122.5759600000001</v>
      </c>
      <c r="H210" s="101">
        <v>4634.2</v>
      </c>
      <c r="I210" s="10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</row>
    <row r="211" spans="1:32" ht="15.75" customHeight="1">
      <c r="A211" s="217" t="s">
        <v>578</v>
      </c>
      <c r="B211" s="218" t="s">
        <v>224</v>
      </c>
      <c r="C211" s="157" t="s">
        <v>334</v>
      </c>
      <c r="D211" s="105"/>
      <c r="E211" s="104"/>
      <c r="F211" s="104"/>
      <c r="G211" s="144">
        <f>G212+G214</f>
        <v>7439.19</v>
      </c>
      <c r="H211" s="106">
        <f t="shared" ref="H211:I211" si="71">H212</f>
        <v>0</v>
      </c>
      <c r="I211" s="106">
        <f t="shared" si="71"/>
        <v>0</v>
      </c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</row>
    <row r="212" spans="1:32" ht="15.75" customHeight="1">
      <c r="A212" s="135" t="s">
        <v>333</v>
      </c>
      <c r="B212" s="131" t="s">
        <v>224</v>
      </c>
      <c r="C212" s="131" t="s">
        <v>334</v>
      </c>
      <c r="D212" s="132" t="s">
        <v>335</v>
      </c>
      <c r="E212" s="131"/>
      <c r="F212" s="131"/>
      <c r="G212" s="136">
        <f t="shared" ref="G212:I212" si="72">G213</f>
        <v>0</v>
      </c>
      <c r="H212" s="136">
        <f t="shared" si="72"/>
        <v>0</v>
      </c>
      <c r="I212" s="136">
        <f t="shared" si="72"/>
        <v>0</v>
      </c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</row>
    <row r="213" spans="1:32" ht="15.75" customHeight="1">
      <c r="A213" s="210" t="s">
        <v>78</v>
      </c>
      <c r="B213" s="131" t="s">
        <v>224</v>
      </c>
      <c r="C213" s="131" t="s">
        <v>334</v>
      </c>
      <c r="D213" s="132" t="s">
        <v>335</v>
      </c>
      <c r="E213" s="131" t="s">
        <v>501</v>
      </c>
      <c r="F213" s="131" t="s">
        <v>524</v>
      </c>
      <c r="G213" s="101"/>
      <c r="H213" s="101"/>
      <c r="I213" s="10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</row>
    <row r="214" spans="1:32" ht="15.75" customHeight="1">
      <c r="A214" s="135" t="s">
        <v>336</v>
      </c>
      <c r="B214" s="131" t="s">
        <v>224</v>
      </c>
      <c r="C214" s="131" t="s">
        <v>334</v>
      </c>
      <c r="D214" s="132" t="s">
        <v>337</v>
      </c>
      <c r="E214" s="131"/>
      <c r="F214" s="131"/>
      <c r="G214" s="101">
        <f>G215</f>
        <v>7439.19</v>
      </c>
      <c r="H214" s="101"/>
      <c r="I214" s="10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</row>
    <row r="215" spans="1:32" ht="15.75" customHeight="1">
      <c r="A215" s="210" t="s">
        <v>570</v>
      </c>
      <c r="B215" s="131" t="s">
        <v>224</v>
      </c>
      <c r="C215" s="131" t="s">
        <v>334</v>
      </c>
      <c r="D215" s="132" t="s">
        <v>337</v>
      </c>
      <c r="E215" s="131" t="s">
        <v>571</v>
      </c>
      <c r="F215" s="131" t="s">
        <v>567</v>
      </c>
      <c r="G215" s="101">
        <v>7439.19</v>
      </c>
      <c r="H215" s="101"/>
      <c r="I215" s="10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</row>
    <row r="216" spans="1:32" ht="15.75" customHeight="1">
      <c r="A216" s="93" t="s">
        <v>338</v>
      </c>
      <c r="B216" s="94" t="s">
        <v>224</v>
      </c>
      <c r="C216" s="94" t="s">
        <v>339</v>
      </c>
      <c r="D216" s="95"/>
      <c r="E216" s="94"/>
      <c r="F216" s="94"/>
      <c r="G216" s="107">
        <f>G217+G220</f>
        <v>21766.190779999997</v>
      </c>
      <c r="H216" s="101"/>
      <c r="I216" s="10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</row>
    <row r="217" spans="1:32" ht="15.75" customHeight="1">
      <c r="A217" s="93" t="s">
        <v>579</v>
      </c>
      <c r="B217" s="94" t="s">
        <v>224</v>
      </c>
      <c r="C217" s="94" t="s">
        <v>341</v>
      </c>
      <c r="D217" s="95"/>
      <c r="E217" s="94"/>
      <c r="F217" s="94"/>
      <c r="G217" s="107">
        <f t="shared" ref="G217:G218" si="73">G218</f>
        <v>12416.190779999999</v>
      </c>
      <c r="H217" s="101"/>
      <c r="I217" s="10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</row>
    <row r="218" spans="1:32" ht="15.75" customHeight="1">
      <c r="A218" s="98" t="s">
        <v>340</v>
      </c>
      <c r="B218" s="99" t="s">
        <v>224</v>
      </c>
      <c r="C218" s="99" t="s">
        <v>341</v>
      </c>
      <c r="D218" s="109" t="s">
        <v>342</v>
      </c>
      <c r="E218" s="99"/>
      <c r="F218" s="99"/>
      <c r="G218" s="101">
        <f t="shared" si="73"/>
        <v>12416.190779999999</v>
      </c>
      <c r="H218" s="101"/>
      <c r="I218" s="10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</row>
    <row r="219" spans="1:32" ht="15.75" customHeight="1">
      <c r="A219" s="210" t="s">
        <v>570</v>
      </c>
      <c r="B219" s="99" t="s">
        <v>224</v>
      </c>
      <c r="C219" s="99" t="s">
        <v>341</v>
      </c>
      <c r="D219" s="109" t="s">
        <v>342</v>
      </c>
      <c r="E219" s="99" t="s">
        <v>571</v>
      </c>
      <c r="F219" s="99" t="s">
        <v>567</v>
      </c>
      <c r="G219" s="101">
        <f>14950.26026-2534.06948</f>
        <v>12416.190779999999</v>
      </c>
      <c r="H219" s="101"/>
      <c r="I219" s="10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</row>
    <row r="220" spans="1:32" ht="15.75" customHeight="1">
      <c r="A220" s="134" t="s">
        <v>580</v>
      </c>
      <c r="B220" s="94" t="s">
        <v>224</v>
      </c>
      <c r="C220" s="94" t="s">
        <v>343</v>
      </c>
      <c r="D220" s="145"/>
      <c r="E220" s="94"/>
      <c r="F220" s="94"/>
      <c r="G220" s="107">
        <f t="shared" ref="G220:G221" si="74">G221</f>
        <v>9350</v>
      </c>
      <c r="H220" s="101"/>
      <c r="I220" s="10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</row>
    <row r="221" spans="1:32" ht="15.75" customHeight="1">
      <c r="A221" s="98" t="s">
        <v>294</v>
      </c>
      <c r="B221" s="99" t="s">
        <v>224</v>
      </c>
      <c r="C221" s="99" t="s">
        <v>343</v>
      </c>
      <c r="D221" s="100" t="s">
        <v>296</v>
      </c>
      <c r="E221" s="99"/>
      <c r="F221" s="99"/>
      <c r="G221" s="101">
        <f t="shared" si="74"/>
        <v>9350</v>
      </c>
      <c r="H221" s="101"/>
      <c r="I221" s="10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</row>
    <row r="222" spans="1:32" ht="15.75" customHeight="1">
      <c r="A222" s="210" t="s">
        <v>570</v>
      </c>
      <c r="B222" s="99" t="s">
        <v>224</v>
      </c>
      <c r="C222" s="99" t="s">
        <v>343</v>
      </c>
      <c r="D222" s="100" t="s">
        <v>296</v>
      </c>
      <c r="E222" s="99" t="s">
        <v>571</v>
      </c>
      <c r="F222" s="99" t="s">
        <v>567</v>
      </c>
      <c r="G222" s="195">
        <v>9350</v>
      </c>
      <c r="H222" s="101"/>
      <c r="I222" s="10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</row>
    <row r="223" spans="1:32" ht="15.75" customHeight="1">
      <c r="A223" s="134" t="s">
        <v>344</v>
      </c>
      <c r="B223" s="94" t="s">
        <v>224</v>
      </c>
      <c r="C223" s="94" t="s">
        <v>303</v>
      </c>
      <c r="D223" s="100"/>
      <c r="E223" s="99"/>
      <c r="F223" s="99"/>
      <c r="G223" s="107">
        <f t="shared" ref="G223:I223" si="75">G224</f>
        <v>5332.8</v>
      </c>
      <c r="H223" s="107">
        <f t="shared" si="75"/>
        <v>5049.5</v>
      </c>
      <c r="I223" s="107">
        <f t="shared" si="75"/>
        <v>4928.8999999999996</v>
      </c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</row>
    <row r="224" spans="1:32" ht="15.75" customHeight="1">
      <c r="A224" s="134" t="s">
        <v>554</v>
      </c>
      <c r="B224" s="94" t="s">
        <v>224</v>
      </c>
      <c r="C224" s="94" t="s">
        <v>308</v>
      </c>
      <c r="D224" s="95"/>
      <c r="E224" s="94"/>
      <c r="F224" s="94"/>
      <c r="G224" s="107">
        <f t="shared" ref="G224:I224" si="76">G225</f>
        <v>5332.8</v>
      </c>
      <c r="H224" s="107">
        <f t="shared" si="76"/>
        <v>5049.5</v>
      </c>
      <c r="I224" s="107">
        <f t="shared" si="76"/>
        <v>4928.8999999999996</v>
      </c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</row>
    <row r="225" spans="1:32" ht="47.25" customHeight="1">
      <c r="A225" s="98" t="s">
        <v>345</v>
      </c>
      <c r="B225" s="99" t="s">
        <v>224</v>
      </c>
      <c r="C225" s="99" t="s">
        <v>308</v>
      </c>
      <c r="D225" s="100" t="s">
        <v>346</v>
      </c>
      <c r="E225" s="219"/>
      <c r="F225" s="99"/>
      <c r="G225" s="101">
        <f t="shared" ref="G225:I225" si="77">G226</f>
        <v>5332.8</v>
      </c>
      <c r="H225" s="101">
        <f t="shared" si="77"/>
        <v>5049.5</v>
      </c>
      <c r="I225" s="101">
        <f t="shared" si="77"/>
        <v>4928.8999999999996</v>
      </c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</row>
    <row r="226" spans="1:32" ht="47.25" customHeight="1">
      <c r="A226" s="98" t="s">
        <v>573</v>
      </c>
      <c r="B226" s="99" t="s">
        <v>224</v>
      </c>
      <c r="C226" s="99" t="s">
        <v>308</v>
      </c>
      <c r="D226" s="100" t="s">
        <v>346</v>
      </c>
      <c r="E226" s="99" t="s">
        <v>574</v>
      </c>
      <c r="F226" s="99" t="s">
        <v>575</v>
      </c>
      <c r="G226" s="101">
        <f>5192.1+140.7</f>
        <v>5332.8</v>
      </c>
      <c r="H226" s="101">
        <v>5049.5</v>
      </c>
      <c r="I226" s="101">
        <v>4928.8999999999996</v>
      </c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</row>
    <row r="227" spans="1:32" ht="47.25" customHeight="1">
      <c r="A227" s="134" t="s">
        <v>347</v>
      </c>
      <c r="B227" s="94" t="s">
        <v>224</v>
      </c>
      <c r="C227" s="94" t="s">
        <v>348</v>
      </c>
      <c r="D227" s="145"/>
      <c r="E227" s="94"/>
      <c r="F227" s="94"/>
      <c r="G227" s="107">
        <f>G228</f>
        <v>0</v>
      </c>
      <c r="H227" s="101"/>
      <c r="I227" s="101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</row>
    <row r="228" spans="1:32" ht="47.25" customHeight="1">
      <c r="A228" s="134" t="s">
        <v>581</v>
      </c>
      <c r="B228" s="94" t="s">
        <v>224</v>
      </c>
      <c r="C228" s="94" t="s">
        <v>350</v>
      </c>
      <c r="D228" s="145"/>
      <c r="E228" s="94"/>
      <c r="F228" s="94"/>
      <c r="G228" s="107">
        <f>G229+G231</f>
        <v>0</v>
      </c>
      <c r="H228" s="101"/>
      <c r="I228" s="101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</row>
    <row r="229" spans="1:32" ht="47.25" customHeight="1">
      <c r="A229" s="128" t="s">
        <v>349</v>
      </c>
      <c r="B229" s="146" t="s">
        <v>224</v>
      </c>
      <c r="C229" s="99" t="s">
        <v>350</v>
      </c>
      <c r="D229" s="100" t="s">
        <v>351</v>
      </c>
      <c r="E229" s="99"/>
      <c r="F229" s="99"/>
      <c r="G229" s="101">
        <f>G230</f>
        <v>0</v>
      </c>
      <c r="H229" s="101"/>
      <c r="I229" s="101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</row>
    <row r="230" spans="1:32" ht="47.25" customHeight="1">
      <c r="A230" s="128" t="s">
        <v>78</v>
      </c>
      <c r="B230" s="99" t="s">
        <v>224</v>
      </c>
      <c r="C230" s="99" t="s">
        <v>350</v>
      </c>
      <c r="D230" s="100" t="s">
        <v>351</v>
      </c>
      <c r="E230" s="99" t="s">
        <v>566</v>
      </c>
      <c r="F230" s="99" t="s">
        <v>567</v>
      </c>
      <c r="G230" s="101"/>
      <c r="H230" s="101"/>
      <c r="I230" s="101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</row>
    <row r="231" spans="1:32" ht="47.25" customHeight="1">
      <c r="A231" s="128" t="s">
        <v>349</v>
      </c>
      <c r="B231" s="99" t="s">
        <v>224</v>
      </c>
      <c r="C231" s="99" t="s">
        <v>350</v>
      </c>
      <c r="D231" s="100" t="s">
        <v>352</v>
      </c>
      <c r="E231" s="99"/>
      <c r="F231" s="99"/>
      <c r="G231" s="101">
        <f>G232</f>
        <v>0</v>
      </c>
      <c r="H231" s="101"/>
      <c r="I231" s="101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</row>
    <row r="232" spans="1:32" ht="47.25" customHeight="1">
      <c r="A232" s="128" t="s">
        <v>78</v>
      </c>
      <c r="B232" s="99" t="s">
        <v>224</v>
      </c>
      <c r="C232" s="99" t="s">
        <v>350</v>
      </c>
      <c r="D232" s="100" t="s">
        <v>352</v>
      </c>
      <c r="E232" s="99" t="s">
        <v>566</v>
      </c>
      <c r="F232" s="99" t="s">
        <v>567</v>
      </c>
      <c r="G232" s="101"/>
      <c r="H232" s="101"/>
      <c r="I232" s="101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</row>
    <row r="233" spans="1:32" ht="31.5" customHeight="1">
      <c r="A233" s="93" t="s">
        <v>353</v>
      </c>
      <c r="B233" s="94" t="s">
        <v>224</v>
      </c>
      <c r="C233" s="94" t="s">
        <v>354</v>
      </c>
      <c r="D233" s="95"/>
      <c r="E233" s="94"/>
      <c r="F233" s="94"/>
      <c r="G233" s="107">
        <f t="shared" ref="G233:I233" si="78">G234</f>
        <v>4.0216500000000002</v>
      </c>
      <c r="H233" s="107">
        <f t="shared" si="78"/>
        <v>3.09</v>
      </c>
      <c r="I233" s="107">
        <f t="shared" si="78"/>
        <v>3.0030000000000001</v>
      </c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</row>
    <row r="234" spans="1:32" ht="31.5" customHeight="1">
      <c r="A234" s="93" t="s">
        <v>353</v>
      </c>
      <c r="B234" s="94" t="s">
        <v>224</v>
      </c>
      <c r="C234" s="94" t="s">
        <v>355</v>
      </c>
      <c r="D234" s="95" t="s">
        <v>356</v>
      </c>
      <c r="E234" s="94"/>
      <c r="F234" s="94"/>
      <c r="G234" s="107">
        <f t="shared" ref="G234:I234" si="79">G235</f>
        <v>4.0216500000000002</v>
      </c>
      <c r="H234" s="107">
        <f t="shared" si="79"/>
        <v>3.09</v>
      </c>
      <c r="I234" s="107">
        <f t="shared" si="79"/>
        <v>3.0030000000000001</v>
      </c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</row>
    <row r="235" spans="1:32" ht="15.75" customHeight="1">
      <c r="A235" s="98" t="s">
        <v>582</v>
      </c>
      <c r="B235" s="99" t="s">
        <v>224</v>
      </c>
      <c r="C235" s="99" t="s">
        <v>355</v>
      </c>
      <c r="D235" s="109" t="s">
        <v>356</v>
      </c>
      <c r="E235" s="99" t="s">
        <v>583</v>
      </c>
      <c r="F235" s="99" t="s">
        <v>584</v>
      </c>
      <c r="G235" s="101">
        <v>4.0216500000000002</v>
      </c>
      <c r="H235" s="101">
        <v>3.09</v>
      </c>
      <c r="I235" s="101">
        <v>3.0030000000000001</v>
      </c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</row>
    <row r="236" spans="1:32" ht="31.5" customHeight="1">
      <c r="A236" s="93" t="s">
        <v>357</v>
      </c>
      <c r="B236" s="94" t="s">
        <v>224</v>
      </c>
      <c r="C236" s="94" t="s">
        <v>358</v>
      </c>
      <c r="D236" s="95"/>
      <c r="E236" s="94"/>
      <c r="F236" s="94"/>
      <c r="G236" s="107">
        <f t="shared" ref="G236:I236" si="80">G237+G242</f>
        <v>113414.66160000001</v>
      </c>
      <c r="H236" s="107">
        <f t="shared" si="80"/>
        <v>88351</v>
      </c>
      <c r="I236" s="107">
        <f t="shared" si="80"/>
        <v>87751</v>
      </c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</row>
    <row r="237" spans="1:32" ht="31.5" customHeight="1">
      <c r="A237" s="93" t="s">
        <v>359</v>
      </c>
      <c r="B237" s="94" t="s">
        <v>224</v>
      </c>
      <c r="C237" s="94" t="s">
        <v>360</v>
      </c>
      <c r="D237" s="95"/>
      <c r="E237" s="94"/>
      <c r="F237" s="94"/>
      <c r="G237" s="107">
        <f t="shared" ref="G237:I237" si="81">G238+G240</f>
        <v>64237</v>
      </c>
      <c r="H237" s="107">
        <f t="shared" si="81"/>
        <v>59785</v>
      </c>
      <c r="I237" s="107">
        <f t="shared" si="81"/>
        <v>59785</v>
      </c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</row>
    <row r="238" spans="1:32" ht="31.5" customHeight="1">
      <c r="A238" s="98" t="s">
        <v>359</v>
      </c>
      <c r="B238" s="99" t="s">
        <v>224</v>
      </c>
      <c r="C238" s="99" t="s">
        <v>360</v>
      </c>
      <c r="D238" s="109" t="s">
        <v>361</v>
      </c>
      <c r="E238" s="99"/>
      <c r="F238" s="99"/>
      <c r="G238" s="101">
        <f t="shared" ref="G238:I238" si="82">G239</f>
        <v>61913</v>
      </c>
      <c r="H238" s="101">
        <f t="shared" si="82"/>
        <v>57461</v>
      </c>
      <c r="I238" s="101">
        <f t="shared" si="82"/>
        <v>57461</v>
      </c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</row>
    <row r="239" spans="1:32" ht="15.75" customHeight="1">
      <c r="A239" s="98" t="s">
        <v>12</v>
      </c>
      <c r="B239" s="99" t="s">
        <v>224</v>
      </c>
      <c r="C239" s="99" t="s">
        <v>360</v>
      </c>
      <c r="D239" s="109" t="s">
        <v>361</v>
      </c>
      <c r="E239" s="99" t="s">
        <v>585</v>
      </c>
      <c r="F239" s="99" t="s">
        <v>567</v>
      </c>
      <c r="G239" s="101">
        <v>61913</v>
      </c>
      <c r="H239" s="101">
        <v>57461</v>
      </c>
      <c r="I239" s="101">
        <v>57461</v>
      </c>
      <c r="J239" s="154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</row>
    <row r="240" spans="1:32" ht="31.5" customHeight="1">
      <c r="A240" s="98" t="s">
        <v>362</v>
      </c>
      <c r="B240" s="99" t="s">
        <v>224</v>
      </c>
      <c r="C240" s="99" t="s">
        <v>360</v>
      </c>
      <c r="D240" s="109" t="s">
        <v>363</v>
      </c>
      <c r="E240" s="99"/>
      <c r="F240" s="99"/>
      <c r="G240" s="101">
        <f t="shared" ref="G240:I240" si="83">G241</f>
        <v>2324</v>
      </c>
      <c r="H240" s="101">
        <f t="shared" si="83"/>
        <v>2324</v>
      </c>
      <c r="I240" s="101">
        <f t="shared" si="83"/>
        <v>2324</v>
      </c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</row>
    <row r="241" spans="1:50" ht="15.75" customHeight="1">
      <c r="A241" s="98" t="s">
        <v>12</v>
      </c>
      <c r="B241" s="99" t="s">
        <v>224</v>
      </c>
      <c r="C241" s="99" t="s">
        <v>360</v>
      </c>
      <c r="D241" s="109" t="s">
        <v>363</v>
      </c>
      <c r="E241" s="99" t="s">
        <v>585</v>
      </c>
      <c r="F241" s="99" t="s">
        <v>567</v>
      </c>
      <c r="G241" s="101">
        <v>2324</v>
      </c>
      <c r="H241" s="101">
        <v>2324</v>
      </c>
      <c r="I241" s="101">
        <v>2324</v>
      </c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</row>
    <row r="242" spans="1:50" ht="15.75" customHeight="1">
      <c r="A242" s="134" t="s">
        <v>586</v>
      </c>
      <c r="B242" s="94" t="s">
        <v>224</v>
      </c>
      <c r="C242" s="94" t="s">
        <v>364</v>
      </c>
      <c r="D242" s="95"/>
      <c r="E242" s="94"/>
      <c r="F242" s="94"/>
      <c r="G242" s="107">
        <f>G245+G247+G253+G243+G249+G251</f>
        <v>49177.661600000007</v>
      </c>
      <c r="H242" s="107">
        <f t="shared" ref="H242:I242" si="84">H245+H247+H253+H243</f>
        <v>28566</v>
      </c>
      <c r="I242" s="107">
        <f t="shared" si="84"/>
        <v>27966</v>
      </c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</row>
    <row r="243" spans="1:50" ht="47.25" customHeight="1">
      <c r="A243" s="135" t="s">
        <v>333</v>
      </c>
      <c r="B243" s="99" t="s">
        <v>224</v>
      </c>
      <c r="C243" s="131" t="s">
        <v>364</v>
      </c>
      <c r="D243" s="132" t="s">
        <v>365</v>
      </c>
      <c r="E243" s="131"/>
      <c r="F243" s="131"/>
      <c r="G243" s="136">
        <f t="shared" ref="G243:I243" si="85">G244</f>
        <v>550</v>
      </c>
      <c r="H243" s="136">
        <f t="shared" si="85"/>
        <v>950</v>
      </c>
      <c r="I243" s="136">
        <f t="shared" si="85"/>
        <v>350</v>
      </c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</row>
    <row r="244" spans="1:50" ht="47.25" customHeight="1">
      <c r="A244" s="128" t="s">
        <v>78</v>
      </c>
      <c r="B244" s="99" t="s">
        <v>224</v>
      </c>
      <c r="C244" s="131" t="s">
        <v>364</v>
      </c>
      <c r="D244" s="132" t="s">
        <v>365</v>
      </c>
      <c r="E244" s="131" t="s">
        <v>566</v>
      </c>
      <c r="F244" s="131" t="s">
        <v>567</v>
      </c>
      <c r="G244" s="101">
        <v>550</v>
      </c>
      <c r="H244" s="101">
        <v>950</v>
      </c>
      <c r="I244" s="101">
        <v>350</v>
      </c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</row>
    <row r="245" spans="1:50" ht="31.5" customHeight="1">
      <c r="A245" s="98" t="s">
        <v>366</v>
      </c>
      <c r="B245" s="99" t="s">
        <v>224</v>
      </c>
      <c r="C245" s="99" t="s">
        <v>364</v>
      </c>
      <c r="D245" s="109" t="s">
        <v>367</v>
      </c>
      <c r="E245" s="99"/>
      <c r="F245" s="99"/>
      <c r="G245" s="101">
        <f t="shared" ref="G245:I245" si="86">G246</f>
        <v>33574.730000000003</v>
      </c>
      <c r="H245" s="101">
        <f t="shared" si="86"/>
        <v>26563</v>
      </c>
      <c r="I245" s="101">
        <f t="shared" si="86"/>
        <v>26563</v>
      </c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</row>
    <row r="246" spans="1:50" ht="15.75" customHeight="1">
      <c r="A246" s="128" t="s">
        <v>78</v>
      </c>
      <c r="B246" s="99" t="s">
        <v>224</v>
      </c>
      <c r="C246" s="99" t="s">
        <v>364</v>
      </c>
      <c r="D246" s="109" t="s">
        <v>367</v>
      </c>
      <c r="E246" s="99" t="s">
        <v>566</v>
      </c>
      <c r="F246" s="99" t="s">
        <v>567</v>
      </c>
      <c r="G246" s="195">
        <v>33574.730000000003</v>
      </c>
      <c r="H246" s="101">
        <v>26563</v>
      </c>
      <c r="I246" s="101">
        <v>26563</v>
      </c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</row>
    <row r="247" spans="1:50" ht="15.75" customHeight="1">
      <c r="A247" s="98" t="s">
        <v>368</v>
      </c>
      <c r="B247" s="99" t="s">
        <v>224</v>
      </c>
      <c r="C247" s="99" t="s">
        <v>364</v>
      </c>
      <c r="D247" s="109" t="s">
        <v>369</v>
      </c>
      <c r="E247" s="94"/>
      <c r="F247" s="94"/>
      <c r="G247" s="101">
        <f t="shared" ref="G247:I247" si="87">G248</f>
        <v>1053</v>
      </c>
      <c r="H247" s="101">
        <f t="shared" si="87"/>
        <v>1053</v>
      </c>
      <c r="I247" s="101">
        <f t="shared" si="87"/>
        <v>1053</v>
      </c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</row>
    <row r="248" spans="1:50" ht="15.75" customHeight="1">
      <c r="A248" s="128" t="s">
        <v>78</v>
      </c>
      <c r="B248" s="99" t="s">
        <v>224</v>
      </c>
      <c r="C248" s="99" t="s">
        <v>364</v>
      </c>
      <c r="D248" s="109" t="s">
        <v>369</v>
      </c>
      <c r="E248" s="99" t="s">
        <v>566</v>
      </c>
      <c r="F248" s="99" t="s">
        <v>567</v>
      </c>
      <c r="G248" s="101">
        <f>I248</f>
        <v>1053</v>
      </c>
      <c r="H248" s="101">
        <f>G248</f>
        <v>1053</v>
      </c>
      <c r="I248" s="101">
        <v>1053</v>
      </c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</row>
    <row r="249" spans="1:50" ht="15.75" customHeight="1">
      <c r="A249" s="98" t="s">
        <v>370</v>
      </c>
      <c r="B249" s="99" t="s">
        <v>224</v>
      </c>
      <c r="C249" s="99" t="s">
        <v>364</v>
      </c>
      <c r="D249" s="109" t="s">
        <v>371</v>
      </c>
      <c r="E249" s="94"/>
      <c r="F249" s="94"/>
      <c r="G249" s="101">
        <f t="shared" ref="G249:I249" si="88">G250</f>
        <v>599.99959999999999</v>
      </c>
      <c r="H249" s="101">
        <f t="shared" si="88"/>
        <v>0</v>
      </c>
      <c r="I249" s="101">
        <f t="shared" si="88"/>
        <v>0</v>
      </c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</row>
    <row r="250" spans="1:50" ht="15.75" customHeight="1">
      <c r="A250" s="128" t="s">
        <v>78</v>
      </c>
      <c r="B250" s="99" t="s">
        <v>224</v>
      </c>
      <c r="C250" s="99" t="s">
        <v>364</v>
      </c>
      <c r="D250" s="109" t="s">
        <v>371</v>
      </c>
      <c r="E250" s="99" t="s">
        <v>566</v>
      </c>
      <c r="F250" s="99" t="s">
        <v>567</v>
      </c>
      <c r="G250" s="101">
        <v>599.99959999999999</v>
      </c>
      <c r="H250" s="101"/>
      <c r="I250" s="10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</row>
    <row r="251" spans="1:50" ht="15.75" customHeight="1">
      <c r="A251" s="98" t="s">
        <v>231</v>
      </c>
      <c r="B251" s="99" t="s">
        <v>224</v>
      </c>
      <c r="C251" s="146" t="s">
        <v>364</v>
      </c>
      <c r="D251" s="109" t="s">
        <v>232</v>
      </c>
      <c r="E251" s="99"/>
      <c r="F251" s="99"/>
      <c r="G251" s="101">
        <f>G252</f>
        <v>359.93200000000002</v>
      </c>
      <c r="H251" s="113"/>
      <c r="I251" s="10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</row>
    <row r="252" spans="1:50" ht="15.75" customHeight="1">
      <c r="A252" s="128" t="s">
        <v>78</v>
      </c>
      <c r="B252" s="99" t="s">
        <v>224</v>
      </c>
      <c r="C252" s="146" t="s">
        <v>364</v>
      </c>
      <c r="D252" s="109" t="s">
        <v>232</v>
      </c>
      <c r="E252" s="99" t="s">
        <v>566</v>
      </c>
      <c r="F252" s="99" t="s">
        <v>567</v>
      </c>
      <c r="G252" s="101">
        <v>359.93200000000002</v>
      </c>
      <c r="H252" s="107"/>
      <c r="I252" s="107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</row>
    <row r="253" spans="1:50" ht="15.75" customHeight="1">
      <c r="A253" s="110" t="s">
        <v>260</v>
      </c>
      <c r="B253" s="99" t="s">
        <v>224</v>
      </c>
      <c r="C253" s="99" t="s">
        <v>364</v>
      </c>
      <c r="D253" s="109" t="s">
        <v>261</v>
      </c>
      <c r="E253" s="99"/>
      <c r="F253" s="99"/>
      <c r="G253" s="101">
        <f t="shared" ref="G253:I253" si="89">G254</f>
        <v>13040</v>
      </c>
      <c r="H253" s="101">
        <f t="shared" si="89"/>
        <v>0</v>
      </c>
      <c r="I253" s="101">
        <f t="shared" si="89"/>
        <v>0</v>
      </c>
      <c r="J253" s="87"/>
      <c r="K253" s="87"/>
      <c r="L253" s="87"/>
      <c r="M253" s="87"/>
      <c r="N253" s="87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81"/>
      <c r="AE253" s="81"/>
      <c r="AF253" s="81"/>
    </row>
    <row r="254" spans="1:50" ht="15.75" customHeight="1">
      <c r="A254" s="128" t="s">
        <v>78</v>
      </c>
      <c r="B254" s="99" t="s">
        <v>224</v>
      </c>
      <c r="C254" s="99" t="s">
        <v>364</v>
      </c>
      <c r="D254" s="109" t="s">
        <v>261</v>
      </c>
      <c r="E254" s="99" t="s">
        <v>566</v>
      </c>
      <c r="F254" s="99" t="s">
        <v>567</v>
      </c>
      <c r="G254" s="195">
        <v>13040</v>
      </c>
      <c r="H254" s="101"/>
      <c r="I254" s="101"/>
      <c r="J254" s="87"/>
      <c r="K254" s="87"/>
      <c r="L254" s="87"/>
      <c r="M254" s="87"/>
      <c r="N254" s="87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81"/>
      <c r="AE254" s="81"/>
      <c r="AF254" s="81"/>
    </row>
    <row r="255" spans="1:50" ht="15.75" customHeight="1">
      <c r="A255" s="88" t="s">
        <v>372</v>
      </c>
      <c r="B255" s="89" t="s">
        <v>224</v>
      </c>
      <c r="C255" s="89"/>
      <c r="D255" s="90"/>
      <c r="E255" s="89"/>
      <c r="F255" s="89" t="s">
        <v>559</v>
      </c>
      <c r="G255" s="147">
        <f t="shared" ref="G255:I255" si="90">G256</f>
        <v>2173</v>
      </c>
      <c r="H255" s="147">
        <f t="shared" si="90"/>
        <v>1442.1</v>
      </c>
      <c r="I255" s="147">
        <f t="shared" si="90"/>
        <v>1442.1</v>
      </c>
      <c r="J255" s="14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</row>
    <row r="256" spans="1:50" ht="15.75" customHeight="1">
      <c r="A256" s="93" t="s">
        <v>225</v>
      </c>
      <c r="B256" s="94" t="s">
        <v>224</v>
      </c>
      <c r="C256" s="94" t="s">
        <v>226</v>
      </c>
      <c r="D256" s="95"/>
      <c r="E256" s="94"/>
      <c r="F256" s="94"/>
      <c r="G256" s="149">
        <f t="shared" ref="G256:I256" si="91">G257</f>
        <v>2173</v>
      </c>
      <c r="H256" s="149">
        <f t="shared" si="91"/>
        <v>1442.1</v>
      </c>
      <c r="I256" s="149">
        <f t="shared" si="91"/>
        <v>1442.1</v>
      </c>
      <c r="J256" s="150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</row>
    <row r="257" spans="1:50" ht="15.75" customHeight="1">
      <c r="A257" s="93" t="s">
        <v>560</v>
      </c>
      <c r="B257" s="94" t="s">
        <v>224</v>
      </c>
      <c r="C257" s="94" t="s">
        <v>316</v>
      </c>
      <c r="D257" s="145"/>
      <c r="E257" s="94"/>
      <c r="F257" s="94"/>
      <c r="G257" s="220">
        <f>G258+G262+G266</f>
        <v>2173</v>
      </c>
      <c r="H257" s="220">
        <f t="shared" ref="H257:I257" si="92">H258+H262</f>
        <v>1442.1</v>
      </c>
      <c r="I257" s="220">
        <f t="shared" si="92"/>
        <v>1442.1</v>
      </c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</row>
    <row r="258" spans="1:50" ht="15.75" customHeight="1">
      <c r="A258" s="98" t="s">
        <v>241</v>
      </c>
      <c r="B258" s="99" t="s">
        <v>224</v>
      </c>
      <c r="C258" s="99" t="s">
        <v>316</v>
      </c>
      <c r="D258" s="100" t="s">
        <v>373</v>
      </c>
      <c r="E258" s="99"/>
      <c r="F258" s="99"/>
      <c r="G258" s="151">
        <f t="shared" ref="G258:I258" si="93">G259+G260+G261</f>
        <v>805.5</v>
      </c>
      <c r="H258" s="151">
        <f t="shared" si="93"/>
        <v>500</v>
      </c>
      <c r="I258" s="151">
        <f t="shared" si="93"/>
        <v>500</v>
      </c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</row>
    <row r="259" spans="1:50" ht="15.75" customHeight="1">
      <c r="A259" s="194" t="s">
        <v>487</v>
      </c>
      <c r="B259" s="99" t="s">
        <v>224</v>
      </c>
      <c r="C259" s="99" t="s">
        <v>316</v>
      </c>
      <c r="D259" s="100" t="s">
        <v>373</v>
      </c>
      <c r="E259" s="99" t="s">
        <v>488</v>
      </c>
      <c r="F259" s="99" t="s">
        <v>489</v>
      </c>
      <c r="G259" s="221">
        <v>611</v>
      </c>
      <c r="H259" s="151">
        <v>376</v>
      </c>
      <c r="I259" s="151">
        <v>376</v>
      </c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</row>
    <row r="260" spans="1:50" ht="15.75" customHeight="1">
      <c r="A260" s="98" t="s">
        <v>497</v>
      </c>
      <c r="B260" s="99" t="s">
        <v>224</v>
      </c>
      <c r="C260" s="99" t="s">
        <v>316</v>
      </c>
      <c r="D260" s="100" t="s">
        <v>373</v>
      </c>
      <c r="E260" s="99" t="s">
        <v>491</v>
      </c>
      <c r="F260" s="99" t="s">
        <v>492</v>
      </c>
      <c r="G260" s="151">
        <v>10</v>
      </c>
      <c r="H260" s="151">
        <v>10</v>
      </c>
      <c r="I260" s="151">
        <v>10</v>
      </c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</row>
    <row r="261" spans="1:50" ht="15.75" customHeight="1">
      <c r="A261" s="110" t="s">
        <v>493</v>
      </c>
      <c r="B261" s="99" t="s">
        <v>224</v>
      </c>
      <c r="C261" s="99" t="s">
        <v>316</v>
      </c>
      <c r="D261" s="100" t="s">
        <v>373</v>
      </c>
      <c r="E261" s="99" t="s">
        <v>494</v>
      </c>
      <c r="F261" s="99" t="s">
        <v>495</v>
      </c>
      <c r="G261" s="221">
        <v>184.5</v>
      </c>
      <c r="H261" s="151">
        <v>114</v>
      </c>
      <c r="I261" s="151">
        <v>114</v>
      </c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</row>
    <row r="262" spans="1:50" ht="15.75" customHeight="1">
      <c r="A262" s="98" t="s">
        <v>374</v>
      </c>
      <c r="B262" s="99" t="s">
        <v>224</v>
      </c>
      <c r="C262" s="99" t="s">
        <v>316</v>
      </c>
      <c r="D262" s="100" t="s">
        <v>375</v>
      </c>
      <c r="E262" s="99"/>
      <c r="F262" s="99"/>
      <c r="G262" s="151">
        <f t="shared" ref="G262:I262" si="94">G263+G264+G265</f>
        <v>1317.5</v>
      </c>
      <c r="H262" s="151">
        <f t="shared" si="94"/>
        <v>942.1</v>
      </c>
      <c r="I262" s="151">
        <f t="shared" si="94"/>
        <v>942.1</v>
      </c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</row>
    <row r="263" spans="1:50" ht="15.75" customHeight="1">
      <c r="A263" s="194" t="s">
        <v>487</v>
      </c>
      <c r="B263" s="99" t="s">
        <v>224</v>
      </c>
      <c r="C263" s="99" t="s">
        <v>316</v>
      </c>
      <c r="D263" s="100" t="s">
        <v>375</v>
      </c>
      <c r="E263" s="99" t="s">
        <v>488</v>
      </c>
      <c r="F263" s="99" t="s">
        <v>489</v>
      </c>
      <c r="G263" s="221">
        <v>1016.2</v>
      </c>
      <c r="H263" s="151">
        <v>723.6</v>
      </c>
      <c r="I263" s="151">
        <v>723.6</v>
      </c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</row>
    <row r="264" spans="1:50" ht="15.75" customHeight="1">
      <c r="A264" s="128" t="s">
        <v>490</v>
      </c>
      <c r="B264" s="99" t="s">
        <v>224</v>
      </c>
      <c r="C264" s="99" t="s">
        <v>316</v>
      </c>
      <c r="D264" s="100" t="s">
        <v>375</v>
      </c>
      <c r="E264" s="99" t="s">
        <v>491</v>
      </c>
      <c r="F264" s="99" t="s">
        <v>492</v>
      </c>
      <c r="G264" s="151">
        <v>10</v>
      </c>
      <c r="H264" s="222"/>
      <c r="I264" s="15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</row>
    <row r="265" spans="1:50" ht="15.75" customHeight="1">
      <c r="A265" s="110" t="s">
        <v>493</v>
      </c>
      <c r="B265" s="99" t="s">
        <v>224</v>
      </c>
      <c r="C265" s="99" t="s">
        <v>316</v>
      </c>
      <c r="D265" s="100" t="s">
        <v>375</v>
      </c>
      <c r="E265" s="99" t="s">
        <v>494</v>
      </c>
      <c r="F265" s="99" t="s">
        <v>495</v>
      </c>
      <c r="G265" s="221">
        <v>291.3</v>
      </c>
      <c r="H265" s="151">
        <v>218.5</v>
      </c>
      <c r="I265" s="151">
        <v>218.5</v>
      </c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</row>
    <row r="266" spans="1:50" ht="15.75" customHeight="1">
      <c r="A266" s="103" t="s">
        <v>238</v>
      </c>
      <c r="B266" s="104" t="s">
        <v>224</v>
      </c>
      <c r="C266" s="99" t="s">
        <v>316</v>
      </c>
      <c r="D266" s="105" t="s">
        <v>239</v>
      </c>
      <c r="E266" s="104"/>
      <c r="F266" s="104"/>
      <c r="G266" s="106">
        <f>G267</f>
        <v>50</v>
      </c>
      <c r="H266" s="107"/>
      <c r="I266" s="10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</row>
    <row r="267" spans="1:50" ht="47.25" customHeight="1">
      <c r="A267" s="223" t="s">
        <v>503</v>
      </c>
      <c r="B267" s="224" t="s">
        <v>224</v>
      </c>
      <c r="C267" s="99" t="s">
        <v>316</v>
      </c>
      <c r="D267" s="225" t="s">
        <v>239</v>
      </c>
      <c r="E267" s="108" t="s">
        <v>504</v>
      </c>
      <c r="F267" s="108" t="s">
        <v>505</v>
      </c>
      <c r="G267" s="136">
        <v>50</v>
      </c>
      <c r="H267" s="107"/>
      <c r="I267" s="10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</row>
    <row r="268" spans="1:50" ht="47.25" customHeight="1">
      <c r="A268" s="153" t="s">
        <v>376</v>
      </c>
      <c r="B268" s="89" t="s">
        <v>224</v>
      </c>
      <c r="C268" s="89"/>
      <c r="D268" s="90"/>
      <c r="E268" s="89"/>
      <c r="F268" s="89" t="s">
        <v>559</v>
      </c>
      <c r="G268" s="91">
        <f t="shared" ref="G268:I268" si="95">G269+G287+G298+G313+G279+G319</f>
        <v>126909.03052999999</v>
      </c>
      <c r="H268" s="91">
        <f t="shared" si="95"/>
        <v>91678.310000000012</v>
      </c>
      <c r="I268" s="91">
        <f t="shared" si="95"/>
        <v>81978.300000000017</v>
      </c>
      <c r="J268" s="122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</row>
    <row r="269" spans="1:50" ht="15.75" customHeight="1">
      <c r="A269" s="93" t="s">
        <v>225</v>
      </c>
      <c r="B269" s="94" t="s">
        <v>224</v>
      </c>
      <c r="C269" s="94" t="s">
        <v>226</v>
      </c>
      <c r="D269" s="95"/>
      <c r="E269" s="94"/>
      <c r="F269" s="94"/>
      <c r="G269" s="107">
        <f t="shared" ref="G269:I269" si="96">G270</f>
        <v>1299.4863399999999</v>
      </c>
      <c r="H269" s="107">
        <f t="shared" si="96"/>
        <v>2375</v>
      </c>
      <c r="I269" s="107">
        <f t="shared" si="96"/>
        <v>2375</v>
      </c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</row>
    <row r="270" spans="1:50" ht="15.75" customHeight="1">
      <c r="A270" s="93" t="s">
        <v>587</v>
      </c>
      <c r="B270" s="94" t="s">
        <v>224</v>
      </c>
      <c r="C270" s="94" t="s">
        <v>256</v>
      </c>
      <c r="D270" s="95"/>
      <c r="E270" s="94"/>
      <c r="F270" s="94"/>
      <c r="G270" s="96">
        <f t="shared" ref="G270:I270" si="97">G271</f>
        <v>1299.4863399999999</v>
      </c>
      <c r="H270" s="96">
        <f t="shared" si="97"/>
        <v>2375</v>
      </c>
      <c r="I270" s="96">
        <f t="shared" si="97"/>
        <v>2375</v>
      </c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</row>
    <row r="271" spans="1:50" ht="15.75" customHeight="1">
      <c r="A271" s="98" t="s">
        <v>258</v>
      </c>
      <c r="B271" s="99" t="s">
        <v>224</v>
      </c>
      <c r="C271" s="99" t="s">
        <v>256</v>
      </c>
      <c r="D271" s="109" t="s">
        <v>259</v>
      </c>
      <c r="E271" s="99"/>
      <c r="F271" s="99"/>
      <c r="G271" s="101">
        <f t="shared" ref="G271:I271" si="98">SUM(G272:G278)</f>
        <v>1299.4863399999999</v>
      </c>
      <c r="H271" s="101">
        <f t="shared" si="98"/>
        <v>2375</v>
      </c>
      <c r="I271" s="101">
        <f t="shared" si="98"/>
        <v>2375</v>
      </c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</row>
    <row r="272" spans="1:50" ht="31.5" customHeight="1">
      <c r="A272" s="194" t="s">
        <v>517</v>
      </c>
      <c r="B272" s="99" t="s">
        <v>224</v>
      </c>
      <c r="C272" s="99" t="s">
        <v>256</v>
      </c>
      <c r="D272" s="109" t="s">
        <v>259</v>
      </c>
      <c r="E272" s="99" t="s">
        <v>518</v>
      </c>
      <c r="F272" s="99" t="s">
        <v>489</v>
      </c>
      <c r="G272" s="101">
        <v>343.3</v>
      </c>
      <c r="H272" s="101">
        <v>288</v>
      </c>
      <c r="I272" s="101">
        <v>288</v>
      </c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</row>
    <row r="273" spans="1:50" ht="47.25" customHeight="1">
      <c r="A273" s="98" t="s">
        <v>519</v>
      </c>
      <c r="B273" s="99" t="s">
        <v>224</v>
      </c>
      <c r="C273" s="99" t="s">
        <v>256</v>
      </c>
      <c r="D273" s="109" t="s">
        <v>259</v>
      </c>
      <c r="E273" s="99" t="s">
        <v>520</v>
      </c>
      <c r="F273" s="99" t="s">
        <v>492</v>
      </c>
      <c r="G273" s="101"/>
      <c r="H273" s="101"/>
      <c r="I273" s="10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</row>
    <row r="274" spans="1:50" ht="15.75" customHeight="1">
      <c r="A274" s="110" t="s">
        <v>521</v>
      </c>
      <c r="B274" s="99" t="s">
        <v>224</v>
      </c>
      <c r="C274" s="99" t="s">
        <v>256</v>
      </c>
      <c r="D274" s="109" t="s">
        <v>259</v>
      </c>
      <c r="E274" s="99" t="s">
        <v>522</v>
      </c>
      <c r="F274" s="99" t="s">
        <v>495</v>
      </c>
      <c r="G274" s="101">
        <v>103.5</v>
      </c>
      <c r="H274" s="101">
        <v>87</v>
      </c>
      <c r="I274" s="101">
        <v>87</v>
      </c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</row>
    <row r="275" spans="1:50" ht="15.75" customHeight="1">
      <c r="A275" s="199" t="s">
        <v>507</v>
      </c>
      <c r="B275" s="99" t="s">
        <v>224</v>
      </c>
      <c r="C275" s="99" t="s">
        <v>256</v>
      </c>
      <c r="D275" s="109" t="s">
        <v>259</v>
      </c>
      <c r="E275" s="99" t="s">
        <v>501</v>
      </c>
      <c r="F275" s="99" t="s">
        <v>502</v>
      </c>
      <c r="G275" s="101">
        <v>340.56599999999997</v>
      </c>
      <c r="H275" s="101"/>
      <c r="I275" s="10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</row>
    <row r="276" spans="1:50" ht="15.75" customHeight="1">
      <c r="A276" s="199" t="s">
        <v>507</v>
      </c>
      <c r="B276" s="99" t="s">
        <v>224</v>
      </c>
      <c r="C276" s="99" t="s">
        <v>256</v>
      </c>
      <c r="D276" s="109" t="s">
        <v>259</v>
      </c>
      <c r="E276" s="99" t="s">
        <v>501</v>
      </c>
      <c r="F276" s="99" t="s">
        <v>508</v>
      </c>
      <c r="G276" s="101">
        <v>2.1</v>
      </c>
      <c r="H276" s="101"/>
      <c r="I276" s="10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</row>
    <row r="277" spans="1:50" ht="15.75" customHeight="1">
      <c r="A277" s="199" t="s">
        <v>588</v>
      </c>
      <c r="B277" s="99" t="s">
        <v>224</v>
      </c>
      <c r="C277" s="99" t="s">
        <v>256</v>
      </c>
      <c r="D277" s="109" t="s">
        <v>259</v>
      </c>
      <c r="E277" s="99" t="s">
        <v>589</v>
      </c>
      <c r="F277" s="99" t="s">
        <v>505</v>
      </c>
      <c r="G277" s="101">
        <v>6.7588900000000001</v>
      </c>
      <c r="H277" s="101"/>
      <c r="I277" s="10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</row>
    <row r="278" spans="1:50" ht="15.75" customHeight="1">
      <c r="A278" s="226" t="s">
        <v>590</v>
      </c>
      <c r="B278" s="99" t="s">
        <v>224</v>
      </c>
      <c r="C278" s="99" t="s">
        <v>256</v>
      </c>
      <c r="D278" s="109" t="s">
        <v>259</v>
      </c>
      <c r="E278" s="227" t="s">
        <v>591</v>
      </c>
      <c r="F278" s="99" t="s">
        <v>592</v>
      </c>
      <c r="G278" s="101">
        <v>503.26145000000002</v>
      </c>
      <c r="H278" s="101">
        <v>2000</v>
      </c>
      <c r="I278" s="101">
        <v>2000</v>
      </c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</row>
    <row r="279" spans="1:50" ht="15.75" customHeight="1">
      <c r="A279" s="134" t="s">
        <v>377</v>
      </c>
      <c r="B279" s="94" t="s">
        <v>224</v>
      </c>
      <c r="C279" s="94" t="s">
        <v>278</v>
      </c>
      <c r="D279" s="95"/>
      <c r="E279" s="94"/>
      <c r="F279" s="94"/>
      <c r="G279" s="107">
        <f>G282+G280</f>
        <v>1093.961</v>
      </c>
      <c r="H279" s="107">
        <f t="shared" ref="H279:I279" si="99">H282</f>
        <v>7.8</v>
      </c>
      <c r="I279" s="107">
        <f t="shared" si="99"/>
        <v>8</v>
      </c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</row>
    <row r="280" spans="1:50" ht="15.75" customHeight="1">
      <c r="A280" s="128" t="s">
        <v>286</v>
      </c>
      <c r="B280" s="99" t="s">
        <v>224</v>
      </c>
      <c r="C280" s="99" t="s">
        <v>287</v>
      </c>
      <c r="D280" s="109" t="s">
        <v>288</v>
      </c>
      <c r="E280" s="99"/>
      <c r="F280" s="99"/>
      <c r="G280" s="101">
        <f t="shared" ref="G280:I280" si="100">G281</f>
        <v>1083.5609999999999</v>
      </c>
      <c r="H280" s="101">
        <f t="shared" si="100"/>
        <v>0</v>
      </c>
      <c r="I280" s="101">
        <f t="shared" si="100"/>
        <v>0</v>
      </c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</row>
    <row r="281" spans="1:50" ht="31.5" customHeight="1">
      <c r="A281" s="128" t="s">
        <v>593</v>
      </c>
      <c r="B281" s="99" t="s">
        <v>224</v>
      </c>
      <c r="C281" s="99" t="s">
        <v>287</v>
      </c>
      <c r="D281" s="109" t="s">
        <v>288</v>
      </c>
      <c r="E281" s="99" t="s">
        <v>501</v>
      </c>
      <c r="F281" s="99" t="s">
        <v>502</v>
      </c>
      <c r="G281" s="115">
        <v>1083.5609999999999</v>
      </c>
      <c r="H281" s="115"/>
      <c r="I281" s="10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</row>
    <row r="282" spans="1:50" ht="31.5" customHeight="1">
      <c r="A282" s="93" t="s">
        <v>572</v>
      </c>
      <c r="B282" s="94" t="s">
        <v>224</v>
      </c>
      <c r="C282" s="94" t="s">
        <v>290</v>
      </c>
      <c r="D282" s="109"/>
      <c r="E282" s="99"/>
      <c r="F282" s="99"/>
      <c r="G282" s="101">
        <f t="shared" ref="G282:I282" si="101">G283+G285</f>
        <v>10.4</v>
      </c>
      <c r="H282" s="101">
        <f t="shared" si="101"/>
        <v>7.8</v>
      </c>
      <c r="I282" s="101">
        <f t="shared" si="101"/>
        <v>8</v>
      </c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</row>
    <row r="283" spans="1:50" ht="63" customHeight="1">
      <c r="A283" s="98" t="s">
        <v>378</v>
      </c>
      <c r="B283" s="99" t="s">
        <v>224</v>
      </c>
      <c r="C283" s="99" t="s">
        <v>290</v>
      </c>
      <c r="D283" s="100" t="s">
        <v>379</v>
      </c>
      <c r="E283" s="99"/>
      <c r="F283" s="99"/>
      <c r="G283" s="101">
        <f t="shared" ref="G283:I283" si="102">G284</f>
        <v>4</v>
      </c>
      <c r="H283" s="101">
        <f t="shared" si="102"/>
        <v>4</v>
      </c>
      <c r="I283" s="101">
        <f t="shared" si="102"/>
        <v>4</v>
      </c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</row>
    <row r="284" spans="1:50" ht="31.5" customHeight="1">
      <c r="A284" s="98" t="s">
        <v>507</v>
      </c>
      <c r="B284" s="99" t="s">
        <v>224</v>
      </c>
      <c r="C284" s="99" t="s">
        <v>290</v>
      </c>
      <c r="D284" s="100" t="s">
        <v>379</v>
      </c>
      <c r="E284" s="99" t="s">
        <v>501</v>
      </c>
      <c r="F284" s="99" t="s">
        <v>508</v>
      </c>
      <c r="G284" s="101">
        <v>4</v>
      </c>
      <c r="H284" s="101">
        <v>4</v>
      </c>
      <c r="I284" s="101">
        <v>4</v>
      </c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</row>
    <row r="285" spans="1:50" ht="63" customHeight="1">
      <c r="A285" s="98" t="s">
        <v>380</v>
      </c>
      <c r="B285" s="99" t="s">
        <v>224</v>
      </c>
      <c r="C285" s="99" t="s">
        <v>290</v>
      </c>
      <c r="D285" s="100" t="s">
        <v>381</v>
      </c>
      <c r="E285" s="99"/>
      <c r="F285" s="99"/>
      <c r="G285" s="101">
        <f t="shared" ref="G285:I285" si="103">G286</f>
        <v>6.4</v>
      </c>
      <c r="H285" s="101">
        <f t="shared" si="103"/>
        <v>3.8</v>
      </c>
      <c r="I285" s="101">
        <f t="shared" si="103"/>
        <v>4</v>
      </c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</row>
    <row r="286" spans="1:50" ht="31.5" customHeight="1">
      <c r="A286" s="98" t="s">
        <v>507</v>
      </c>
      <c r="B286" s="99" t="s">
        <v>224</v>
      </c>
      <c r="C286" s="99" t="s">
        <v>290</v>
      </c>
      <c r="D286" s="100" t="s">
        <v>381</v>
      </c>
      <c r="E286" s="99" t="s">
        <v>501</v>
      </c>
      <c r="F286" s="99" t="s">
        <v>508</v>
      </c>
      <c r="G286" s="101">
        <v>6.4</v>
      </c>
      <c r="H286" s="101">
        <v>3.8</v>
      </c>
      <c r="I286" s="101">
        <v>4</v>
      </c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</row>
    <row r="287" spans="1:50" ht="15.75" customHeight="1">
      <c r="A287" s="93" t="s">
        <v>382</v>
      </c>
      <c r="B287" s="94" t="s">
        <v>224</v>
      </c>
      <c r="C287" s="94" t="s">
        <v>293</v>
      </c>
      <c r="D287" s="95"/>
      <c r="E287" s="94"/>
      <c r="F287" s="94"/>
      <c r="G287" s="107">
        <f t="shared" ref="G287:I287" si="104">G288</f>
        <v>1705.7831900000001</v>
      </c>
      <c r="H287" s="107">
        <f t="shared" si="104"/>
        <v>1055.3</v>
      </c>
      <c r="I287" s="107">
        <f t="shared" si="104"/>
        <v>1055.3</v>
      </c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</row>
    <row r="288" spans="1:50" ht="15.75" customHeight="1">
      <c r="A288" s="93" t="s">
        <v>594</v>
      </c>
      <c r="B288" s="94" t="s">
        <v>224</v>
      </c>
      <c r="C288" s="94" t="s">
        <v>383</v>
      </c>
      <c r="D288" s="95"/>
      <c r="E288" s="94"/>
      <c r="F288" s="94"/>
      <c r="G288" s="107">
        <f>G289+G293+G296</f>
        <v>1705.7831900000001</v>
      </c>
      <c r="H288" s="107">
        <f t="shared" ref="H288:I288" si="105">H289</f>
        <v>1055.3</v>
      </c>
      <c r="I288" s="107">
        <f t="shared" si="105"/>
        <v>1055.3</v>
      </c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</row>
    <row r="289" spans="1:50" ht="39" customHeight="1">
      <c r="A289" s="98" t="s">
        <v>233</v>
      </c>
      <c r="B289" s="99" t="s">
        <v>224</v>
      </c>
      <c r="C289" s="99" t="s">
        <v>383</v>
      </c>
      <c r="D289" s="100" t="s">
        <v>235</v>
      </c>
      <c r="E289" s="99"/>
      <c r="F289" s="99"/>
      <c r="G289" s="101">
        <f t="shared" ref="G289:I289" si="106">SUM(G290:G292)</f>
        <v>1631.3000000000002</v>
      </c>
      <c r="H289" s="101">
        <f t="shared" si="106"/>
        <v>1055.3</v>
      </c>
      <c r="I289" s="101">
        <f t="shared" si="106"/>
        <v>1055.3</v>
      </c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</row>
    <row r="290" spans="1:50" ht="31.5" customHeight="1">
      <c r="A290" s="194" t="s">
        <v>487</v>
      </c>
      <c r="B290" s="99" t="s">
        <v>224</v>
      </c>
      <c r="C290" s="99" t="s">
        <v>383</v>
      </c>
      <c r="D290" s="100" t="s">
        <v>235</v>
      </c>
      <c r="E290" s="99" t="s">
        <v>488</v>
      </c>
      <c r="F290" s="99" t="s">
        <v>489</v>
      </c>
      <c r="G290" s="195">
        <v>1276.4000000000001</v>
      </c>
      <c r="H290" s="101">
        <v>810.3</v>
      </c>
      <c r="I290" s="101">
        <v>810.3</v>
      </c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</row>
    <row r="291" spans="1:50" ht="31.5" customHeight="1">
      <c r="A291" s="98" t="s">
        <v>497</v>
      </c>
      <c r="B291" s="99" t="s">
        <v>224</v>
      </c>
      <c r="C291" s="99" t="s">
        <v>383</v>
      </c>
      <c r="D291" s="100" t="s">
        <v>235</v>
      </c>
      <c r="E291" s="99" t="s">
        <v>491</v>
      </c>
      <c r="F291" s="99" t="s">
        <v>492</v>
      </c>
      <c r="G291" s="101">
        <v>20</v>
      </c>
      <c r="H291" s="101"/>
      <c r="I291" s="10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</row>
    <row r="292" spans="1:50" ht="47.25" customHeight="1">
      <c r="A292" s="110" t="s">
        <v>493</v>
      </c>
      <c r="B292" s="99" t="s">
        <v>224</v>
      </c>
      <c r="C292" s="99" t="s">
        <v>383</v>
      </c>
      <c r="D292" s="100" t="s">
        <v>235</v>
      </c>
      <c r="E292" s="99" t="s">
        <v>494</v>
      </c>
      <c r="F292" s="99" t="s">
        <v>495</v>
      </c>
      <c r="G292" s="195">
        <v>334.9</v>
      </c>
      <c r="H292" s="101">
        <v>245</v>
      </c>
      <c r="I292" s="101">
        <v>245</v>
      </c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</row>
    <row r="293" spans="1:50" ht="39" customHeight="1">
      <c r="A293" s="98" t="s">
        <v>233</v>
      </c>
      <c r="B293" s="99" t="s">
        <v>224</v>
      </c>
      <c r="C293" s="99" t="s">
        <v>383</v>
      </c>
      <c r="D293" s="100" t="s">
        <v>242</v>
      </c>
      <c r="E293" s="99"/>
      <c r="F293" s="99"/>
      <c r="G293" s="101">
        <f t="shared" ref="G293:I293" si="107">SUM(G294:G295)</f>
        <v>4.4831899999999996</v>
      </c>
      <c r="H293" s="101">
        <f t="shared" si="107"/>
        <v>0</v>
      </c>
      <c r="I293" s="101">
        <f t="shared" si="107"/>
        <v>0</v>
      </c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</row>
    <row r="294" spans="1:50" ht="31.5" customHeight="1">
      <c r="A294" s="194" t="s">
        <v>487</v>
      </c>
      <c r="B294" s="99" t="s">
        <v>224</v>
      </c>
      <c r="C294" s="99" t="s">
        <v>383</v>
      </c>
      <c r="D294" s="100" t="s">
        <v>242</v>
      </c>
      <c r="E294" s="99" t="s">
        <v>488</v>
      </c>
      <c r="F294" s="99" t="s">
        <v>489</v>
      </c>
      <c r="G294" s="101">
        <v>3.4433099999999999</v>
      </c>
      <c r="H294" s="101"/>
      <c r="I294" s="10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</row>
    <row r="295" spans="1:50" ht="47.25" customHeight="1">
      <c r="A295" s="110" t="s">
        <v>493</v>
      </c>
      <c r="B295" s="99" t="s">
        <v>224</v>
      </c>
      <c r="C295" s="99" t="s">
        <v>383</v>
      </c>
      <c r="D295" s="100" t="s">
        <v>242</v>
      </c>
      <c r="E295" s="99" t="s">
        <v>494</v>
      </c>
      <c r="F295" s="99" t="s">
        <v>495</v>
      </c>
      <c r="G295" s="101">
        <v>1.0398799999999999</v>
      </c>
      <c r="H295" s="101"/>
      <c r="I295" s="10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</row>
    <row r="296" spans="1:50" ht="15.75" customHeight="1">
      <c r="A296" s="103" t="s">
        <v>238</v>
      </c>
      <c r="B296" s="104" t="s">
        <v>224</v>
      </c>
      <c r="C296" s="99" t="s">
        <v>383</v>
      </c>
      <c r="D296" s="105" t="s">
        <v>239</v>
      </c>
      <c r="E296" s="104"/>
      <c r="F296" s="104"/>
      <c r="G296" s="106">
        <f>G297</f>
        <v>70</v>
      </c>
      <c r="H296" s="107"/>
      <c r="I296" s="10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</row>
    <row r="297" spans="1:50" ht="47.25" customHeight="1">
      <c r="A297" s="196" t="s">
        <v>503</v>
      </c>
      <c r="B297" s="108" t="s">
        <v>224</v>
      </c>
      <c r="C297" s="99" t="s">
        <v>383</v>
      </c>
      <c r="D297" s="105" t="s">
        <v>239</v>
      </c>
      <c r="E297" s="108" t="s">
        <v>504</v>
      </c>
      <c r="F297" s="108" t="s">
        <v>505</v>
      </c>
      <c r="G297" s="136">
        <v>70</v>
      </c>
      <c r="H297" s="107"/>
      <c r="I297" s="10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</row>
    <row r="298" spans="1:50" ht="15.75" customHeight="1">
      <c r="A298" s="93" t="s">
        <v>384</v>
      </c>
      <c r="B298" s="94" t="s">
        <v>224</v>
      </c>
      <c r="C298" s="94" t="s">
        <v>385</v>
      </c>
      <c r="D298" s="95"/>
      <c r="E298" s="94"/>
      <c r="F298" s="94"/>
      <c r="G298" s="107">
        <f t="shared" ref="G298:I298" si="108">G299+G302+G310+G305</f>
        <v>116361.79999999999</v>
      </c>
      <c r="H298" s="107">
        <f t="shared" si="108"/>
        <v>82869.450000000012</v>
      </c>
      <c r="I298" s="107">
        <f t="shared" si="108"/>
        <v>73169.260000000009</v>
      </c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</row>
    <row r="299" spans="1:50" ht="15.75" customHeight="1">
      <c r="A299" s="93" t="s">
        <v>595</v>
      </c>
      <c r="B299" s="94" t="s">
        <v>224</v>
      </c>
      <c r="C299" s="94" t="s">
        <v>387</v>
      </c>
      <c r="D299" s="85"/>
      <c r="E299" s="94"/>
      <c r="F299" s="94"/>
      <c r="G299" s="107">
        <f t="shared" ref="G299:I299" si="109">G300</f>
        <v>22362.7</v>
      </c>
      <c r="H299" s="107">
        <f t="shared" si="109"/>
        <v>19240</v>
      </c>
      <c r="I299" s="107">
        <f t="shared" si="109"/>
        <v>16240</v>
      </c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</row>
    <row r="300" spans="1:50" ht="15.75" customHeight="1">
      <c r="A300" s="98" t="s">
        <v>386</v>
      </c>
      <c r="B300" s="99" t="s">
        <v>224</v>
      </c>
      <c r="C300" s="99" t="s">
        <v>387</v>
      </c>
      <c r="D300" s="109" t="s">
        <v>388</v>
      </c>
      <c r="E300" s="99"/>
      <c r="F300" s="99"/>
      <c r="G300" s="101">
        <f t="shared" ref="G300:I300" si="110">G301</f>
        <v>22362.7</v>
      </c>
      <c r="H300" s="101">
        <f t="shared" si="110"/>
        <v>19240</v>
      </c>
      <c r="I300" s="101">
        <f t="shared" si="110"/>
        <v>16240</v>
      </c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</row>
    <row r="301" spans="1:50" ht="31.5" customHeight="1">
      <c r="A301" s="98" t="s">
        <v>590</v>
      </c>
      <c r="B301" s="99" t="s">
        <v>224</v>
      </c>
      <c r="C301" s="99" t="s">
        <v>387</v>
      </c>
      <c r="D301" s="109" t="s">
        <v>388</v>
      </c>
      <c r="E301" s="99" t="s">
        <v>591</v>
      </c>
      <c r="F301" s="99" t="s">
        <v>592</v>
      </c>
      <c r="G301" s="101">
        <f>21610.5+752.2</f>
        <v>22362.7</v>
      </c>
      <c r="H301" s="101">
        <v>19240</v>
      </c>
      <c r="I301" s="101">
        <f>19240-3000</f>
        <v>16240</v>
      </c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</row>
    <row r="302" spans="1:50" ht="15.75" customHeight="1">
      <c r="A302" s="93" t="s">
        <v>596</v>
      </c>
      <c r="B302" s="94" t="s">
        <v>224</v>
      </c>
      <c r="C302" s="94" t="s">
        <v>390</v>
      </c>
      <c r="D302" s="95"/>
      <c r="E302" s="94"/>
      <c r="F302" s="94"/>
      <c r="G302" s="107">
        <f t="shared" ref="G302:I302" si="111">G303</f>
        <v>71986.8</v>
      </c>
      <c r="H302" s="107">
        <f t="shared" si="111"/>
        <v>47988.3</v>
      </c>
      <c r="I302" s="107">
        <f t="shared" si="111"/>
        <v>42988.3</v>
      </c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</row>
    <row r="303" spans="1:50" ht="24.75" customHeight="1">
      <c r="A303" s="98" t="s">
        <v>389</v>
      </c>
      <c r="B303" s="99" t="s">
        <v>224</v>
      </c>
      <c r="C303" s="99" t="s">
        <v>390</v>
      </c>
      <c r="D303" s="109" t="s">
        <v>391</v>
      </c>
      <c r="E303" s="99"/>
      <c r="F303" s="99"/>
      <c r="G303" s="101">
        <f t="shared" ref="G303:I303" si="112">G304</f>
        <v>71986.8</v>
      </c>
      <c r="H303" s="101">
        <f t="shared" si="112"/>
        <v>47988.3</v>
      </c>
      <c r="I303" s="101">
        <f t="shared" si="112"/>
        <v>42988.3</v>
      </c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</row>
    <row r="304" spans="1:50" ht="31.5" customHeight="1">
      <c r="A304" s="98" t="s">
        <v>590</v>
      </c>
      <c r="B304" s="99" t="s">
        <v>224</v>
      </c>
      <c r="C304" s="99" t="s">
        <v>390</v>
      </c>
      <c r="D304" s="109" t="s">
        <v>391</v>
      </c>
      <c r="E304" s="99" t="s">
        <v>591</v>
      </c>
      <c r="F304" s="99" t="s">
        <v>592</v>
      </c>
      <c r="G304" s="101">
        <f>69212.5+2774.3</f>
        <v>71986.8</v>
      </c>
      <c r="H304" s="101">
        <f>49038.3-1050</f>
        <v>47988.3</v>
      </c>
      <c r="I304" s="101">
        <f>49038.3-1050-5000</f>
        <v>42988.3</v>
      </c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</row>
    <row r="305" spans="1:32" ht="15.75" customHeight="1">
      <c r="A305" s="93" t="s">
        <v>597</v>
      </c>
      <c r="B305" s="94" t="s">
        <v>224</v>
      </c>
      <c r="C305" s="94" t="s">
        <v>393</v>
      </c>
      <c r="D305" s="95"/>
      <c r="E305" s="94"/>
      <c r="F305" s="94"/>
      <c r="G305" s="107">
        <f t="shared" ref="G305:I305" si="113">G306+G308</f>
        <v>21880.9</v>
      </c>
      <c r="H305" s="107">
        <f t="shared" si="113"/>
        <v>15471.150000000001</v>
      </c>
      <c r="I305" s="107">
        <f t="shared" si="113"/>
        <v>13770.96</v>
      </c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</row>
    <row r="306" spans="1:32" ht="15.75" customHeight="1">
      <c r="A306" s="98" t="s">
        <v>392</v>
      </c>
      <c r="B306" s="99" t="s">
        <v>224</v>
      </c>
      <c r="C306" s="99" t="s">
        <v>393</v>
      </c>
      <c r="D306" s="109" t="s">
        <v>394</v>
      </c>
      <c r="E306" s="99"/>
      <c r="F306" s="99"/>
      <c r="G306" s="101">
        <f t="shared" ref="G306:I306" si="114">G307</f>
        <v>3528.7000000000003</v>
      </c>
      <c r="H306" s="101">
        <f t="shared" si="114"/>
        <v>2810.96</v>
      </c>
      <c r="I306" s="101">
        <f t="shared" si="114"/>
        <v>2810.96</v>
      </c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</row>
    <row r="307" spans="1:32" ht="31.5" customHeight="1">
      <c r="A307" s="98" t="s">
        <v>590</v>
      </c>
      <c r="B307" s="99" t="s">
        <v>224</v>
      </c>
      <c r="C307" s="99" t="s">
        <v>393</v>
      </c>
      <c r="D307" s="109" t="s">
        <v>394</v>
      </c>
      <c r="E307" s="99" t="s">
        <v>591</v>
      </c>
      <c r="F307" s="99" t="s">
        <v>592</v>
      </c>
      <c r="G307" s="101">
        <f>3699.9-171.2</f>
        <v>3528.7000000000003</v>
      </c>
      <c r="H307" s="101">
        <f t="shared" ref="H307:I307" si="115">2811-0.04</f>
        <v>2810.96</v>
      </c>
      <c r="I307" s="101">
        <f t="shared" si="115"/>
        <v>2810.96</v>
      </c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</row>
    <row r="308" spans="1:32" ht="15.75" customHeight="1">
      <c r="A308" s="98" t="s">
        <v>395</v>
      </c>
      <c r="B308" s="99" t="s">
        <v>224</v>
      </c>
      <c r="C308" s="99" t="s">
        <v>393</v>
      </c>
      <c r="D308" s="109" t="s">
        <v>396</v>
      </c>
      <c r="E308" s="99"/>
      <c r="F308" s="99"/>
      <c r="G308" s="101">
        <f t="shared" ref="G308:I308" si="116">G309</f>
        <v>18352.2</v>
      </c>
      <c r="H308" s="101">
        <f t="shared" si="116"/>
        <v>12660.19</v>
      </c>
      <c r="I308" s="101">
        <f t="shared" si="116"/>
        <v>10960</v>
      </c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</row>
    <row r="309" spans="1:32" ht="31.5" customHeight="1">
      <c r="A309" s="98" t="s">
        <v>590</v>
      </c>
      <c r="B309" s="99" t="s">
        <v>224</v>
      </c>
      <c r="C309" s="99" t="s">
        <v>393</v>
      </c>
      <c r="D309" s="109" t="s">
        <v>396</v>
      </c>
      <c r="E309" s="99" t="s">
        <v>591</v>
      </c>
      <c r="F309" s="99" t="s">
        <v>592</v>
      </c>
      <c r="G309" s="101">
        <f>16486.4+1865.8</f>
        <v>18352.2</v>
      </c>
      <c r="H309" s="101">
        <f>15960-3299.81</f>
        <v>12660.19</v>
      </c>
      <c r="I309" s="101">
        <f>15960-5000</f>
        <v>10960</v>
      </c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</row>
    <row r="310" spans="1:32" ht="15.75" customHeight="1">
      <c r="A310" s="93" t="s">
        <v>598</v>
      </c>
      <c r="B310" s="94" t="s">
        <v>224</v>
      </c>
      <c r="C310" s="94" t="s">
        <v>398</v>
      </c>
      <c r="D310" s="95"/>
      <c r="E310" s="94"/>
      <c r="F310" s="94"/>
      <c r="G310" s="107">
        <f t="shared" ref="G310:I310" si="117">G311</f>
        <v>131.4</v>
      </c>
      <c r="H310" s="107">
        <f t="shared" si="117"/>
        <v>170</v>
      </c>
      <c r="I310" s="107">
        <f t="shared" si="117"/>
        <v>170</v>
      </c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</row>
    <row r="311" spans="1:32" ht="34.5" customHeight="1">
      <c r="A311" s="98" t="s">
        <v>397</v>
      </c>
      <c r="B311" s="99" t="s">
        <v>224</v>
      </c>
      <c r="C311" s="99" t="s">
        <v>398</v>
      </c>
      <c r="D311" s="109" t="s">
        <v>399</v>
      </c>
      <c r="E311" s="99"/>
      <c r="F311" s="99"/>
      <c r="G311" s="101">
        <f t="shared" ref="G311:I311" si="118">G312</f>
        <v>131.4</v>
      </c>
      <c r="H311" s="101">
        <f t="shared" si="118"/>
        <v>170</v>
      </c>
      <c r="I311" s="101">
        <f t="shared" si="118"/>
        <v>170</v>
      </c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</row>
    <row r="312" spans="1:32" ht="31.5" customHeight="1">
      <c r="A312" s="98" t="s">
        <v>590</v>
      </c>
      <c r="B312" s="99" t="s">
        <v>224</v>
      </c>
      <c r="C312" s="99" t="s">
        <v>398</v>
      </c>
      <c r="D312" s="109" t="s">
        <v>399</v>
      </c>
      <c r="E312" s="99" t="s">
        <v>591</v>
      </c>
      <c r="F312" s="99" t="s">
        <v>592</v>
      </c>
      <c r="G312" s="101">
        <v>131.4</v>
      </c>
      <c r="H312" s="101">
        <v>170</v>
      </c>
      <c r="I312" s="101">
        <v>170</v>
      </c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</row>
    <row r="313" spans="1:32" ht="31.5" customHeight="1">
      <c r="A313" s="93" t="s">
        <v>338</v>
      </c>
      <c r="B313" s="94" t="s">
        <v>224</v>
      </c>
      <c r="C313" s="94" t="s">
        <v>339</v>
      </c>
      <c r="D313" s="95"/>
      <c r="E313" s="94"/>
      <c r="F313" s="94"/>
      <c r="G313" s="107">
        <f t="shared" ref="G313:I313" si="119">G314+G317</f>
        <v>2038</v>
      </c>
      <c r="H313" s="107">
        <f t="shared" si="119"/>
        <v>1650.76</v>
      </c>
      <c r="I313" s="107">
        <f t="shared" si="119"/>
        <v>1650.74</v>
      </c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</row>
    <row r="314" spans="1:32" ht="15.75" customHeight="1">
      <c r="A314" s="98" t="s">
        <v>579</v>
      </c>
      <c r="B314" s="99" t="s">
        <v>224</v>
      </c>
      <c r="C314" s="99" t="s">
        <v>341</v>
      </c>
      <c r="D314" s="109"/>
      <c r="E314" s="99"/>
      <c r="F314" s="99"/>
      <c r="G314" s="101">
        <f t="shared" ref="G314:I314" si="120">G315</f>
        <v>1407.3</v>
      </c>
      <c r="H314" s="101">
        <f t="shared" si="120"/>
        <v>1192</v>
      </c>
      <c r="I314" s="101">
        <f t="shared" si="120"/>
        <v>1192</v>
      </c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</row>
    <row r="315" spans="1:32" ht="47.25" customHeight="1">
      <c r="A315" s="98" t="s">
        <v>400</v>
      </c>
      <c r="B315" s="99" t="s">
        <v>224</v>
      </c>
      <c r="C315" s="99" t="s">
        <v>341</v>
      </c>
      <c r="D315" s="109" t="s">
        <v>401</v>
      </c>
      <c r="E315" s="99"/>
      <c r="F315" s="99"/>
      <c r="G315" s="101">
        <f t="shared" ref="G315:I315" si="121">G316</f>
        <v>1407.3</v>
      </c>
      <c r="H315" s="101">
        <f t="shared" si="121"/>
        <v>1192</v>
      </c>
      <c r="I315" s="101">
        <f t="shared" si="121"/>
        <v>1192</v>
      </c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</row>
    <row r="316" spans="1:32" ht="31.5" customHeight="1">
      <c r="A316" s="98" t="s">
        <v>590</v>
      </c>
      <c r="B316" s="99" t="s">
        <v>224</v>
      </c>
      <c r="C316" s="99" t="s">
        <v>341</v>
      </c>
      <c r="D316" s="109" t="s">
        <v>401</v>
      </c>
      <c r="E316" s="99" t="s">
        <v>591</v>
      </c>
      <c r="F316" s="99" t="s">
        <v>592</v>
      </c>
      <c r="G316" s="101">
        <f>1232.1+175.2</f>
        <v>1407.3</v>
      </c>
      <c r="H316" s="101">
        <v>1192</v>
      </c>
      <c r="I316" s="101">
        <v>1192</v>
      </c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</row>
    <row r="317" spans="1:32" ht="15.75" customHeight="1">
      <c r="A317" s="98" t="s">
        <v>402</v>
      </c>
      <c r="B317" s="99" t="s">
        <v>224</v>
      </c>
      <c r="C317" s="99" t="s">
        <v>341</v>
      </c>
      <c r="D317" s="109" t="s">
        <v>403</v>
      </c>
      <c r="E317" s="99"/>
      <c r="F317" s="99"/>
      <c r="G317" s="101">
        <f t="shared" ref="G317:I317" si="122">G318</f>
        <v>630.70000000000005</v>
      </c>
      <c r="H317" s="101">
        <f t="shared" si="122"/>
        <v>458.76</v>
      </c>
      <c r="I317" s="101">
        <f t="shared" si="122"/>
        <v>458.74</v>
      </c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</row>
    <row r="318" spans="1:32" ht="31.5" customHeight="1">
      <c r="A318" s="98" t="s">
        <v>590</v>
      </c>
      <c r="B318" s="99" t="s">
        <v>224</v>
      </c>
      <c r="C318" s="99" t="s">
        <v>341</v>
      </c>
      <c r="D318" s="109" t="s">
        <v>403</v>
      </c>
      <c r="E318" s="99" t="s">
        <v>591</v>
      </c>
      <c r="F318" s="99" t="s">
        <v>592</v>
      </c>
      <c r="G318" s="101">
        <f>471.6+159.1</f>
        <v>630.70000000000005</v>
      </c>
      <c r="H318" s="101">
        <v>458.76</v>
      </c>
      <c r="I318" s="101">
        <v>458.74</v>
      </c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</row>
    <row r="319" spans="1:32" ht="31.5" customHeight="1">
      <c r="A319" s="93" t="s">
        <v>302</v>
      </c>
      <c r="B319" s="94" t="s">
        <v>224</v>
      </c>
      <c r="C319" s="94" t="s">
        <v>303</v>
      </c>
      <c r="D319" s="95"/>
      <c r="E319" s="94"/>
      <c r="F319" s="94"/>
      <c r="G319" s="107">
        <f t="shared" ref="G319:I319" si="123">G320</f>
        <v>4410</v>
      </c>
      <c r="H319" s="107">
        <f t="shared" si="123"/>
        <v>3720</v>
      </c>
      <c r="I319" s="107">
        <f t="shared" si="123"/>
        <v>3720</v>
      </c>
      <c r="J319" s="87"/>
      <c r="K319" s="87"/>
      <c r="L319" s="87"/>
      <c r="M319" s="87"/>
      <c r="N319" s="87"/>
      <c r="O319" s="87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</row>
    <row r="320" spans="1:32" ht="31.5" customHeight="1">
      <c r="A320" s="98" t="s">
        <v>599</v>
      </c>
      <c r="B320" s="99" t="s">
        <v>224</v>
      </c>
      <c r="C320" s="99" t="s">
        <v>405</v>
      </c>
      <c r="D320" s="95"/>
      <c r="E320" s="94"/>
      <c r="F320" s="94"/>
      <c r="G320" s="107">
        <f t="shared" ref="G320:I320" si="124">G321</f>
        <v>4410</v>
      </c>
      <c r="H320" s="107">
        <f t="shared" si="124"/>
        <v>3720</v>
      </c>
      <c r="I320" s="107">
        <f t="shared" si="124"/>
        <v>3720</v>
      </c>
      <c r="J320" s="87"/>
      <c r="K320" s="87"/>
      <c r="L320" s="87"/>
      <c r="M320" s="87"/>
      <c r="N320" s="87"/>
      <c r="O320" s="87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</row>
    <row r="321" spans="1:32" ht="31.5" customHeight="1">
      <c r="A321" s="128" t="s">
        <v>404</v>
      </c>
      <c r="B321" s="99" t="s">
        <v>224</v>
      </c>
      <c r="C321" s="99" t="s">
        <v>405</v>
      </c>
      <c r="D321" s="100" t="s">
        <v>406</v>
      </c>
      <c r="E321" s="99"/>
      <c r="F321" s="99"/>
      <c r="G321" s="101">
        <f t="shared" ref="G321:I321" si="125">G322</f>
        <v>4410</v>
      </c>
      <c r="H321" s="101">
        <f t="shared" si="125"/>
        <v>3720</v>
      </c>
      <c r="I321" s="101">
        <f t="shared" si="125"/>
        <v>3720</v>
      </c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</row>
    <row r="322" spans="1:32" ht="31.5" customHeight="1">
      <c r="A322" s="128" t="s">
        <v>600</v>
      </c>
      <c r="B322" s="99" t="s">
        <v>224</v>
      </c>
      <c r="C322" s="99" t="s">
        <v>405</v>
      </c>
      <c r="D322" s="100" t="s">
        <v>406</v>
      </c>
      <c r="E322" s="99" t="s">
        <v>556</v>
      </c>
      <c r="F322" s="99" t="s">
        <v>557</v>
      </c>
      <c r="G322" s="101">
        <v>4410</v>
      </c>
      <c r="H322" s="101">
        <v>3720</v>
      </c>
      <c r="I322" s="101">
        <v>3720</v>
      </c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</row>
    <row r="323" spans="1:32" ht="47.25" customHeight="1">
      <c r="A323" s="153" t="s">
        <v>407</v>
      </c>
      <c r="B323" s="89" t="s">
        <v>224</v>
      </c>
      <c r="C323" s="89"/>
      <c r="D323" s="90"/>
      <c r="E323" s="89"/>
      <c r="F323" s="89" t="s">
        <v>559</v>
      </c>
      <c r="G323" s="91">
        <f t="shared" ref="G323:I323" si="126">G324+G341</f>
        <v>82.692859999999996</v>
      </c>
      <c r="H323" s="91">
        <f t="shared" si="126"/>
        <v>0</v>
      </c>
      <c r="I323" s="91">
        <f t="shared" si="126"/>
        <v>0</v>
      </c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</row>
    <row r="324" spans="1:32" ht="14.25" customHeight="1">
      <c r="A324" s="93" t="s">
        <v>225</v>
      </c>
      <c r="B324" s="94" t="s">
        <v>224</v>
      </c>
      <c r="C324" s="94" t="s">
        <v>226</v>
      </c>
      <c r="D324" s="95"/>
      <c r="E324" s="94"/>
      <c r="F324" s="94"/>
      <c r="G324" s="96">
        <f t="shared" ref="G324:I324" si="127">G325</f>
        <v>82.692859999999996</v>
      </c>
      <c r="H324" s="96">
        <f t="shared" si="127"/>
        <v>0</v>
      </c>
      <c r="I324" s="96">
        <f t="shared" si="127"/>
        <v>0</v>
      </c>
      <c r="J324" s="154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</row>
    <row r="325" spans="1:32" ht="15.75" customHeight="1">
      <c r="A325" s="93" t="s">
        <v>587</v>
      </c>
      <c r="B325" s="94" t="s">
        <v>224</v>
      </c>
      <c r="C325" s="94" t="s">
        <v>256</v>
      </c>
      <c r="D325" s="95"/>
      <c r="E325" s="94"/>
      <c r="F325" s="94"/>
      <c r="G325" s="96">
        <f t="shared" ref="G325:I325" si="128">G326</f>
        <v>82.692859999999996</v>
      </c>
      <c r="H325" s="96">
        <f t="shared" si="128"/>
        <v>0</v>
      </c>
      <c r="I325" s="96">
        <f t="shared" si="128"/>
        <v>0</v>
      </c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</row>
    <row r="326" spans="1:32" ht="31.5" customHeight="1">
      <c r="A326" s="155" t="s">
        <v>408</v>
      </c>
      <c r="B326" s="99" t="s">
        <v>224</v>
      </c>
      <c r="C326" s="99" t="s">
        <v>256</v>
      </c>
      <c r="D326" s="109" t="s">
        <v>259</v>
      </c>
      <c r="E326" s="94"/>
      <c r="F326" s="94"/>
      <c r="G326" s="107">
        <f t="shared" ref="G326:I326" si="129">SUM(G327:G340)</f>
        <v>82.692859999999996</v>
      </c>
      <c r="H326" s="107">
        <f t="shared" si="129"/>
        <v>0</v>
      </c>
      <c r="I326" s="107">
        <f t="shared" si="129"/>
        <v>0</v>
      </c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</row>
    <row r="327" spans="1:32" ht="15.75" customHeight="1">
      <c r="A327" s="194" t="s">
        <v>517</v>
      </c>
      <c r="B327" s="99" t="s">
        <v>224</v>
      </c>
      <c r="C327" s="99" t="s">
        <v>256</v>
      </c>
      <c r="D327" s="109" t="s">
        <v>259</v>
      </c>
      <c r="E327" s="99" t="s">
        <v>518</v>
      </c>
      <c r="F327" s="99" t="s">
        <v>489</v>
      </c>
      <c r="G327" s="101"/>
      <c r="H327" s="101"/>
      <c r="I327" s="10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</row>
    <row r="328" spans="1:32" ht="31.5" customHeight="1">
      <c r="A328" s="110" t="s">
        <v>521</v>
      </c>
      <c r="B328" s="99" t="s">
        <v>224</v>
      </c>
      <c r="C328" s="99" t="s">
        <v>256</v>
      </c>
      <c r="D328" s="109" t="s">
        <v>259</v>
      </c>
      <c r="E328" s="99" t="s">
        <v>522</v>
      </c>
      <c r="F328" s="99" t="s">
        <v>495</v>
      </c>
      <c r="G328" s="101"/>
      <c r="H328" s="101"/>
      <c r="I328" s="10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</row>
    <row r="329" spans="1:32" ht="15.75" customHeight="1">
      <c r="A329" s="228" t="s">
        <v>601</v>
      </c>
      <c r="B329" s="99" t="s">
        <v>224</v>
      </c>
      <c r="C329" s="99" t="s">
        <v>256</v>
      </c>
      <c r="D329" s="109" t="s">
        <v>259</v>
      </c>
      <c r="E329" s="227" t="s">
        <v>520</v>
      </c>
      <c r="F329" s="99" t="s">
        <v>492</v>
      </c>
      <c r="G329" s="101"/>
      <c r="H329" s="115"/>
      <c r="I329" s="10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</row>
    <row r="330" spans="1:32" ht="15.75" customHeight="1">
      <c r="A330" s="229" t="s">
        <v>500</v>
      </c>
      <c r="B330" s="99" t="s">
        <v>224</v>
      </c>
      <c r="C330" s="99" t="s">
        <v>256</v>
      </c>
      <c r="D330" s="109" t="s">
        <v>259</v>
      </c>
      <c r="E330" s="227" t="s">
        <v>501</v>
      </c>
      <c r="F330" s="99" t="s">
        <v>602</v>
      </c>
      <c r="G330" s="101">
        <v>34.02028</v>
      </c>
      <c r="H330" s="101"/>
      <c r="I330" s="10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</row>
    <row r="331" spans="1:32" ht="15.75" customHeight="1">
      <c r="A331" s="229" t="s">
        <v>500</v>
      </c>
      <c r="B331" s="99" t="s">
        <v>224</v>
      </c>
      <c r="C331" s="99" t="s">
        <v>256</v>
      </c>
      <c r="D331" s="109" t="s">
        <v>259</v>
      </c>
      <c r="E331" s="227" t="s">
        <v>501</v>
      </c>
      <c r="F331" s="99" t="s">
        <v>592</v>
      </c>
      <c r="G331" s="101"/>
      <c r="H331" s="101"/>
      <c r="I331" s="10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</row>
    <row r="332" spans="1:32" ht="15.75" customHeight="1">
      <c r="A332" s="229" t="s">
        <v>500</v>
      </c>
      <c r="B332" s="99" t="s">
        <v>224</v>
      </c>
      <c r="C332" s="99" t="s">
        <v>256</v>
      </c>
      <c r="D332" s="109" t="s">
        <v>259</v>
      </c>
      <c r="E332" s="227" t="s">
        <v>501</v>
      </c>
      <c r="F332" s="99" t="s">
        <v>524</v>
      </c>
      <c r="G332" s="101"/>
      <c r="H332" s="101"/>
      <c r="I332" s="10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</row>
    <row r="333" spans="1:32" ht="15.75" customHeight="1">
      <c r="A333" s="229" t="s">
        <v>500</v>
      </c>
      <c r="B333" s="99" t="s">
        <v>224</v>
      </c>
      <c r="C333" s="99" t="s">
        <v>256</v>
      </c>
      <c r="D333" s="109" t="s">
        <v>259</v>
      </c>
      <c r="E333" s="227" t="s">
        <v>501</v>
      </c>
      <c r="F333" s="99" t="s">
        <v>502</v>
      </c>
      <c r="G333" s="101"/>
      <c r="H333" s="101"/>
      <c r="I333" s="10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</row>
    <row r="334" spans="1:32" ht="15.75" customHeight="1">
      <c r="A334" s="229" t="s">
        <v>500</v>
      </c>
      <c r="B334" s="99" t="s">
        <v>224</v>
      </c>
      <c r="C334" s="99" t="s">
        <v>256</v>
      </c>
      <c r="D334" s="109" t="s">
        <v>259</v>
      </c>
      <c r="E334" s="227" t="s">
        <v>501</v>
      </c>
      <c r="F334" s="99" t="s">
        <v>505</v>
      </c>
      <c r="G334" s="101"/>
      <c r="H334" s="115"/>
      <c r="I334" s="10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</row>
    <row r="335" spans="1:32" ht="15.75" customHeight="1">
      <c r="A335" s="229" t="s">
        <v>500</v>
      </c>
      <c r="B335" s="99" t="s">
        <v>224</v>
      </c>
      <c r="C335" s="99" t="s">
        <v>256</v>
      </c>
      <c r="D335" s="109" t="s">
        <v>259</v>
      </c>
      <c r="E335" s="227" t="s">
        <v>501</v>
      </c>
      <c r="F335" s="99" t="s">
        <v>525</v>
      </c>
      <c r="G335" s="101"/>
      <c r="H335" s="101"/>
      <c r="I335" s="10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</row>
    <row r="336" spans="1:32" ht="15.75" customHeight="1">
      <c r="A336" s="229" t="s">
        <v>500</v>
      </c>
      <c r="B336" s="99" t="s">
        <v>224</v>
      </c>
      <c r="C336" s="99" t="s">
        <v>256</v>
      </c>
      <c r="D336" s="109" t="s">
        <v>259</v>
      </c>
      <c r="E336" s="99" t="s">
        <v>501</v>
      </c>
      <c r="F336" s="99" t="s">
        <v>508</v>
      </c>
      <c r="G336" s="101"/>
      <c r="H336" s="101"/>
      <c r="I336" s="10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</row>
    <row r="337" spans="1:50" ht="31.5" customHeight="1">
      <c r="A337" s="226" t="s">
        <v>590</v>
      </c>
      <c r="B337" s="99" t="s">
        <v>224</v>
      </c>
      <c r="C337" s="99" t="s">
        <v>256</v>
      </c>
      <c r="D337" s="109" t="s">
        <v>259</v>
      </c>
      <c r="E337" s="227" t="s">
        <v>591</v>
      </c>
      <c r="F337" s="99" t="s">
        <v>592</v>
      </c>
      <c r="G337" s="101">
        <v>48.672580000000004</v>
      </c>
      <c r="H337" s="115"/>
      <c r="I337" s="10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</row>
    <row r="338" spans="1:50" ht="31.5" customHeight="1">
      <c r="A338" s="98" t="s">
        <v>603</v>
      </c>
      <c r="B338" s="99" t="s">
        <v>224</v>
      </c>
      <c r="C338" s="99" t="s">
        <v>256</v>
      </c>
      <c r="D338" s="109" t="s">
        <v>259</v>
      </c>
      <c r="E338" s="99" t="s">
        <v>530</v>
      </c>
      <c r="F338" s="99" t="s">
        <v>505</v>
      </c>
      <c r="G338" s="101"/>
      <c r="H338" s="115"/>
      <c r="I338" s="10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</row>
    <row r="339" spans="1:50" ht="31.5" customHeight="1">
      <c r="A339" s="98" t="s">
        <v>531</v>
      </c>
      <c r="B339" s="99" t="s">
        <v>224</v>
      </c>
      <c r="C339" s="99" t="s">
        <v>256</v>
      </c>
      <c r="D339" s="109" t="s">
        <v>259</v>
      </c>
      <c r="E339" s="99" t="s">
        <v>532</v>
      </c>
      <c r="F339" s="99" t="s">
        <v>505</v>
      </c>
      <c r="G339" s="101"/>
      <c r="H339" s="115"/>
      <c r="I339" s="115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81"/>
      <c r="AE339" s="81"/>
      <c r="AF339" s="81"/>
    </row>
    <row r="340" spans="1:50" ht="31.5" customHeight="1">
      <c r="A340" s="167" t="s">
        <v>533</v>
      </c>
      <c r="B340" s="125" t="s">
        <v>224</v>
      </c>
      <c r="C340" s="125" t="s">
        <v>256</v>
      </c>
      <c r="D340" s="126" t="s">
        <v>259</v>
      </c>
      <c r="E340" s="125" t="s">
        <v>534</v>
      </c>
      <c r="F340" s="125" t="s">
        <v>505</v>
      </c>
      <c r="G340" s="101"/>
      <c r="H340" s="115"/>
      <c r="I340" s="115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81"/>
      <c r="AE340" s="81"/>
      <c r="AF340" s="81"/>
    </row>
    <row r="341" spans="1:50" ht="33.75" customHeight="1">
      <c r="A341" s="156" t="s">
        <v>409</v>
      </c>
      <c r="B341" s="157" t="s">
        <v>224</v>
      </c>
      <c r="C341" s="157" t="s">
        <v>269</v>
      </c>
      <c r="D341" s="158"/>
      <c r="E341" s="157"/>
      <c r="F341" s="157"/>
      <c r="G341" s="144">
        <f t="shared" ref="G341:I341" si="130">G342</f>
        <v>0</v>
      </c>
      <c r="H341" s="144">
        <f t="shared" si="130"/>
        <v>0</v>
      </c>
      <c r="I341" s="144">
        <f t="shared" si="130"/>
        <v>0</v>
      </c>
      <c r="J341" s="122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</row>
    <row r="342" spans="1:50" ht="31.5" customHeight="1">
      <c r="A342" s="202" t="s">
        <v>540</v>
      </c>
      <c r="B342" s="203" t="s">
        <v>224</v>
      </c>
      <c r="C342" s="203" t="s">
        <v>271</v>
      </c>
      <c r="D342" s="204"/>
      <c r="E342" s="203"/>
      <c r="F342" s="203"/>
      <c r="G342" s="205">
        <f t="shared" ref="G342:I342" si="131">G343</f>
        <v>0</v>
      </c>
      <c r="H342" s="205">
        <f t="shared" si="131"/>
        <v>0</v>
      </c>
      <c r="I342" s="205">
        <f t="shared" si="131"/>
        <v>0</v>
      </c>
      <c r="J342" s="122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</row>
    <row r="343" spans="1:50" ht="31.5" customHeight="1">
      <c r="A343" s="119" t="s">
        <v>270</v>
      </c>
      <c r="B343" s="108" t="s">
        <v>224</v>
      </c>
      <c r="C343" s="108" t="s">
        <v>271</v>
      </c>
      <c r="D343" s="120" t="s">
        <v>272</v>
      </c>
      <c r="E343" s="203"/>
      <c r="F343" s="203"/>
      <c r="G343" s="121"/>
      <c r="H343" s="121">
        <f t="shared" ref="H343:I343" si="132">H344+H345</f>
        <v>0</v>
      </c>
      <c r="I343" s="121">
        <f t="shared" si="132"/>
        <v>0</v>
      </c>
      <c r="J343" s="122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</row>
    <row r="344" spans="1:50" ht="31.5" customHeight="1">
      <c r="A344" s="230" t="s">
        <v>517</v>
      </c>
      <c r="B344" s="108" t="s">
        <v>224</v>
      </c>
      <c r="C344" s="108" t="s">
        <v>271</v>
      </c>
      <c r="D344" s="120" t="s">
        <v>272</v>
      </c>
      <c r="E344" s="108" t="s">
        <v>518</v>
      </c>
      <c r="F344" s="108" t="s">
        <v>489</v>
      </c>
      <c r="G344" s="207"/>
      <c r="H344" s="207"/>
      <c r="I344" s="207"/>
      <c r="J344" s="122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</row>
    <row r="345" spans="1:50" ht="31.5" customHeight="1">
      <c r="A345" s="231" t="s">
        <v>521</v>
      </c>
      <c r="B345" s="108" t="s">
        <v>224</v>
      </c>
      <c r="C345" s="108" t="s">
        <v>271</v>
      </c>
      <c r="D345" s="120" t="s">
        <v>272</v>
      </c>
      <c r="E345" s="108" t="s">
        <v>522</v>
      </c>
      <c r="F345" s="108" t="s">
        <v>495</v>
      </c>
      <c r="G345" s="207"/>
      <c r="H345" s="207"/>
      <c r="I345" s="207"/>
      <c r="J345" s="122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3"/>
      <c r="AF345" s="123"/>
    </row>
    <row r="346" spans="1:50" ht="31.5" customHeight="1">
      <c r="A346" s="159" t="s">
        <v>410</v>
      </c>
      <c r="B346" s="160" t="s">
        <v>224</v>
      </c>
      <c r="C346" s="160"/>
      <c r="D346" s="161"/>
      <c r="E346" s="160"/>
      <c r="F346" s="160" t="s">
        <v>559</v>
      </c>
      <c r="G346" s="162">
        <f t="shared" ref="G346:I346" si="133">G347</f>
        <v>10028.1</v>
      </c>
      <c r="H346" s="162">
        <f t="shared" si="133"/>
        <v>5958.8</v>
      </c>
      <c r="I346" s="162">
        <f t="shared" si="133"/>
        <v>5958.8</v>
      </c>
      <c r="J346" s="122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</row>
    <row r="347" spans="1:50" ht="31.5" customHeight="1">
      <c r="A347" s="163" t="s">
        <v>411</v>
      </c>
      <c r="B347" s="164" t="s">
        <v>224</v>
      </c>
      <c r="C347" s="164" t="s">
        <v>226</v>
      </c>
      <c r="D347" s="165"/>
      <c r="E347" s="164"/>
      <c r="F347" s="164"/>
      <c r="G347" s="166">
        <f t="shared" ref="G347:I347" si="134">G348</f>
        <v>10028.1</v>
      </c>
      <c r="H347" s="166">
        <f t="shared" si="134"/>
        <v>5958.8</v>
      </c>
      <c r="I347" s="166">
        <f t="shared" si="134"/>
        <v>5958.8</v>
      </c>
      <c r="J347" s="122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3"/>
      <c r="AF347" s="123"/>
    </row>
    <row r="348" spans="1:50" ht="31.5" customHeight="1">
      <c r="A348" s="163" t="s">
        <v>587</v>
      </c>
      <c r="B348" s="164" t="s">
        <v>224</v>
      </c>
      <c r="C348" s="164" t="s">
        <v>256</v>
      </c>
      <c r="D348" s="165"/>
      <c r="E348" s="164"/>
      <c r="F348" s="164"/>
      <c r="G348" s="144">
        <f>G351+G349+G363</f>
        <v>10028.1</v>
      </c>
      <c r="H348" s="144">
        <f t="shared" ref="H348:I348" si="135">H351</f>
        <v>5958.8</v>
      </c>
      <c r="I348" s="144">
        <f t="shared" si="135"/>
        <v>5958.8</v>
      </c>
      <c r="J348" s="122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3"/>
      <c r="AF348" s="123"/>
    </row>
    <row r="349" spans="1:50" ht="15.75" customHeight="1">
      <c r="A349" s="98" t="s">
        <v>255</v>
      </c>
      <c r="B349" s="99" t="s">
        <v>224</v>
      </c>
      <c r="C349" s="99" t="s">
        <v>256</v>
      </c>
      <c r="D349" s="109" t="s">
        <v>257</v>
      </c>
      <c r="E349" s="99"/>
      <c r="F349" s="99"/>
      <c r="G349" s="101">
        <f>G350</f>
        <v>228.8</v>
      </c>
      <c r="H349" s="101"/>
      <c r="I349" s="10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</row>
    <row r="350" spans="1:50" ht="15.75" customHeight="1">
      <c r="A350" s="229" t="s">
        <v>500</v>
      </c>
      <c r="B350" s="99" t="s">
        <v>224</v>
      </c>
      <c r="C350" s="99" t="s">
        <v>256</v>
      </c>
      <c r="D350" s="109" t="s">
        <v>257</v>
      </c>
      <c r="E350" s="99" t="s">
        <v>501</v>
      </c>
      <c r="F350" s="99" t="s">
        <v>525</v>
      </c>
      <c r="G350" s="101">
        <v>228.8</v>
      </c>
      <c r="H350" s="101"/>
      <c r="I350" s="10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</row>
    <row r="351" spans="1:50" ht="31.5" customHeight="1">
      <c r="A351" s="167" t="s">
        <v>408</v>
      </c>
      <c r="B351" s="125" t="s">
        <v>224</v>
      </c>
      <c r="C351" s="125" t="s">
        <v>256</v>
      </c>
      <c r="D351" s="126" t="s">
        <v>412</v>
      </c>
      <c r="E351" s="125"/>
      <c r="F351" s="125"/>
      <c r="G351" s="101">
        <f t="shared" ref="G351:I351" si="136">SUM(G352:G362)</f>
        <v>7566.3</v>
      </c>
      <c r="H351" s="101">
        <f t="shared" si="136"/>
        <v>5958.8</v>
      </c>
      <c r="I351" s="101">
        <f t="shared" si="136"/>
        <v>5958.8</v>
      </c>
      <c r="J351" s="122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3"/>
      <c r="AF351" s="123"/>
    </row>
    <row r="352" spans="1:50" ht="31.5" customHeight="1">
      <c r="A352" s="167" t="s">
        <v>517</v>
      </c>
      <c r="B352" s="125" t="s">
        <v>224</v>
      </c>
      <c r="C352" s="125" t="s">
        <v>256</v>
      </c>
      <c r="D352" s="126" t="s">
        <v>412</v>
      </c>
      <c r="E352" s="125" t="s">
        <v>518</v>
      </c>
      <c r="F352" s="125" t="s">
        <v>489</v>
      </c>
      <c r="G352" s="101">
        <v>5012</v>
      </c>
      <c r="H352" s="101">
        <v>4576.5</v>
      </c>
      <c r="I352" s="101">
        <v>4576.5</v>
      </c>
      <c r="J352" s="122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3"/>
      <c r="AF352" s="123"/>
    </row>
    <row r="353" spans="1:50" ht="31.5" customHeight="1">
      <c r="A353" s="167" t="s">
        <v>521</v>
      </c>
      <c r="B353" s="125" t="s">
        <v>224</v>
      </c>
      <c r="C353" s="125" t="s">
        <v>256</v>
      </c>
      <c r="D353" s="126" t="s">
        <v>412</v>
      </c>
      <c r="E353" s="125" t="s">
        <v>522</v>
      </c>
      <c r="F353" s="125" t="s">
        <v>495</v>
      </c>
      <c r="G353" s="195">
        <v>1464.3</v>
      </c>
      <c r="H353" s="101">
        <v>1382.3</v>
      </c>
      <c r="I353" s="101">
        <v>1382.3</v>
      </c>
      <c r="J353" s="122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</row>
    <row r="354" spans="1:50" ht="31.5" customHeight="1">
      <c r="A354" s="167" t="s">
        <v>601</v>
      </c>
      <c r="B354" s="125" t="s">
        <v>224</v>
      </c>
      <c r="C354" s="125" t="s">
        <v>256</v>
      </c>
      <c r="D354" s="126" t="s">
        <v>412</v>
      </c>
      <c r="E354" s="125" t="s">
        <v>520</v>
      </c>
      <c r="F354" s="125" t="s">
        <v>492</v>
      </c>
      <c r="G354" s="101"/>
      <c r="H354" s="232"/>
      <c r="I354" s="232"/>
      <c r="J354" s="122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</row>
    <row r="355" spans="1:50" ht="31.5" customHeight="1">
      <c r="A355" s="167" t="s">
        <v>500</v>
      </c>
      <c r="B355" s="125" t="s">
        <v>224</v>
      </c>
      <c r="C355" s="125" t="s">
        <v>256</v>
      </c>
      <c r="D355" s="126" t="s">
        <v>412</v>
      </c>
      <c r="E355" s="125" t="s">
        <v>501</v>
      </c>
      <c r="F355" s="125" t="s">
        <v>602</v>
      </c>
      <c r="G355" s="101">
        <v>106</v>
      </c>
      <c r="H355" s="232"/>
      <c r="I355" s="232"/>
      <c r="J355" s="122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3"/>
      <c r="AF355" s="123"/>
    </row>
    <row r="356" spans="1:50" ht="31.5" customHeight="1">
      <c r="A356" s="167" t="s">
        <v>500</v>
      </c>
      <c r="B356" s="125" t="s">
        <v>224</v>
      </c>
      <c r="C356" s="125" t="s">
        <v>256</v>
      </c>
      <c r="D356" s="126" t="s">
        <v>412</v>
      </c>
      <c r="E356" s="125" t="s">
        <v>501</v>
      </c>
      <c r="F356" s="125" t="s">
        <v>592</v>
      </c>
      <c r="G356" s="101">
        <v>20</v>
      </c>
      <c r="H356" s="232"/>
      <c r="I356" s="232"/>
      <c r="J356" s="122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3"/>
      <c r="AE356" s="123"/>
      <c r="AF356" s="123"/>
    </row>
    <row r="357" spans="1:50" ht="31.5" customHeight="1">
      <c r="A357" s="167" t="s">
        <v>500</v>
      </c>
      <c r="B357" s="125" t="s">
        <v>224</v>
      </c>
      <c r="C357" s="125" t="s">
        <v>256</v>
      </c>
      <c r="D357" s="126" t="s">
        <v>412</v>
      </c>
      <c r="E357" s="125" t="s">
        <v>501</v>
      </c>
      <c r="F357" s="125" t="s">
        <v>524</v>
      </c>
      <c r="G357" s="101">
        <v>20</v>
      </c>
      <c r="H357" s="232"/>
      <c r="I357" s="232"/>
      <c r="J357" s="122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</row>
    <row r="358" spans="1:50" ht="31.5" customHeight="1">
      <c r="A358" s="167" t="s">
        <v>500</v>
      </c>
      <c r="B358" s="125" t="s">
        <v>224</v>
      </c>
      <c r="C358" s="125" t="s">
        <v>256</v>
      </c>
      <c r="D358" s="126" t="s">
        <v>412</v>
      </c>
      <c r="E358" s="125" t="s">
        <v>501</v>
      </c>
      <c r="F358" s="125" t="s">
        <v>502</v>
      </c>
      <c r="G358" s="101">
        <v>266.27800000000002</v>
      </c>
      <c r="H358" s="232"/>
      <c r="I358" s="232"/>
      <c r="J358" s="122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3"/>
      <c r="AF358" s="123"/>
    </row>
    <row r="359" spans="1:50" ht="31.5" customHeight="1">
      <c r="A359" s="167" t="s">
        <v>500</v>
      </c>
      <c r="B359" s="125" t="s">
        <v>224</v>
      </c>
      <c r="C359" s="125" t="s">
        <v>256</v>
      </c>
      <c r="D359" s="126" t="s">
        <v>412</v>
      </c>
      <c r="E359" s="125" t="s">
        <v>501</v>
      </c>
      <c r="F359" s="125" t="s">
        <v>505</v>
      </c>
      <c r="G359" s="101"/>
      <c r="H359" s="232"/>
      <c r="I359" s="232"/>
      <c r="J359" s="122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3"/>
      <c r="AF359" s="123"/>
    </row>
    <row r="360" spans="1:50" ht="31.5" customHeight="1">
      <c r="A360" s="167" t="s">
        <v>500</v>
      </c>
      <c r="B360" s="125" t="s">
        <v>224</v>
      </c>
      <c r="C360" s="125" t="s">
        <v>256</v>
      </c>
      <c r="D360" s="126" t="s">
        <v>412</v>
      </c>
      <c r="E360" s="125" t="s">
        <v>501</v>
      </c>
      <c r="F360" s="125" t="s">
        <v>525</v>
      </c>
      <c r="G360" s="101">
        <v>84</v>
      </c>
      <c r="H360" s="232"/>
      <c r="I360" s="232"/>
      <c r="J360" s="122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3"/>
      <c r="AF360" s="123"/>
    </row>
    <row r="361" spans="1:50" ht="31.5" customHeight="1">
      <c r="A361" s="167" t="s">
        <v>500</v>
      </c>
      <c r="B361" s="125" t="s">
        <v>224</v>
      </c>
      <c r="C361" s="125" t="s">
        <v>256</v>
      </c>
      <c r="D361" s="126" t="s">
        <v>412</v>
      </c>
      <c r="E361" s="125" t="s">
        <v>501</v>
      </c>
      <c r="F361" s="125" t="s">
        <v>508</v>
      </c>
      <c r="G361" s="101">
        <v>533.72199999999998</v>
      </c>
      <c r="H361" s="232"/>
      <c r="I361" s="232"/>
      <c r="J361" s="122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3"/>
      <c r="AE361" s="123"/>
      <c r="AF361" s="123"/>
    </row>
    <row r="362" spans="1:50" ht="31.5" customHeight="1">
      <c r="A362" s="226" t="s">
        <v>590</v>
      </c>
      <c r="B362" s="140" t="s">
        <v>224</v>
      </c>
      <c r="C362" s="140" t="s">
        <v>256</v>
      </c>
      <c r="D362" s="141" t="s">
        <v>412</v>
      </c>
      <c r="E362" s="140" t="s">
        <v>591</v>
      </c>
      <c r="F362" s="140" t="s">
        <v>592</v>
      </c>
      <c r="G362" s="101">
        <v>60</v>
      </c>
      <c r="H362" s="232"/>
      <c r="I362" s="232"/>
      <c r="J362" s="122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3"/>
      <c r="AF362" s="123"/>
    </row>
    <row r="363" spans="1:50" ht="15.75" customHeight="1">
      <c r="A363" s="110" t="s">
        <v>260</v>
      </c>
      <c r="B363" s="99" t="s">
        <v>224</v>
      </c>
      <c r="C363" s="99" t="s">
        <v>256</v>
      </c>
      <c r="D363" s="109" t="s">
        <v>261</v>
      </c>
      <c r="E363" s="99"/>
      <c r="F363" s="99"/>
      <c r="G363" s="101">
        <f>G364+G365</f>
        <v>2233</v>
      </c>
      <c r="H363" s="101">
        <f t="shared" ref="H363:I363" si="137">H365</f>
        <v>0</v>
      </c>
      <c r="I363" s="101">
        <f t="shared" si="137"/>
        <v>0</v>
      </c>
      <c r="J363" s="87"/>
      <c r="K363" s="87"/>
      <c r="L363" s="87"/>
      <c r="M363" s="87"/>
      <c r="N363" s="87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81"/>
      <c r="AE363" s="81"/>
      <c r="AF363" s="81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</row>
    <row r="364" spans="1:50" ht="15.75" customHeight="1">
      <c r="A364" s="167" t="s">
        <v>517</v>
      </c>
      <c r="B364" s="99" t="s">
        <v>224</v>
      </c>
      <c r="C364" s="99" t="s">
        <v>256</v>
      </c>
      <c r="D364" s="109" t="s">
        <v>261</v>
      </c>
      <c r="E364" s="125" t="s">
        <v>518</v>
      </c>
      <c r="F364" s="125" t="s">
        <v>489</v>
      </c>
      <c r="G364" s="195">
        <v>1716</v>
      </c>
      <c r="H364" s="101"/>
      <c r="I364" s="101"/>
      <c r="J364" s="87"/>
      <c r="K364" s="87"/>
      <c r="L364" s="87"/>
      <c r="M364" s="87"/>
      <c r="N364" s="87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81"/>
      <c r="AE364" s="81"/>
      <c r="AF364" s="81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</row>
    <row r="365" spans="1:50" ht="15.75" customHeight="1">
      <c r="A365" s="167" t="s">
        <v>521</v>
      </c>
      <c r="B365" s="99" t="s">
        <v>224</v>
      </c>
      <c r="C365" s="99" t="s">
        <v>256</v>
      </c>
      <c r="D365" s="109" t="s">
        <v>261</v>
      </c>
      <c r="E365" s="125" t="s">
        <v>522</v>
      </c>
      <c r="F365" s="125" t="s">
        <v>495</v>
      </c>
      <c r="G365" s="195">
        <v>517</v>
      </c>
      <c r="H365" s="101"/>
      <c r="I365" s="115"/>
      <c r="J365" s="87"/>
      <c r="K365" s="87"/>
      <c r="L365" s="87"/>
      <c r="M365" s="87"/>
      <c r="N365" s="87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81"/>
      <c r="AE365" s="81"/>
      <c r="AF365" s="81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</row>
    <row r="366" spans="1:50" ht="31.5" customHeight="1">
      <c r="A366" s="153" t="s">
        <v>413</v>
      </c>
      <c r="B366" s="89" t="s">
        <v>414</v>
      </c>
      <c r="C366" s="89"/>
      <c r="D366" s="90"/>
      <c r="E366" s="89"/>
      <c r="F366" s="89" t="s">
        <v>559</v>
      </c>
      <c r="G366" s="91">
        <f t="shared" ref="G366:I366" si="138">G367+G371+G382+G412</f>
        <v>144258.24072999999</v>
      </c>
      <c r="H366" s="91">
        <f t="shared" si="138"/>
        <v>55862.600000000006</v>
      </c>
      <c r="I366" s="91">
        <f t="shared" si="138"/>
        <v>57812.600000000006</v>
      </c>
      <c r="J366" s="122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3"/>
      <c r="AE366" s="123"/>
      <c r="AF366" s="123"/>
    </row>
    <row r="367" spans="1:50" ht="15.75" customHeight="1">
      <c r="A367" s="93" t="s">
        <v>225</v>
      </c>
      <c r="B367" s="94" t="s">
        <v>414</v>
      </c>
      <c r="C367" s="94" t="s">
        <v>226</v>
      </c>
      <c r="D367" s="95"/>
      <c r="E367" s="94"/>
      <c r="F367" s="94"/>
      <c r="G367" s="96">
        <f t="shared" ref="G367:I367" si="139">G368</f>
        <v>50</v>
      </c>
      <c r="H367" s="96">
        <f t="shared" si="139"/>
        <v>0</v>
      </c>
      <c r="I367" s="96">
        <f t="shared" si="139"/>
        <v>0</v>
      </c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</row>
    <row r="368" spans="1:50" ht="15.75" customHeight="1">
      <c r="A368" s="93" t="s">
        <v>513</v>
      </c>
      <c r="B368" s="94" t="s">
        <v>414</v>
      </c>
      <c r="C368" s="94" t="s">
        <v>256</v>
      </c>
      <c r="D368" s="66"/>
      <c r="E368" s="94"/>
      <c r="F368" s="94"/>
      <c r="G368" s="107">
        <f t="shared" ref="G368:I368" si="140">G369</f>
        <v>50</v>
      </c>
      <c r="H368" s="107">
        <f t="shared" si="140"/>
        <v>0</v>
      </c>
      <c r="I368" s="107">
        <f t="shared" si="140"/>
        <v>0</v>
      </c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</row>
    <row r="369" spans="1:50" ht="15.75" customHeight="1">
      <c r="A369" s="143" t="s">
        <v>408</v>
      </c>
      <c r="B369" s="99" t="s">
        <v>414</v>
      </c>
      <c r="C369" s="99" t="s">
        <v>256</v>
      </c>
      <c r="D369" s="66" t="s">
        <v>259</v>
      </c>
      <c r="E369" s="99"/>
      <c r="F369" s="99"/>
      <c r="G369" s="101">
        <f t="shared" ref="G369:I369" si="141">G370</f>
        <v>50</v>
      </c>
      <c r="H369" s="101">
        <f t="shared" si="141"/>
        <v>0</v>
      </c>
      <c r="I369" s="101">
        <f t="shared" si="141"/>
        <v>0</v>
      </c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</row>
    <row r="370" spans="1:50" ht="15.75" customHeight="1">
      <c r="A370" s="229" t="s">
        <v>500</v>
      </c>
      <c r="B370" s="99" t="s">
        <v>414</v>
      </c>
      <c r="C370" s="99" t="s">
        <v>256</v>
      </c>
      <c r="D370" s="66" t="s">
        <v>259</v>
      </c>
      <c r="E370" s="99" t="s">
        <v>501</v>
      </c>
      <c r="F370" s="99" t="s">
        <v>508</v>
      </c>
      <c r="G370" s="101">
        <v>50</v>
      </c>
      <c r="H370" s="101"/>
      <c r="I370" s="10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</row>
    <row r="371" spans="1:50" ht="15.75" customHeight="1">
      <c r="A371" s="93" t="s">
        <v>415</v>
      </c>
      <c r="B371" s="94" t="s">
        <v>414</v>
      </c>
      <c r="C371" s="94" t="s">
        <v>385</v>
      </c>
      <c r="D371" s="95"/>
      <c r="E371" s="94"/>
      <c r="F371" s="94"/>
      <c r="G371" s="107">
        <f t="shared" ref="G371:I371" si="142">G372+G379</f>
        <v>57218.9</v>
      </c>
      <c r="H371" s="107">
        <f t="shared" si="142"/>
        <v>35861.800000000003</v>
      </c>
      <c r="I371" s="107">
        <f t="shared" si="142"/>
        <v>37861.800000000003</v>
      </c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</row>
    <row r="372" spans="1:50" ht="15.75" customHeight="1">
      <c r="A372" s="93" t="s">
        <v>597</v>
      </c>
      <c r="B372" s="94" t="s">
        <v>414</v>
      </c>
      <c r="C372" s="94" t="s">
        <v>393</v>
      </c>
      <c r="D372" s="95"/>
      <c r="E372" s="94"/>
      <c r="F372" s="94"/>
      <c r="G372" s="107">
        <f>G373+G375+G377</f>
        <v>57118.9</v>
      </c>
      <c r="H372" s="107">
        <f t="shared" ref="H372:I372" si="143">H373+H375</f>
        <v>35761.800000000003</v>
      </c>
      <c r="I372" s="107">
        <f t="shared" si="143"/>
        <v>37761.800000000003</v>
      </c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</row>
    <row r="373" spans="1:50" ht="15.75" customHeight="1">
      <c r="A373" s="98" t="s">
        <v>392</v>
      </c>
      <c r="B373" s="99" t="s">
        <v>414</v>
      </c>
      <c r="C373" s="99" t="s">
        <v>393</v>
      </c>
      <c r="D373" s="109" t="s">
        <v>394</v>
      </c>
      <c r="E373" s="99"/>
      <c r="F373" s="99"/>
      <c r="G373" s="101">
        <f t="shared" ref="G373:I373" si="144">G374</f>
        <v>35050</v>
      </c>
      <c r="H373" s="101">
        <f t="shared" si="144"/>
        <v>35761.800000000003</v>
      </c>
      <c r="I373" s="101">
        <f t="shared" si="144"/>
        <v>37761.800000000003</v>
      </c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</row>
    <row r="374" spans="1:50" ht="15.75" customHeight="1">
      <c r="A374" s="98" t="s">
        <v>431</v>
      </c>
      <c r="B374" s="99" t="s">
        <v>414</v>
      </c>
      <c r="C374" s="99" t="s">
        <v>393</v>
      </c>
      <c r="D374" s="109" t="s">
        <v>394</v>
      </c>
      <c r="E374" s="99" t="s">
        <v>604</v>
      </c>
      <c r="F374" s="99" t="s">
        <v>515</v>
      </c>
      <c r="G374" s="101">
        <v>35050</v>
      </c>
      <c r="H374" s="101">
        <f>33761.8+2000</f>
        <v>35761.800000000003</v>
      </c>
      <c r="I374" s="101">
        <f>33761.8+2000+2000</f>
        <v>37761.800000000003</v>
      </c>
      <c r="J374" s="102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</row>
    <row r="375" spans="1:50" ht="15.75" customHeight="1">
      <c r="A375" s="110" t="s">
        <v>260</v>
      </c>
      <c r="B375" s="99" t="s">
        <v>414</v>
      </c>
      <c r="C375" s="99" t="s">
        <v>393</v>
      </c>
      <c r="D375" s="109" t="s">
        <v>261</v>
      </c>
      <c r="E375" s="99"/>
      <c r="F375" s="99"/>
      <c r="G375" s="101">
        <f t="shared" ref="G375:I375" si="145">G376</f>
        <v>12897.9</v>
      </c>
      <c r="H375" s="101">
        <f t="shared" si="145"/>
        <v>0</v>
      </c>
      <c r="I375" s="101">
        <f t="shared" si="145"/>
        <v>0</v>
      </c>
      <c r="J375" s="87"/>
      <c r="K375" s="87"/>
      <c r="L375" s="87"/>
      <c r="M375" s="87"/>
      <c r="N375" s="87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81"/>
      <c r="AE375" s="81"/>
      <c r="AF375" s="81"/>
    </row>
    <row r="376" spans="1:50" ht="15.75" customHeight="1">
      <c r="A376" s="98" t="s">
        <v>431</v>
      </c>
      <c r="B376" s="99" t="s">
        <v>414</v>
      </c>
      <c r="C376" s="99" t="s">
        <v>393</v>
      </c>
      <c r="D376" s="109" t="s">
        <v>261</v>
      </c>
      <c r="E376" s="99" t="s">
        <v>604</v>
      </c>
      <c r="F376" s="99" t="s">
        <v>515</v>
      </c>
      <c r="G376" s="195">
        <v>12897.9</v>
      </c>
      <c r="H376" s="101"/>
      <c r="I376" s="115"/>
      <c r="J376" s="87"/>
      <c r="K376" s="87"/>
      <c r="L376" s="87"/>
      <c r="M376" s="87"/>
      <c r="N376" s="87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81"/>
      <c r="AE376" s="81"/>
      <c r="AF376" s="81"/>
    </row>
    <row r="377" spans="1:50" ht="15.75" customHeight="1">
      <c r="A377" s="110" t="s">
        <v>260</v>
      </c>
      <c r="B377" s="99" t="s">
        <v>414</v>
      </c>
      <c r="C377" s="99" t="s">
        <v>393</v>
      </c>
      <c r="D377" s="109" t="s">
        <v>416</v>
      </c>
      <c r="E377" s="99"/>
      <c r="F377" s="99"/>
      <c r="G377" s="101">
        <f t="shared" ref="G377:I377" si="146">G378</f>
        <v>9171</v>
      </c>
      <c r="H377" s="101">
        <f t="shared" si="146"/>
        <v>0</v>
      </c>
      <c r="I377" s="101">
        <f t="shared" si="146"/>
        <v>0</v>
      </c>
      <c r="J377" s="87"/>
      <c r="K377" s="87"/>
      <c r="L377" s="87"/>
      <c r="M377" s="87"/>
      <c r="N377" s="87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81"/>
      <c r="AE377" s="81"/>
      <c r="AF377" s="81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</row>
    <row r="378" spans="1:50" ht="15.75" customHeight="1">
      <c r="A378" s="98" t="s">
        <v>431</v>
      </c>
      <c r="B378" s="99" t="s">
        <v>414</v>
      </c>
      <c r="C378" s="99" t="s">
        <v>393</v>
      </c>
      <c r="D378" s="109" t="s">
        <v>416</v>
      </c>
      <c r="E378" s="99" t="s">
        <v>604</v>
      </c>
      <c r="F378" s="99" t="s">
        <v>515</v>
      </c>
      <c r="G378" s="195">
        <v>9171</v>
      </c>
      <c r="H378" s="101"/>
      <c r="I378" s="115"/>
      <c r="J378" s="87"/>
      <c r="K378" s="87"/>
      <c r="L378" s="87"/>
      <c r="M378" s="87"/>
      <c r="N378" s="87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81"/>
      <c r="AE378" s="81"/>
      <c r="AF378" s="81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</row>
    <row r="379" spans="1:50" ht="15.75" customHeight="1">
      <c r="A379" s="93" t="s">
        <v>605</v>
      </c>
      <c r="B379" s="94" t="s">
        <v>414</v>
      </c>
      <c r="C379" s="94" t="s">
        <v>418</v>
      </c>
      <c r="D379" s="145"/>
      <c r="E379" s="94"/>
      <c r="F379" s="94"/>
      <c r="G379" s="107">
        <f t="shared" ref="G379:I379" si="147">G380</f>
        <v>100</v>
      </c>
      <c r="H379" s="107">
        <f t="shared" si="147"/>
        <v>100</v>
      </c>
      <c r="I379" s="107">
        <f t="shared" si="147"/>
        <v>100</v>
      </c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</row>
    <row r="380" spans="1:50" ht="15.75" customHeight="1">
      <c r="A380" s="98" t="s">
        <v>417</v>
      </c>
      <c r="B380" s="99" t="s">
        <v>414</v>
      </c>
      <c r="C380" s="99" t="s">
        <v>418</v>
      </c>
      <c r="D380" s="100" t="s">
        <v>419</v>
      </c>
      <c r="E380" s="99"/>
      <c r="F380" s="99"/>
      <c r="G380" s="101">
        <f t="shared" ref="G380:I380" si="148">G381</f>
        <v>100</v>
      </c>
      <c r="H380" s="101">
        <f t="shared" si="148"/>
        <v>100</v>
      </c>
      <c r="I380" s="101">
        <f t="shared" si="148"/>
        <v>100</v>
      </c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</row>
    <row r="381" spans="1:50" ht="15.75" customHeight="1">
      <c r="A381" s="98" t="s">
        <v>500</v>
      </c>
      <c r="B381" s="99" t="s">
        <v>414</v>
      </c>
      <c r="C381" s="99" t="s">
        <v>418</v>
      </c>
      <c r="D381" s="100" t="s">
        <v>419</v>
      </c>
      <c r="E381" s="99" t="s">
        <v>501</v>
      </c>
      <c r="F381" s="99" t="s">
        <v>505</v>
      </c>
      <c r="G381" s="101">
        <v>100</v>
      </c>
      <c r="H381" s="101">
        <v>100</v>
      </c>
      <c r="I381" s="101">
        <v>100</v>
      </c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</row>
    <row r="382" spans="1:50" ht="31.5" customHeight="1">
      <c r="A382" s="93" t="s">
        <v>338</v>
      </c>
      <c r="B382" s="94" t="s">
        <v>414</v>
      </c>
      <c r="C382" s="94" t="s">
        <v>339</v>
      </c>
      <c r="D382" s="95"/>
      <c r="E382" s="94"/>
      <c r="F382" s="94"/>
      <c r="G382" s="107">
        <f t="shared" ref="G382:I382" si="149">G383+G400</f>
        <v>85289.340729999996</v>
      </c>
      <c r="H382" s="107">
        <f t="shared" si="149"/>
        <v>19000.8</v>
      </c>
      <c r="I382" s="107">
        <f t="shared" si="149"/>
        <v>18950.8</v>
      </c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</row>
    <row r="383" spans="1:50" ht="15.75" customHeight="1">
      <c r="A383" s="93" t="s">
        <v>579</v>
      </c>
      <c r="B383" s="94" t="s">
        <v>414</v>
      </c>
      <c r="C383" s="94" t="s">
        <v>341</v>
      </c>
      <c r="D383" s="95"/>
      <c r="E383" s="94"/>
      <c r="F383" s="94"/>
      <c r="G383" s="107">
        <f>G384+G386+G396+G390+G392+G394+G388+G398</f>
        <v>80361.912129999997</v>
      </c>
      <c r="H383" s="107">
        <f t="shared" ref="H383:I383" si="150">H384+H386+H396+H390</f>
        <v>16226.7</v>
      </c>
      <c r="I383" s="107">
        <f t="shared" si="150"/>
        <v>16226.7</v>
      </c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</row>
    <row r="384" spans="1:50" ht="47.25" customHeight="1">
      <c r="A384" s="98" t="s">
        <v>400</v>
      </c>
      <c r="B384" s="99" t="s">
        <v>414</v>
      </c>
      <c r="C384" s="99" t="s">
        <v>341</v>
      </c>
      <c r="D384" s="109" t="s">
        <v>401</v>
      </c>
      <c r="E384" s="99"/>
      <c r="F384" s="99"/>
      <c r="G384" s="101">
        <f t="shared" ref="G384:I384" si="151">G385</f>
        <v>24556.3</v>
      </c>
      <c r="H384" s="101">
        <f t="shared" si="151"/>
        <v>9062.2000000000007</v>
      </c>
      <c r="I384" s="101">
        <f t="shared" si="151"/>
        <v>9062.2000000000007</v>
      </c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</row>
    <row r="385" spans="1:50" ht="15.75" customHeight="1">
      <c r="A385" s="98" t="s">
        <v>431</v>
      </c>
      <c r="B385" s="99" t="s">
        <v>414</v>
      </c>
      <c r="C385" s="99" t="s">
        <v>341</v>
      </c>
      <c r="D385" s="109" t="s">
        <v>401</v>
      </c>
      <c r="E385" s="99" t="s">
        <v>604</v>
      </c>
      <c r="F385" s="99" t="s">
        <v>515</v>
      </c>
      <c r="G385" s="195">
        <v>24556.3</v>
      </c>
      <c r="H385" s="101">
        <f t="shared" ref="H385:I385" si="152">9062.2</f>
        <v>9062.2000000000007</v>
      </c>
      <c r="I385" s="101">
        <f t="shared" si="152"/>
        <v>9062.2000000000007</v>
      </c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</row>
    <row r="386" spans="1:50" ht="15.75" customHeight="1">
      <c r="A386" s="98" t="s">
        <v>402</v>
      </c>
      <c r="B386" s="99" t="s">
        <v>414</v>
      </c>
      <c r="C386" s="99" t="s">
        <v>341</v>
      </c>
      <c r="D386" s="109" t="s">
        <v>403</v>
      </c>
      <c r="E386" s="99"/>
      <c r="F386" s="99"/>
      <c r="G386" s="101">
        <f t="shared" ref="G386:I386" si="153">G387</f>
        <v>11680.077139999999</v>
      </c>
      <c r="H386" s="101">
        <f t="shared" si="153"/>
        <v>7164.5</v>
      </c>
      <c r="I386" s="101">
        <f t="shared" si="153"/>
        <v>7164.5</v>
      </c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</row>
    <row r="387" spans="1:50" ht="15.75" customHeight="1">
      <c r="A387" s="98" t="s">
        <v>431</v>
      </c>
      <c r="B387" s="99" t="s">
        <v>414</v>
      </c>
      <c r="C387" s="99" t="s">
        <v>341</v>
      </c>
      <c r="D387" s="109" t="s">
        <v>403</v>
      </c>
      <c r="E387" s="99" t="s">
        <v>604</v>
      </c>
      <c r="F387" s="99" t="s">
        <v>515</v>
      </c>
      <c r="G387" s="101">
        <v>11680.077139999999</v>
      </c>
      <c r="H387" s="101">
        <f t="shared" ref="H387:I387" si="154">7164.5</f>
        <v>7164.5</v>
      </c>
      <c r="I387" s="101">
        <f t="shared" si="154"/>
        <v>7164.5</v>
      </c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</row>
    <row r="388" spans="1:50" ht="15.75" customHeight="1">
      <c r="A388" s="98" t="s">
        <v>370</v>
      </c>
      <c r="B388" s="99" t="s">
        <v>414</v>
      </c>
      <c r="C388" s="99" t="s">
        <v>341</v>
      </c>
      <c r="D388" s="109" t="s">
        <v>371</v>
      </c>
      <c r="E388" s="99"/>
      <c r="F388" s="99"/>
      <c r="G388" s="101">
        <f>G389</f>
        <v>842.60540000000003</v>
      </c>
      <c r="H388" s="101"/>
      <c r="I388" s="10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</row>
    <row r="389" spans="1:50" ht="15.75" customHeight="1">
      <c r="A389" s="98" t="s">
        <v>431</v>
      </c>
      <c r="B389" s="99" t="s">
        <v>414</v>
      </c>
      <c r="C389" s="99" t="s">
        <v>341</v>
      </c>
      <c r="D389" s="109" t="s">
        <v>371</v>
      </c>
      <c r="E389" s="99" t="s">
        <v>604</v>
      </c>
      <c r="F389" s="99" t="s">
        <v>515</v>
      </c>
      <c r="G389" s="101">
        <v>842.60540000000003</v>
      </c>
      <c r="H389" s="101"/>
      <c r="I389" s="10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</row>
    <row r="390" spans="1:50" ht="15.75" customHeight="1">
      <c r="A390" s="110" t="s">
        <v>260</v>
      </c>
      <c r="B390" s="99" t="s">
        <v>414</v>
      </c>
      <c r="C390" s="99" t="s">
        <v>341</v>
      </c>
      <c r="D390" s="109" t="s">
        <v>261</v>
      </c>
      <c r="E390" s="99"/>
      <c r="F390" s="99"/>
      <c r="G390" s="101">
        <f t="shared" ref="G390:I390" si="155">G391</f>
        <v>24191</v>
      </c>
      <c r="H390" s="101">
        <f t="shared" si="155"/>
        <v>0</v>
      </c>
      <c r="I390" s="101">
        <f t="shared" si="155"/>
        <v>0</v>
      </c>
      <c r="J390" s="87"/>
      <c r="K390" s="87"/>
      <c r="L390" s="87"/>
      <c r="M390" s="87"/>
      <c r="N390" s="87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81"/>
      <c r="AE390" s="81"/>
      <c r="AF390" s="81"/>
    </row>
    <row r="391" spans="1:50" ht="15.75" customHeight="1">
      <c r="A391" s="98" t="s">
        <v>431</v>
      </c>
      <c r="B391" s="99" t="s">
        <v>414</v>
      </c>
      <c r="C391" s="99" t="s">
        <v>341</v>
      </c>
      <c r="D391" s="109" t="s">
        <v>261</v>
      </c>
      <c r="E391" s="99" t="s">
        <v>604</v>
      </c>
      <c r="F391" s="99" t="s">
        <v>515</v>
      </c>
      <c r="G391" s="195">
        <v>24191</v>
      </c>
      <c r="H391" s="101"/>
      <c r="I391" s="115"/>
      <c r="J391" s="87"/>
      <c r="K391" s="87"/>
      <c r="L391" s="87"/>
      <c r="M391" s="87"/>
      <c r="N391" s="87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81"/>
      <c r="AE391" s="81"/>
      <c r="AF391" s="81"/>
    </row>
    <row r="392" spans="1:50" ht="15.75" customHeight="1">
      <c r="A392" s="110" t="s">
        <v>260</v>
      </c>
      <c r="B392" s="99" t="s">
        <v>414</v>
      </c>
      <c r="C392" s="99" t="s">
        <v>341</v>
      </c>
      <c r="D392" s="109" t="s">
        <v>416</v>
      </c>
      <c r="E392" s="99"/>
      <c r="F392" s="99"/>
      <c r="G392" s="101">
        <f t="shared" ref="G392:I392" si="156">G393</f>
        <v>18900.400000000001</v>
      </c>
      <c r="H392" s="101">
        <f t="shared" si="156"/>
        <v>0</v>
      </c>
      <c r="I392" s="101">
        <f t="shared" si="156"/>
        <v>0</v>
      </c>
      <c r="J392" s="87"/>
      <c r="K392" s="87"/>
      <c r="L392" s="87"/>
      <c r="M392" s="87"/>
      <c r="N392" s="87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81"/>
      <c r="AE392" s="81"/>
      <c r="AF392" s="81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</row>
    <row r="393" spans="1:50" ht="15.75" customHeight="1">
      <c r="A393" s="98" t="s">
        <v>431</v>
      </c>
      <c r="B393" s="99" t="s">
        <v>414</v>
      </c>
      <c r="C393" s="99" t="s">
        <v>341</v>
      </c>
      <c r="D393" s="109" t="s">
        <v>416</v>
      </c>
      <c r="E393" s="99" t="s">
        <v>604</v>
      </c>
      <c r="F393" s="99" t="s">
        <v>515</v>
      </c>
      <c r="G393" s="195">
        <v>18900.400000000001</v>
      </c>
      <c r="H393" s="101"/>
      <c r="I393" s="115"/>
      <c r="J393" s="87"/>
      <c r="K393" s="87"/>
      <c r="L393" s="87"/>
      <c r="M393" s="87"/>
      <c r="N393" s="87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81"/>
      <c r="AE393" s="81"/>
      <c r="AF393" s="81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</row>
    <row r="394" spans="1:50" ht="15.75" customHeight="1">
      <c r="A394" s="98" t="s">
        <v>370</v>
      </c>
      <c r="B394" s="99" t="s">
        <v>414</v>
      </c>
      <c r="C394" s="99" t="s">
        <v>341</v>
      </c>
      <c r="D394" s="109" t="s">
        <v>420</v>
      </c>
      <c r="E394" s="99"/>
      <c r="F394" s="99"/>
      <c r="G394" s="101">
        <f>G395</f>
        <v>73.988770000000002</v>
      </c>
      <c r="H394" s="101"/>
      <c r="I394" s="10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</row>
    <row r="395" spans="1:50" ht="15.75" customHeight="1">
      <c r="A395" s="98" t="s">
        <v>431</v>
      </c>
      <c r="B395" s="99" t="s">
        <v>414</v>
      </c>
      <c r="C395" s="99" t="s">
        <v>341</v>
      </c>
      <c r="D395" s="109" t="s">
        <v>420</v>
      </c>
      <c r="E395" s="99" t="s">
        <v>606</v>
      </c>
      <c r="F395" s="99" t="s">
        <v>515</v>
      </c>
      <c r="G395" s="101">
        <v>73.988770000000002</v>
      </c>
      <c r="H395" s="101"/>
      <c r="I395" s="10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</row>
    <row r="396" spans="1:50" ht="31.5" customHeight="1">
      <c r="A396" s="168" t="s">
        <v>421</v>
      </c>
      <c r="B396" s="99" t="s">
        <v>414</v>
      </c>
      <c r="C396" s="99" t="s">
        <v>341</v>
      </c>
      <c r="D396" s="109" t="s">
        <v>422</v>
      </c>
      <c r="E396" s="99"/>
      <c r="F396" s="99"/>
      <c r="G396" s="101">
        <f>G397</f>
        <v>102.04082</v>
      </c>
      <c r="H396" s="101">
        <v>0</v>
      </c>
      <c r="I396" s="101">
        <v>0</v>
      </c>
      <c r="J396" s="87"/>
      <c r="K396" s="87"/>
      <c r="L396" s="87"/>
      <c r="M396" s="87"/>
      <c r="N396" s="87"/>
      <c r="O396" s="87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</row>
    <row r="397" spans="1:50" ht="15.75" customHeight="1">
      <c r="A397" s="233" t="s">
        <v>607</v>
      </c>
      <c r="B397" s="99" t="s">
        <v>414</v>
      </c>
      <c r="C397" s="99" t="s">
        <v>341</v>
      </c>
      <c r="D397" s="109" t="s">
        <v>422</v>
      </c>
      <c r="E397" s="99" t="s">
        <v>606</v>
      </c>
      <c r="F397" s="99" t="s">
        <v>515</v>
      </c>
      <c r="G397" s="101">
        <v>102.04082</v>
      </c>
      <c r="H397" s="101"/>
      <c r="I397" s="101">
        <v>0</v>
      </c>
      <c r="J397" s="111"/>
      <c r="K397" s="111"/>
      <c r="L397" s="111"/>
      <c r="M397" s="111"/>
      <c r="N397" s="111"/>
      <c r="O397" s="11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</row>
    <row r="398" spans="1:50" ht="15.75" customHeight="1">
      <c r="A398" s="169" t="s">
        <v>423</v>
      </c>
      <c r="B398" s="99" t="s">
        <v>414</v>
      </c>
      <c r="C398" s="146" t="s">
        <v>341</v>
      </c>
      <c r="D398" s="100" t="s">
        <v>424</v>
      </c>
      <c r="E398" s="99"/>
      <c r="F398" s="99"/>
      <c r="G398" s="101">
        <f t="shared" ref="G398:I398" si="157">G399</f>
        <v>15.5</v>
      </c>
      <c r="H398" s="101">
        <f t="shared" si="157"/>
        <v>0</v>
      </c>
      <c r="I398" s="101">
        <f t="shared" si="157"/>
        <v>0</v>
      </c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</row>
    <row r="399" spans="1:50" ht="15.75" customHeight="1">
      <c r="A399" s="98" t="s">
        <v>500</v>
      </c>
      <c r="B399" s="99" t="s">
        <v>414</v>
      </c>
      <c r="C399" s="146" t="s">
        <v>341</v>
      </c>
      <c r="D399" s="100" t="s">
        <v>424</v>
      </c>
      <c r="E399" s="99" t="s">
        <v>501</v>
      </c>
      <c r="F399" s="99" t="s">
        <v>505</v>
      </c>
      <c r="G399" s="195">
        <v>15.5</v>
      </c>
      <c r="H399" s="101"/>
      <c r="I399" s="101">
        <f>H399</f>
        <v>0</v>
      </c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</row>
    <row r="400" spans="1:50" ht="15.75" customHeight="1">
      <c r="A400" s="134" t="s">
        <v>580</v>
      </c>
      <c r="B400" s="94" t="s">
        <v>414</v>
      </c>
      <c r="C400" s="94" t="s">
        <v>343</v>
      </c>
      <c r="D400" s="145"/>
      <c r="E400" s="94"/>
      <c r="F400" s="94"/>
      <c r="G400" s="171">
        <f>G401+G410+G405+G408</f>
        <v>4927.4286000000002</v>
      </c>
      <c r="H400" s="171">
        <f>H401+H411</f>
        <v>2774.1</v>
      </c>
      <c r="I400" s="171">
        <f>I401+I410</f>
        <v>2724.1</v>
      </c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</row>
    <row r="401" spans="1:50" ht="15.75" customHeight="1">
      <c r="A401" s="98" t="s">
        <v>233</v>
      </c>
      <c r="B401" s="99" t="s">
        <v>414</v>
      </c>
      <c r="C401" s="99" t="s">
        <v>343</v>
      </c>
      <c r="D401" s="100" t="s">
        <v>235</v>
      </c>
      <c r="E401" s="99"/>
      <c r="F401" s="99"/>
      <c r="G401" s="170">
        <f t="shared" ref="G401:I401" si="158">SUM(G402:G404)</f>
        <v>3881.4835000000003</v>
      </c>
      <c r="H401" s="170">
        <f t="shared" si="158"/>
        <v>2674.1</v>
      </c>
      <c r="I401" s="170">
        <f t="shared" si="158"/>
        <v>2624.1</v>
      </c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</row>
    <row r="402" spans="1:50" ht="31.5" customHeight="1">
      <c r="A402" s="194" t="s">
        <v>487</v>
      </c>
      <c r="B402" s="99" t="s">
        <v>414</v>
      </c>
      <c r="C402" s="99" t="s">
        <v>343</v>
      </c>
      <c r="D402" s="100" t="s">
        <v>235</v>
      </c>
      <c r="E402" s="99" t="s">
        <v>488</v>
      </c>
      <c r="F402" s="99" t="s">
        <v>489</v>
      </c>
      <c r="G402" s="195">
        <v>2857.2134500000002</v>
      </c>
      <c r="H402" s="101">
        <v>2015.1</v>
      </c>
      <c r="I402" s="101">
        <v>2015.1</v>
      </c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</row>
    <row r="403" spans="1:50" ht="47.25" customHeight="1">
      <c r="A403" s="234" t="s">
        <v>493</v>
      </c>
      <c r="B403" s="99" t="s">
        <v>414</v>
      </c>
      <c r="C403" s="99" t="s">
        <v>343</v>
      </c>
      <c r="D403" s="100" t="s">
        <v>235</v>
      </c>
      <c r="E403" s="99" t="s">
        <v>494</v>
      </c>
      <c r="F403" s="99" t="s">
        <v>495</v>
      </c>
      <c r="G403" s="195">
        <v>974.27004999999997</v>
      </c>
      <c r="H403" s="101">
        <v>609</v>
      </c>
      <c r="I403" s="101">
        <v>609</v>
      </c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</row>
    <row r="404" spans="1:50" ht="31.5" customHeight="1">
      <c r="A404" s="194" t="s">
        <v>497</v>
      </c>
      <c r="B404" s="235" t="s">
        <v>414</v>
      </c>
      <c r="C404" s="99" t="s">
        <v>343</v>
      </c>
      <c r="D404" s="236" t="s">
        <v>235</v>
      </c>
      <c r="E404" s="99" t="s">
        <v>491</v>
      </c>
      <c r="F404" s="99" t="s">
        <v>492</v>
      </c>
      <c r="G404" s="101">
        <v>50</v>
      </c>
      <c r="H404" s="101">
        <v>50</v>
      </c>
      <c r="I404" s="170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</row>
    <row r="405" spans="1:50" ht="15.75" customHeight="1">
      <c r="A405" s="98" t="s">
        <v>233</v>
      </c>
      <c r="B405" s="99" t="s">
        <v>414</v>
      </c>
      <c r="C405" s="99" t="s">
        <v>343</v>
      </c>
      <c r="D405" s="100" t="s">
        <v>242</v>
      </c>
      <c r="E405" s="99"/>
      <c r="F405" s="99"/>
      <c r="G405" s="170">
        <f>G406+G407</f>
        <v>334.44510000000002</v>
      </c>
      <c r="H405" s="170"/>
      <c r="I405" s="170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</row>
    <row r="406" spans="1:50" ht="31.5" customHeight="1">
      <c r="A406" s="194" t="s">
        <v>487</v>
      </c>
      <c r="B406" s="99" t="s">
        <v>414</v>
      </c>
      <c r="C406" s="99" t="s">
        <v>343</v>
      </c>
      <c r="D406" s="100" t="s">
        <v>242</v>
      </c>
      <c r="E406" s="99" t="s">
        <v>488</v>
      </c>
      <c r="F406" s="99" t="s">
        <v>489</v>
      </c>
      <c r="G406" s="195">
        <v>258.11155000000002</v>
      </c>
      <c r="H406" s="101"/>
      <c r="I406" s="10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</row>
    <row r="407" spans="1:50" ht="47.25" customHeight="1">
      <c r="A407" s="234" t="s">
        <v>493</v>
      </c>
      <c r="B407" s="99" t="s">
        <v>414</v>
      </c>
      <c r="C407" s="99" t="s">
        <v>343</v>
      </c>
      <c r="D407" s="100" t="s">
        <v>242</v>
      </c>
      <c r="E407" s="99" t="s">
        <v>494</v>
      </c>
      <c r="F407" s="99" t="s">
        <v>495</v>
      </c>
      <c r="G407" s="195">
        <v>76.333550000000002</v>
      </c>
      <c r="H407" s="101"/>
      <c r="I407" s="10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</row>
    <row r="408" spans="1:50" ht="31.5" customHeight="1">
      <c r="A408" s="98" t="s">
        <v>238</v>
      </c>
      <c r="B408" s="99" t="s">
        <v>414</v>
      </c>
      <c r="C408" s="99" t="s">
        <v>343</v>
      </c>
      <c r="D408" s="109" t="s">
        <v>239</v>
      </c>
      <c r="E408" s="99"/>
      <c r="F408" s="99"/>
      <c r="G408" s="170">
        <f t="shared" ref="G408:I408" si="159">G409</f>
        <v>227</v>
      </c>
      <c r="H408" s="170">
        <f t="shared" si="159"/>
        <v>0</v>
      </c>
      <c r="I408" s="170">
        <f t="shared" si="159"/>
        <v>0</v>
      </c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</row>
    <row r="409" spans="1:50" ht="31.5" customHeight="1">
      <c r="A409" s="98" t="s">
        <v>503</v>
      </c>
      <c r="B409" s="99" t="s">
        <v>414</v>
      </c>
      <c r="C409" s="99" t="s">
        <v>343</v>
      </c>
      <c r="D409" s="109" t="s">
        <v>239</v>
      </c>
      <c r="E409" s="99" t="s">
        <v>504</v>
      </c>
      <c r="F409" s="99" t="s">
        <v>505</v>
      </c>
      <c r="G409" s="195">
        <v>227</v>
      </c>
      <c r="H409" s="101"/>
      <c r="I409" s="10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</row>
    <row r="410" spans="1:50" ht="15.75" customHeight="1">
      <c r="A410" s="169" t="s">
        <v>423</v>
      </c>
      <c r="B410" s="99" t="s">
        <v>414</v>
      </c>
      <c r="C410" s="99" t="s">
        <v>343</v>
      </c>
      <c r="D410" s="100" t="s">
        <v>424</v>
      </c>
      <c r="E410" s="99"/>
      <c r="F410" s="99"/>
      <c r="G410" s="101">
        <f t="shared" ref="G410:I410" si="160">G411</f>
        <v>484.5</v>
      </c>
      <c r="H410" s="101">
        <f t="shared" si="160"/>
        <v>100</v>
      </c>
      <c r="I410" s="101">
        <f t="shared" si="160"/>
        <v>100</v>
      </c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</row>
    <row r="411" spans="1:50" ht="15.75" customHeight="1">
      <c r="A411" s="98" t="s">
        <v>500</v>
      </c>
      <c r="B411" s="99" t="s">
        <v>414</v>
      </c>
      <c r="C411" s="99" t="s">
        <v>343</v>
      </c>
      <c r="D411" s="100" t="s">
        <v>424</v>
      </c>
      <c r="E411" s="99" t="s">
        <v>501</v>
      </c>
      <c r="F411" s="99" t="s">
        <v>505</v>
      </c>
      <c r="G411" s="195">
        <v>484.5</v>
      </c>
      <c r="H411" s="101">
        <v>100</v>
      </c>
      <c r="I411" s="101">
        <f>H411</f>
        <v>100</v>
      </c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</row>
    <row r="412" spans="1:50" ht="15.75" customHeight="1">
      <c r="A412" s="134" t="s">
        <v>347</v>
      </c>
      <c r="B412" s="94" t="s">
        <v>414</v>
      </c>
      <c r="C412" s="94" t="s">
        <v>348</v>
      </c>
      <c r="D412" s="145"/>
      <c r="E412" s="94"/>
      <c r="F412" s="94"/>
      <c r="G412" s="171">
        <f t="shared" ref="G412:I412" si="161">G413</f>
        <v>1700</v>
      </c>
      <c r="H412" s="171">
        <f t="shared" si="161"/>
        <v>1000</v>
      </c>
      <c r="I412" s="171">
        <f t="shared" si="161"/>
        <v>1000</v>
      </c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</row>
    <row r="413" spans="1:50" ht="15.75" customHeight="1">
      <c r="A413" s="98" t="s">
        <v>581</v>
      </c>
      <c r="B413" s="94" t="s">
        <v>414</v>
      </c>
      <c r="C413" s="94" t="s">
        <v>350</v>
      </c>
      <c r="D413" s="145"/>
      <c r="E413" s="94"/>
      <c r="F413" s="94"/>
      <c r="G413" s="171">
        <f t="shared" ref="G413:I413" si="162">G414</f>
        <v>1700</v>
      </c>
      <c r="H413" s="171">
        <f t="shared" si="162"/>
        <v>1000</v>
      </c>
      <c r="I413" s="171">
        <f t="shared" si="162"/>
        <v>1000</v>
      </c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</row>
    <row r="414" spans="1:50" ht="31.5" customHeight="1">
      <c r="A414" s="98" t="s">
        <v>425</v>
      </c>
      <c r="B414" s="99" t="s">
        <v>414</v>
      </c>
      <c r="C414" s="99" t="s">
        <v>350</v>
      </c>
      <c r="D414" s="109" t="s">
        <v>426</v>
      </c>
      <c r="E414" s="99"/>
      <c r="F414" s="99"/>
      <c r="G414" s="170">
        <f t="shared" ref="G414:I414" si="163">G415</f>
        <v>1700</v>
      </c>
      <c r="H414" s="170">
        <f t="shared" si="163"/>
        <v>1000</v>
      </c>
      <c r="I414" s="170">
        <f t="shared" si="163"/>
        <v>1000</v>
      </c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</row>
    <row r="415" spans="1:50" ht="31.5" customHeight="1">
      <c r="A415" s="98" t="s">
        <v>503</v>
      </c>
      <c r="B415" s="99" t="s">
        <v>414</v>
      </c>
      <c r="C415" s="99" t="s">
        <v>350</v>
      </c>
      <c r="D415" s="109" t="s">
        <v>426</v>
      </c>
      <c r="E415" s="99" t="s">
        <v>504</v>
      </c>
      <c r="F415" s="99" t="s">
        <v>505</v>
      </c>
      <c r="G415" s="195">
        <v>1700</v>
      </c>
      <c r="H415" s="101">
        <v>1000</v>
      </c>
      <c r="I415" s="101">
        <f>H415</f>
        <v>1000</v>
      </c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</row>
    <row r="416" spans="1:50" ht="31.5" customHeight="1">
      <c r="A416" s="153" t="s">
        <v>427</v>
      </c>
      <c r="B416" s="172" t="s">
        <v>428</v>
      </c>
      <c r="C416" s="172"/>
      <c r="D416" s="173"/>
      <c r="E416" s="237"/>
      <c r="F416" s="237" t="s">
        <v>559</v>
      </c>
      <c r="G416" s="91">
        <f>G428+G568+G424+G417</f>
        <v>824767.37185000011</v>
      </c>
      <c r="H416" s="91">
        <f t="shared" ref="H416:I416" si="164">H428+H568+H424</f>
        <v>576410.9</v>
      </c>
      <c r="I416" s="91">
        <f t="shared" si="164"/>
        <v>562959.10000000009</v>
      </c>
      <c r="J416" s="102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</row>
    <row r="417" spans="1:32" ht="15.75" customHeight="1">
      <c r="A417" s="93" t="s">
        <v>225</v>
      </c>
      <c r="B417" s="94" t="s">
        <v>428</v>
      </c>
      <c r="C417" s="94" t="s">
        <v>226</v>
      </c>
      <c r="D417" s="95"/>
      <c r="E417" s="94"/>
      <c r="F417" s="94"/>
      <c r="G417" s="107">
        <f t="shared" ref="G417:I417" si="165">G418</f>
        <v>80</v>
      </c>
      <c r="H417" s="107">
        <f t="shared" si="165"/>
        <v>0</v>
      </c>
      <c r="I417" s="107">
        <f t="shared" si="165"/>
        <v>0</v>
      </c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</row>
    <row r="418" spans="1:32" ht="15.75" customHeight="1">
      <c r="A418" s="238" t="s">
        <v>565</v>
      </c>
      <c r="B418" s="117" t="s">
        <v>428</v>
      </c>
      <c r="C418" s="117" t="s">
        <v>256</v>
      </c>
      <c r="D418" s="239"/>
      <c r="E418" s="117"/>
      <c r="F418" s="117"/>
      <c r="G418" s="107">
        <f t="shared" ref="G418:I418" si="166">G419</f>
        <v>80</v>
      </c>
      <c r="H418" s="107">
        <f t="shared" si="166"/>
        <v>0</v>
      </c>
      <c r="I418" s="107">
        <f t="shared" si="166"/>
        <v>0</v>
      </c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</row>
    <row r="419" spans="1:32" ht="31.5" customHeight="1">
      <c r="A419" s="143" t="s">
        <v>408</v>
      </c>
      <c r="B419" s="99" t="s">
        <v>414</v>
      </c>
      <c r="C419" s="99" t="s">
        <v>256</v>
      </c>
      <c r="D419" s="66" t="s">
        <v>259</v>
      </c>
      <c r="E419" s="99"/>
      <c r="F419" s="99"/>
      <c r="G419" s="101">
        <f>SUM(G420:G423)</f>
        <v>80</v>
      </c>
      <c r="H419" s="101"/>
      <c r="I419" s="10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</row>
    <row r="420" spans="1:32" ht="31.5" customHeight="1">
      <c r="A420" s="229" t="s">
        <v>500</v>
      </c>
      <c r="B420" s="99" t="s">
        <v>414</v>
      </c>
      <c r="C420" s="99" t="s">
        <v>256</v>
      </c>
      <c r="D420" s="66" t="s">
        <v>259</v>
      </c>
      <c r="E420" s="99" t="s">
        <v>501</v>
      </c>
      <c r="F420" s="99" t="s">
        <v>502</v>
      </c>
      <c r="G420" s="101">
        <v>10</v>
      </c>
      <c r="H420" s="101"/>
      <c r="I420" s="10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</row>
    <row r="421" spans="1:32" ht="15.75" customHeight="1">
      <c r="A421" s="240"/>
      <c r="B421" s="125" t="s">
        <v>428</v>
      </c>
      <c r="C421" s="125" t="s">
        <v>256</v>
      </c>
      <c r="D421" s="66" t="s">
        <v>259</v>
      </c>
      <c r="E421" s="125" t="s">
        <v>501</v>
      </c>
      <c r="F421" s="125" t="s">
        <v>508</v>
      </c>
      <c r="G421" s="101">
        <v>50</v>
      </c>
      <c r="H421" s="101"/>
      <c r="I421" s="10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</row>
    <row r="422" spans="1:32" ht="15.75" customHeight="1">
      <c r="A422" s="241" t="s">
        <v>608</v>
      </c>
      <c r="B422" s="242" t="s">
        <v>428</v>
      </c>
      <c r="C422" s="242" t="s">
        <v>256</v>
      </c>
      <c r="D422" s="66" t="s">
        <v>259</v>
      </c>
      <c r="E422" s="242" t="s">
        <v>532</v>
      </c>
      <c r="F422" s="125" t="s">
        <v>505</v>
      </c>
      <c r="G422" s="101">
        <v>10</v>
      </c>
      <c r="H422" s="115"/>
      <c r="I422" s="115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</row>
    <row r="423" spans="1:32" ht="15.75" customHeight="1">
      <c r="A423" s="241"/>
      <c r="B423" s="242" t="s">
        <v>428</v>
      </c>
      <c r="C423" s="242" t="s">
        <v>256</v>
      </c>
      <c r="D423" s="66" t="s">
        <v>259</v>
      </c>
      <c r="E423" s="242" t="s">
        <v>534</v>
      </c>
      <c r="F423" s="125" t="s">
        <v>505</v>
      </c>
      <c r="G423" s="101">
        <v>10</v>
      </c>
      <c r="H423" s="115"/>
      <c r="I423" s="115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</row>
    <row r="424" spans="1:32" ht="15.75" customHeight="1">
      <c r="A424" s="124" t="s">
        <v>377</v>
      </c>
      <c r="B424" s="117" t="s">
        <v>428</v>
      </c>
      <c r="C424" s="117" t="s">
        <v>278</v>
      </c>
      <c r="D424" s="126"/>
      <c r="E424" s="125"/>
      <c r="F424" s="125"/>
      <c r="G424" s="107">
        <f t="shared" ref="G424:I424" si="167">G425</f>
        <v>225.99245999999999</v>
      </c>
      <c r="H424" s="107">
        <f t="shared" si="167"/>
        <v>250</v>
      </c>
      <c r="I424" s="107">
        <f t="shared" si="167"/>
        <v>250</v>
      </c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</row>
    <row r="425" spans="1:32" ht="15.75" customHeight="1">
      <c r="A425" s="124" t="s">
        <v>609</v>
      </c>
      <c r="B425" s="125" t="s">
        <v>428</v>
      </c>
      <c r="C425" s="125" t="s">
        <v>321</v>
      </c>
      <c r="D425" s="126"/>
      <c r="E425" s="125"/>
      <c r="F425" s="125"/>
      <c r="G425" s="101">
        <f t="shared" ref="G425:I425" si="168">G426</f>
        <v>225.99245999999999</v>
      </c>
      <c r="H425" s="101">
        <f t="shared" si="168"/>
        <v>250</v>
      </c>
      <c r="I425" s="101">
        <f t="shared" si="168"/>
        <v>250</v>
      </c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</row>
    <row r="426" spans="1:32" ht="15.75" customHeight="1">
      <c r="A426" s="124" t="s">
        <v>320</v>
      </c>
      <c r="B426" s="125" t="s">
        <v>428</v>
      </c>
      <c r="C426" s="125" t="s">
        <v>321</v>
      </c>
      <c r="D426" s="126" t="s">
        <v>322</v>
      </c>
      <c r="E426" s="125"/>
      <c r="F426" s="125"/>
      <c r="G426" s="101">
        <f t="shared" ref="G426:I426" si="169">G427</f>
        <v>225.99245999999999</v>
      </c>
      <c r="H426" s="101">
        <f t="shared" si="169"/>
        <v>250</v>
      </c>
      <c r="I426" s="101">
        <f t="shared" si="169"/>
        <v>250</v>
      </c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</row>
    <row r="427" spans="1:32" ht="15.75" customHeight="1">
      <c r="A427" s="98" t="s">
        <v>431</v>
      </c>
      <c r="B427" s="99" t="s">
        <v>428</v>
      </c>
      <c r="C427" s="99" t="s">
        <v>321</v>
      </c>
      <c r="D427" s="109" t="s">
        <v>322</v>
      </c>
      <c r="E427" s="99" t="s">
        <v>604</v>
      </c>
      <c r="F427" s="99" t="s">
        <v>515</v>
      </c>
      <c r="G427" s="101">
        <v>225.99245999999999</v>
      </c>
      <c r="H427" s="101">
        <v>250</v>
      </c>
      <c r="I427" s="101">
        <f>H427</f>
        <v>250</v>
      </c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</row>
    <row r="428" spans="1:32" ht="15.75" customHeight="1">
      <c r="A428" s="98" t="s">
        <v>384</v>
      </c>
      <c r="B428" s="94" t="s">
        <v>428</v>
      </c>
      <c r="C428" s="94" t="s">
        <v>385</v>
      </c>
      <c r="D428" s="109"/>
      <c r="E428" s="99"/>
      <c r="F428" s="99"/>
      <c r="G428" s="107">
        <f t="shared" ref="G428:I428" si="170">G429+G452+G516+G494</f>
        <v>812696.27939000016</v>
      </c>
      <c r="H428" s="107">
        <f t="shared" si="170"/>
        <v>563217.9</v>
      </c>
      <c r="I428" s="107">
        <f t="shared" si="170"/>
        <v>549365.00000000012</v>
      </c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</row>
    <row r="429" spans="1:32" ht="15.75" customHeight="1">
      <c r="A429" s="98" t="s">
        <v>595</v>
      </c>
      <c r="B429" s="94" t="s">
        <v>428</v>
      </c>
      <c r="C429" s="94" t="s">
        <v>387</v>
      </c>
      <c r="D429" s="109"/>
      <c r="E429" s="99"/>
      <c r="F429" s="99"/>
      <c r="G429" s="107">
        <f>G430+G434+G440+G437+G447+G442+G444+G449</f>
        <v>214359.59837000002</v>
      </c>
      <c r="H429" s="107">
        <f t="shared" ref="H429:I429" si="171">H430+H434+H440+H437+H447+H442+H444</f>
        <v>158370.1</v>
      </c>
      <c r="I429" s="107">
        <f t="shared" si="171"/>
        <v>154948.69999999998</v>
      </c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</row>
    <row r="430" spans="1:32" ht="15.75" customHeight="1">
      <c r="A430" s="98" t="s">
        <v>386</v>
      </c>
      <c r="B430" s="99" t="s">
        <v>428</v>
      </c>
      <c r="C430" s="99" t="s">
        <v>387</v>
      </c>
      <c r="D430" s="109" t="s">
        <v>388</v>
      </c>
      <c r="E430" s="99"/>
      <c r="F430" s="99"/>
      <c r="G430" s="101">
        <f>G431+G432+G433</f>
        <v>51211.408389999997</v>
      </c>
      <c r="H430" s="101">
        <f t="shared" ref="H430:I430" si="172">H431+H432</f>
        <v>48782.399999999994</v>
      </c>
      <c r="I430" s="101">
        <f t="shared" si="172"/>
        <v>48782.399999999994</v>
      </c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</row>
    <row r="431" spans="1:32" ht="15.75" customHeight="1">
      <c r="A431" s="98" t="s">
        <v>590</v>
      </c>
      <c r="B431" s="99" t="s">
        <v>428</v>
      </c>
      <c r="C431" s="99" t="s">
        <v>387</v>
      </c>
      <c r="D431" s="109" t="s">
        <v>388</v>
      </c>
      <c r="E431" s="99" t="s">
        <v>591</v>
      </c>
      <c r="F431" s="99" t="s">
        <v>592</v>
      </c>
      <c r="G431" s="195">
        <v>2771</v>
      </c>
      <c r="H431" s="101">
        <v>1434.2</v>
      </c>
      <c r="I431" s="101">
        <v>1434.2</v>
      </c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</row>
    <row r="432" spans="1:32" ht="15.75" customHeight="1">
      <c r="A432" s="98" t="s">
        <v>431</v>
      </c>
      <c r="B432" s="99" t="s">
        <v>428</v>
      </c>
      <c r="C432" s="99" t="s">
        <v>387</v>
      </c>
      <c r="D432" s="109" t="s">
        <v>388</v>
      </c>
      <c r="E432" s="99" t="s">
        <v>604</v>
      </c>
      <c r="F432" s="99" t="s">
        <v>515</v>
      </c>
      <c r="G432" s="195">
        <v>39459.827619999996</v>
      </c>
      <c r="H432" s="101">
        <f t="shared" ref="H432:I432" si="173">47348.2</f>
        <v>47348.2</v>
      </c>
      <c r="I432" s="101">
        <f t="shared" si="173"/>
        <v>47348.2</v>
      </c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</row>
    <row r="433" spans="1:50" ht="47.25" customHeight="1">
      <c r="A433" s="243" t="s">
        <v>610</v>
      </c>
      <c r="B433" s="99" t="s">
        <v>428</v>
      </c>
      <c r="C433" s="99" t="s">
        <v>387</v>
      </c>
      <c r="D433" s="109" t="s">
        <v>388</v>
      </c>
      <c r="E433" s="99" t="s">
        <v>516</v>
      </c>
      <c r="F433" s="99" t="s">
        <v>515</v>
      </c>
      <c r="G433" s="195">
        <v>8980.5807700000005</v>
      </c>
      <c r="H433" s="101"/>
      <c r="I433" s="10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</row>
    <row r="434" spans="1:50" ht="47.25" customHeight="1">
      <c r="A434" s="98" t="s">
        <v>429</v>
      </c>
      <c r="B434" s="99" t="s">
        <v>428</v>
      </c>
      <c r="C434" s="99" t="s">
        <v>387</v>
      </c>
      <c r="D434" s="100" t="s">
        <v>430</v>
      </c>
      <c r="E434" s="99"/>
      <c r="F434" s="99"/>
      <c r="G434" s="101">
        <f>G435+G436</f>
        <v>137831.9</v>
      </c>
      <c r="H434" s="101">
        <f t="shared" ref="H434:I434" si="174">H435</f>
        <v>108850.5</v>
      </c>
      <c r="I434" s="101">
        <f t="shared" si="174"/>
        <v>105454.5</v>
      </c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</row>
    <row r="435" spans="1:50" ht="15.75" customHeight="1">
      <c r="A435" s="98" t="s">
        <v>431</v>
      </c>
      <c r="B435" s="99" t="s">
        <v>428</v>
      </c>
      <c r="C435" s="99" t="s">
        <v>387</v>
      </c>
      <c r="D435" s="100" t="s">
        <v>430</v>
      </c>
      <c r="E435" s="99" t="s">
        <v>604</v>
      </c>
      <c r="F435" s="99" t="s">
        <v>515</v>
      </c>
      <c r="G435" s="101">
        <v>106955.9</v>
      </c>
      <c r="H435" s="101">
        <v>108850.5</v>
      </c>
      <c r="I435" s="101">
        <v>105454.5</v>
      </c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</row>
    <row r="436" spans="1:50" ht="15.75" customHeight="1">
      <c r="A436" s="98" t="s">
        <v>611</v>
      </c>
      <c r="B436" s="99" t="s">
        <v>428</v>
      </c>
      <c r="C436" s="99" t="s">
        <v>387</v>
      </c>
      <c r="D436" s="100" t="s">
        <v>430</v>
      </c>
      <c r="E436" s="99" t="s">
        <v>516</v>
      </c>
      <c r="F436" s="99" t="s">
        <v>515</v>
      </c>
      <c r="G436" s="101">
        <v>30876</v>
      </c>
      <c r="H436" s="101"/>
      <c r="I436" s="101"/>
      <c r="J436" s="87"/>
      <c r="K436" s="87"/>
      <c r="L436" s="87"/>
      <c r="M436" s="87"/>
      <c r="N436" s="87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81"/>
      <c r="AE436" s="81"/>
      <c r="AF436" s="81"/>
    </row>
    <row r="437" spans="1:50" ht="15.75" customHeight="1">
      <c r="A437" s="98" t="s">
        <v>431</v>
      </c>
      <c r="B437" s="99" t="s">
        <v>428</v>
      </c>
      <c r="C437" s="99" t="s">
        <v>387</v>
      </c>
      <c r="D437" s="109" t="s">
        <v>432</v>
      </c>
      <c r="E437" s="99"/>
      <c r="F437" s="99"/>
      <c r="G437" s="101">
        <f t="shared" ref="G437:I437" si="175">G438+G439</f>
        <v>1200.6999999999998</v>
      </c>
      <c r="H437" s="101">
        <f t="shared" si="175"/>
        <v>737.2</v>
      </c>
      <c r="I437" s="101">
        <f t="shared" si="175"/>
        <v>711.8</v>
      </c>
      <c r="J437" s="87"/>
      <c r="K437" s="87"/>
      <c r="L437" s="87"/>
      <c r="M437" s="87"/>
      <c r="N437" s="87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81"/>
      <c r="AE437" s="81"/>
      <c r="AF437" s="81"/>
    </row>
    <row r="438" spans="1:50" ht="15.75" customHeight="1">
      <c r="A438" s="210" t="s">
        <v>607</v>
      </c>
      <c r="B438" s="99" t="s">
        <v>428</v>
      </c>
      <c r="C438" s="99" t="s">
        <v>387</v>
      </c>
      <c r="D438" s="109" t="s">
        <v>432</v>
      </c>
      <c r="E438" s="99" t="s">
        <v>606</v>
      </c>
      <c r="F438" s="99" t="s">
        <v>515</v>
      </c>
      <c r="G438" s="101">
        <v>1056.0999999999999</v>
      </c>
      <c r="H438" s="101">
        <v>737.2</v>
      </c>
      <c r="I438" s="115">
        <v>711.8</v>
      </c>
      <c r="J438" s="87"/>
      <c r="K438" s="87"/>
      <c r="L438" s="87"/>
      <c r="M438" s="87"/>
      <c r="N438" s="87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81"/>
      <c r="AE438" s="81"/>
      <c r="AF438" s="81"/>
    </row>
    <row r="439" spans="1:50" ht="15.75" customHeight="1">
      <c r="A439" s="210" t="s">
        <v>612</v>
      </c>
      <c r="B439" s="99" t="s">
        <v>428</v>
      </c>
      <c r="C439" s="99" t="s">
        <v>387</v>
      </c>
      <c r="D439" s="109" t="s">
        <v>432</v>
      </c>
      <c r="E439" s="99" t="s">
        <v>613</v>
      </c>
      <c r="F439" s="99" t="s">
        <v>515</v>
      </c>
      <c r="G439" s="101">
        <v>144.6</v>
      </c>
      <c r="H439" s="101"/>
      <c r="I439" s="115"/>
      <c r="J439" s="87"/>
      <c r="K439" s="87"/>
      <c r="L439" s="87"/>
      <c r="M439" s="87"/>
      <c r="N439" s="87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81"/>
      <c r="AE439" s="81"/>
      <c r="AF439" s="81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</row>
    <row r="440" spans="1:50" ht="15.75" customHeight="1">
      <c r="A440" s="110" t="s">
        <v>433</v>
      </c>
      <c r="B440" s="99" t="s">
        <v>428</v>
      </c>
      <c r="C440" s="99" t="s">
        <v>387</v>
      </c>
      <c r="D440" s="109" t="s">
        <v>434</v>
      </c>
      <c r="E440" s="99"/>
      <c r="F440" s="99"/>
      <c r="G440" s="101">
        <f t="shared" ref="G440:I440" si="176">G441</f>
        <v>1450</v>
      </c>
      <c r="H440" s="101">
        <f t="shared" si="176"/>
        <v>0</v>
      </c>
      <c r="I440" s="101">
        <f t="shared" si="176"/>
        <v>0</v>
      </c>
      <c r="J440" s="87"/>
      <c r="K440" s="87"/>
      <c r="L440" s="87"/>
      <c r="M440" s="87"/>
      <c r="N440" s="87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81"/>
      <c r="AE440" s="81"/>
      <c r="AF440" s="81"/>
    </row>
    <row r="441" spans="1:50" ht="15.75" customHeight="1">
      <c r="A441" s="210" t="s">
        <v>607</v>
      </c>
      <c r="B441" s="99" t="s">
        <v>428</v>
      </c>
      <c r="C441" s="99" t="s">
        <v>387</v>
      </c>
      <c r="D441" s="109" t="s">
        <v>434</v>
      </c>
      <c r="E441" s="99" t="s">
        <v>606</v>
      </c>
      <c r="F441" s="99" t="s">
        <v>515</v>
      </c>
      <c r="G441" s="101">
        <v>1450</v>
      </c>
      <c r="H441" s="101"/>
      <c r="I441" s="115"/>
      <c r="J441" s="87"/>
      <c r="K441" s="87"/>
      <c r="L441" s="87"/>
      <c r="M441" s="87"/>
      <c r="N441" s="87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81"/>
      <c r="AE441" s="81"/>
      <c r="AF441" s="81"/>
    </row>
    <row r="442" spans="1:50" ht="15.75" customHeight="1">
      <c r="A442" s="98" t="s">
        <v>370</v>
      </c>
      <c r="B442" s="99" t="s">
        <v>428</v>
      </c>
      <c r="C442" s="99" t="s">
        <v>387</v>
      </c>
      <c r="D442" s="109" t="s">
        <v>371</v>
      </c>
      <c r="E442" s="99"/>
      <c r="F442" s="99"/>
      <c r="G442" s="101">
        <f>G443</f>
        <v>155</v>
      </c>
      <c r="H442" s="101"/>
      <c r="I442" s="10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</row>
    <row r="443" spans="1:50" ht="15.75" customHeight="1">
      <c r="A443" s="98" t="s">
        <v>431</v>
      </c>
      <c r="B443" s="99" t="s">
        <v>428</v>
      </c>
      <c r="C443" s="99" t="s">
        <v>387</v>
      </c>
      <c r="D443" s="109" t="s">
        <v>371</v>
      </c>
      <c r="E443" s="99" t="s">
        <v>604</v>
      </c>
      <c r="F443" s="99" t="s">
        <v>515</v>
      </c>
      <c r="G443" s="101">
        <v>155</v>
      </c>
      <c r="H443" s="101"/>
      <c r="I443" s="10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</row>
    <row r="444" spans="1:50" ht="15.75" customHeight="1">
      <c r="A444" s="98" t="s">
        <v>255</v>
      </c>
      <c r="B444" s="99" t="s">
        <v>428</v>
      </c>
      <c r="C444" s="99" t="s">
        <v>387</v>
      </c>
      <c r="D444" s="109" t="s">
        <v>257</v>
      </c>
      <c r="E444" s="99"/>
      <c r="F444" s="99"/>
      <c r="G444" s="101">
        <f>G445+G446</f>
        <v>4594.2384599999996</v>
      </c>
      <c r="H444" s="101"/>
      <c r="I444" s="10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</row>
    <row r="445" spans="1:50" ht="15.75" customHeight="1">
      <c r="A445" s="98" t="s">
        <v>431</v>
      </c>
      <c r="B445" s="99" t="s">
        <v>428</v>
      </c>
      <c r="C445" s="99" t="s">
        <v>387</v>
      </c>
      <c r="D445" s="109" t="s">
        <v>257</v>
      </c>
      <c r="E445" s="99" t="s">
        <v>604</v>
      </c>
      <c r="F445" s="99" t="s">
        <v>515</v>
      </c>
      <c r="G445" s="101">
        <v>4184.6634599999998</v>
      </c>
      <c r="H445" s="101"/>
      <c r="I445" s="10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</row>
    <row r="446" spans="1:50" ht="15.75" customHeight="1">
      <c r="A446" s="98" t="s">
        <v>431</v>
      </c>
      <c r="B446" s="99" t="s">
        <v>428</v>
      </c>
      <c r="C446" s="99" t="s">
        <v>387</v>
      </c>
      <c r="D446" s="109" t="s">
        <v>257</v>
      </c>
      <c r="E446" s="99" t="s">
        <v>516</v>
      </c>
      <c r="F446" s="99" t="s">
        <v>515</v>
      </c>
      <c r="G446" s="101">
        <v>409.57499999999999</v>
      </c>
      <c r="H446" s="101"/>
      <c r="I446" s="10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</row>
    <row r="447" spans="1:50" ht="15.75" customHeight="1">
      <c r="A447" s="110" t="s">
        <v>294</v>
      </c>
      <c r="B447" s="99" t="s">
        <v>428</v>
      </c>
      <c r="C447" s="99" t="s">
        <v>387</v>
      </c>
      <c r="D447" s="109" t="s">
        <v>296</v>
      </c>
      <c r="E447" s="99"/>
      <c r="F447" s="99"/>
      <c r="G447" s="101">
        <f>G448</f>
        <v>1515.1515199999999</v>
      </c>
      <c r="H447" s="107"/>
      <c r="I447" s="10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</row>
    <row r="448" spans="1:50" ht="15.75" customHeight="1">
      <c r="A448" s="210" t="s">
        <v>607</v>
      </c>
      <c r="B448" s="99" t="s">
        <v>428</v>
      </c>
      <c r="C448" s="99" t="s">
        <v>387</v>
      </c>
      <c r="D448" s="109" t="s">
        <v>296</v>
      </c>
      <c r="E448" s="99" t="s">
        <v>606</v>
      </c>
      <c r="F448" s="99" t="s">
        <v>515</v>
      </c>
      <c r="G448" s="101">
        <v>1515.1515199999999</v>
      </c>
      <c r="H448" s="107"/>
      <c r="I448" s="10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</row>
    <row r="449" spans="1:50" ht="15.75" customHeight="1">
      <c r="A449" s="110" t="s">
        <v>260</v>
      </c>
      <c r="B449" s="99" t="s">
        <v>428</v>
      </c>
      <c r="C449" s="99" t="s">
        <v>387</v>
      </c>
      <c r="D449" s="109" t="s">
        <v>261</v>
      </c>
      <c r="E449" s="99"/>
      <c r="F449" s="99"/>
      <c r="G449" s="101">
        <f>G450+G451</f>
        <v>16401.2</v>
      </c>
      <c r="H449" s="101">
        <f t="shared" ref="H449:I449" si="177">H450</f>
        <v>0</v>
      </c>
      <c r="I449" s="101">
        <f t="shared" si="177"/>
        <v>0</v>
      </c>
      <c r="J449" s="87"/>
      <c r="K449" s="87"/>
      <c r="L449" s="87"/>
      <c r="M449" s="87"/>
      <c r="N449" s="87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81"/>
      <c r="AE449" s="81"/>
      <c r="AF449" s="81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</row>
    <row r="450" spans="1:50" ht="15.75" customHeight="1">
      <c r="A450" s="98" t="s">
        <v>431</v>
      </c>
      <c r="B450" s="99" t="s">
        <v>428</v>
      </c>
      <c r="C450" s="99" t="s">
        <v>387</v>
      </c>
      <c r="D450" s="109" t="s">
        <v>261</v>
      </c>
      <c r="E450" s="99" t="s">
        <v>604</v>
      </c>
      <c r="F450" s="99" t="s">
        <v>515</v>
      </c>
      <c r="G450" s="195">
        <v>13279.2</v>
      </c>
      <c r="H450" s="101"/>
      <c r="I450" s="115"/>
      <c r="J450" s="87"/>
      <c r="K450" s="87"/>
      <c r="L450" s="87"/>
      <c r="M450" s="87"/>
      <c r="N450" s="87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81"/>
      <c r="AE450" s="81"/>
      <c r="AF450" s="81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</row>
    <row r="451" spans="1:50" ht="15.75" customHeight="1">
      <c r="A451" s="98" t="s">
        <v>611</v>
      </c>
      <c r="B451" s="99" t="s">
        <v>428</v>
      </c>
      <c r="C451" s="99" t="s">
        <v>387</v>
      </c>
      <c r="D451" s="109" t="s">
        <v>261</v>
      </c>
      <c r="E451" s="99" t="s">
        <v>516</v>
      </c>
      <c r="F451" s="99" t="s">
        <v>515</v>
      </c>
      <c r="G451" s="195">
        <v>3122</v>
      </c>
      <c r="H451" s="101"/>
      <c r="I451" s="115"/>
      <c r="J451" s="87"/>
      <c r="K451" s="87"/>
      <c r="L451" s="87"/>
      <c r="M451" s="87"/>
      <c r="N451" s="87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81"/>
      <c r="AE451" s="81"/>
      <c r="AF451" s="81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</row>
    <row r="452" spans="1:50" ht="15.75" customHeight="1">
      <c r="A452" s="93" t="s">
        <v>596</v>
      </c>
      <c r="B452" s="94" t="s">
        <v>428</v>
      </c>
      <c r="C452" s="94" t="s">
        <v>390</v>
      </c>
      <c r="D452" s="95"/>
      <c r="E452" s="94"/>
      <c r="F452" s="94"/>
      <c r="G452" s="107">
        <f>G453+G458+G460+G464+G472+G474+G476+G484+G478+G486+G470+G492+G490+G462+G480+G482+G488+G456</f>
        <v>505933.71591000014</v>
      </c>
      <c r="H452" s="107">
        <f t="shared" ref="H452:I452" si="178">H453+H458+H460+H464+H472+H474+H476+H484+H478+H486+H470+H492+H490+H462</f>
        <v>336144.89999999997</v>
      </c>
      <c r="I452" s="107">
        <f t="shared" si="178"/>
        <v>326699.50000000006</v>
      </c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</row>
    <row r="453" spans="1:50" ht="31.5" customHeight="1">
      <c r="A453" s="98" t="s">
        <v>389</v>
      </c>
      <c r="B453" s="99" t="s">
        <v>428</v>
      </c>
      <c r="C453" s="99" t="s">
        <v>390</v>
      </c>
      <c r="D453" s="109" t="s">
        <v>391</v>
      </c>
      <c r="E453" s="99"/>
      <c r="F453" s="99"/>
      <c r="G453" s="101">
        <f t="shared" ref="G453:I453" si="179">G454+G455</f>
        <v>73839.231750000006</v>
      </c>
      <c r="H453" s="101">
        <f t="shared" si="179"/>
        <v>56446.69999999999</v>
      </c>
      <c r="I453" s="101">
        <f t="shared" si="179"/>
        <v>54954.299999999996</v>
      </c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</row>
    <row r="454" spans="1:50" ht="31.5" customHeight="1">
      <c r="A454" s="98" t="s">
        <v>590</v>
      </c>
      <c r="B454" s="99" t="s">
        <v>428</v>
      </c>
      <c r="C454" s="99" t="s">
        <v>390</v>
      </c>
      <c r="D454" s="109" t="s">
        <v>388</v>
      </c>
      <c r="E454" s="99" t="s">
        <v>591</v>
      </c>
      <c r="F454" s="99" t="s">
        <v>592</v>
      </c>
      <c r="G454" s="195">
        <v>4266.3</v>
      </c>
      <c r="H454" s="101">
        <v>3214.2</v>
      </c>
      <c r="I454" s="101">
        <v>3214.2</v>
      </c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</row>
    <row r="455" spans="1:50" ht="15.75" customHeight="1">
      <c r="A455" s="98" t="s">
        <v>431</v>
      </c>
      <c r="B455" s="99" t="s">
        <v>428</v>
      </c>
      <c r="C455" s="99" t="s">
        <v>390</v>
      </c>
      <c r="D455" s="109" t="s">
        <v>391</v>
      </c>
      <c r="E455" s="99" t="s">
        <v>604</v>
      </c>
      <c r="F455" s="99" t="s">
        <v>515</v>
      </c>
      <c r="G455" s="244">
        <f>71808.13175-1221.8+2081.8-252-2843.2</f>
        <v>69572.931750000003</v>
      </c>
      <c r="H455" s="245">
        <f>49786.6+98.2+3347.7</f>
        <v>53232.499999999993</v>
      </c>
      <c r="I455" s="245">
        <f>48435.6+76+3228.5</f>
        <v>51740.1</v>
      </c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</row>
    <row r="456" spans="1:50" ht="15.75" customHeight="1">
      <c r="A456" s="98" t="s">
        <v>435</v>
      </c>
      <c r="B456" s="99" t="s">
        <v>428</v>
      </c>
      <c r="C456" s="99" t="s">
        <v>390</v>
      </c>
      <c r="D456" s="100" t="s">
        <v>436</v>
      </c>
      <c r="E456" s="99"/>
      <c r="F456" s="99"/>
      <c r="G456" s="174">
        <f t="shared" ref="G456:I456" si="180">G457</f>
        <v>351.54</v>
      </c>
      <c r="H456" s="174">
        <f t="shared" si="180"/>
        <v>0</v>
      </c>
      <c r="I456" s="174">
        <f t="shared" si="180"/>
        <v>0</v>
      </c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</row>
    <row r="457" spans="1:50" ht="15.75" customHeight="1">
      <c r="A457" s="128" t="s">
        <v>614</v>
      </c>
      <c r="B457" s="99" t="s">
        <v>428</v>
      </c>
      <c r="C457" s="99" t="s">
        <v>390</v>
      </c>
      <c r="D457" s="100" t="s">
        <v>436</v>
      </c>
      <c r="E457" s="99" t="s">
        <v>606</v>
      </c>
      <c r="F457" s="99" t="s">
        <v>515</v>
      </c>
      <c r="G457" s="174">
        <v>351.54</v>
      </c>
      <c r="H457" s="174"/>
      <c r="I457" s="174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</row>
    <row r="458" spans="1:50" ht="47.25" customHeight="1">
      <c r="A458" s="98" t="s">
        <v>437</v>
      </c>
      <c r="B458" s="99" t="s">
        <v>428</v>
      </c>
      <c r="C458" s="99" t="s">
        <v>390</v>
      </c>
      <c r="D458" s="100" t="s">
        <v>438</v>
      </c>
      <c r="E458" s="99"/>
      <c r="F458" s="99"/>
      <c r="G458" s="101">
        <f t="shared" ref="G458:I458" si="181">G459</f>
        <v>327700.40000000002</v>
      </c>
      <c r="H458" s="101">
        <f t="shared" si="181"/>
        <v>231034.6</v>
      </c>
      <c r="I458" s="101">
        <f t="shared" si="181"/>
        <v>223826.9</v>
      </c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</row>
    <row r="459" spans="1:50" ht="15.75" customHeight="1">
      <c r="A459" s="98" t="s">
        <v>431</v>
      </c>
      <c r="B459" s="99" t="s">
        <v>428</v>
      </c>
      <c r="C459" s="99" t="s">
        <v>390</v>
      </c>
      <c r="D459" s="100" t="s">
        <v>438</v>
      </c>
      <c r="E459" s="99" t="s">
        <v>604</v>
      </c>
      <c r="F459" s="99" t="s">
        <v>515</v>
      </c>
      <c r="G459" s="101">
        <v>327700.40000000002</v>
      </c>
      <c r="H459" s="101">
        <v>231034.6</v>
      </c>
      <c r="I459" s="101">
        <v>223826.9</v>
      </c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</row>
    <row r="460" spans="1:50" ht="31.5" customHeight="1">
      <c r="A460" s="98" t="s">
        <v>439</v>
      </c>
      <c r="B460" s="99" t="s">
        <v>428</v>
      </c>
      <c r="C460" s="99" t="s">
        <v>390</v>
      </c>
      <c r="D460" s="100" t="s">
        <v>440</v>
      </c>
      <c r="E460" s="99"/>
      <c r="F460" s="99"/>
      <c r="G460" s="101">
        <f t="shared" ref="G460:I460" si="182">G461</f>
        <v>4110.8995599999998</v>
      </c>
      <c r="H460" s="101">
        <f t="shared" si="182"/>
        <v>4507.7</v>
      </c>
      <c r="I460" s="101">
        <f t="shared" si="182"/>
        <v>4365.8999999999996</v>
      </c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</row>
    <row r="461" spans="1:50" ht="15.75" customHeight="1">
      <c r="A461" s="98" t="s">
        <v>431</v>
      </c>
      <c r="B461" s="99" t="s">
        <v>428</v>
      </c>
      <c r="C461" s="99" t="s">
        <v>390</v>
      </c>
      <c r="D461" s="100" t="s">
        <v>440</v>
      </c>
      <c r="E461" s="99" t="s">
        <v>604</v>
      </c>
      <c r="F461" s="99" t="s">
        <v>515</v>
      </c>
      <c r="G461" s="101">
        <v>4110.8995599999998</v>
      </c>
      <c r="H461" s="101">
        <v>4507.7</v>
      </c>
      <c r="I461" s="101">
        <v>4365.8999999999996</v>
      </c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</row>
    <row r="462" spans="1:50" ht="31.5" customHeight="1">
      <c r="A462" s="98" t="s">
        <v>441</v>
      </c>
      <c r="B462" s="99" t="s">
        <v>428</v>
      </c>
      <c r="C462" s="99" t="s">
        <v>390</v>
      </c>
      <c r="D462" s="100" t="s">
        <v>442</v>
      </c>
      <c r="E462" s="99"/>
      <c r="F462" s="99"/>
      <c r="G462" s="101">
        <f t="shared" ref="G462:I462" si="183">G463</f>
        <v>1370.9</v>
      </c>
      <c r="H462" s="101">
        <f t="shared" si="183"/>
        <v>762.5</v>
      </c>
      <c r="I462" s="101">
        <f t="shared" si="183"/>
        <v>744.3</v>
      </c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</row>
    <row r="463" spans="1:50" ht="15.75" customHeight="1">
      <c r="A463" s="98" t="s">
        <v>615</v>
      </c>
      <c r="B463" s="99" t="s">
        <v>428</v>
      </c>
      <c r="C463" s="99" t="s">
        <v>390</v>
      </c>
      <c r="D463" s="100" t="s">
        <v>442</v>
      </c>
      <c r="E463" s="99" t="s">
        <v>606</v>
      </c>
      <c r="F463" s="99" t="s">
        <v>515</v>
      </c>
      <c r="G463" s="101">
        <v>1370.9</v>
      </c>
      <c r="H463" s="101">
        <v>762.5</v>
      </c>
      <c r="I463" s="101">
        <v>744.3</v>
      </c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</row>
    <row r="464" spans="1:50" ht="15.75" customHeight="1">
      <c r="A464" s="98" t="s">
        <v>443</v>
      </c>
      <c r="B464" s="99" t="s">
        <v>428</v>
      </c>
      <c r="C464" s="99" t="s">
        <v>390</v>
      </c>
      <c r="D464" s="100" t="s">
        <v>444</v>
      </c>
      <c r="E464" s="99"/>
      <c r="F464" s="99"/>
      <c r="G464" s="101">
        <f>G465+G466+G467+G468+G469</f>
        <v>1746.2039999999997</v>
      </c>
      <c r="H464" s="101">
        <f t="shared" ref="H464:I464" si="184">H465</f>
        <v>1000</v>
      </c>
      <c r="I464" s="101">
        <f t="shared" si="184"/>
        <v>0</v>
      </c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</row>
    <row r="465" spans="1:50" ht="47.25" customHeight="1">
      <c r="A465" s="98" t="s">
        <v>616</v>
      </c>
      <c r="B465" s="99" t="s">
        <v>428</v>
      </c>
      <c r="C465" s="99" t="s">
        <v>390</v>
      </c>
      <c r="D465" s="100" t="s">
        <v>444</v>
      </c>
      <c r="E465" s="99" t="s">
        <v>617</v>
      </c>
      <c r="F465" s="99" t="s">
        <v>505</v>
      </c>
      <c r="G465" s="101">
        <v>38.6</v>
      </c>
      <c r="H465" s="101">
        <v>1000</v>
      </c>
      <c r="I465" s="10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</row>
    <row r="466" spans="1:50" ht="47.25" customHeight="1">
      <c r="A466" s="98" t="s">
        <v>618</v>
      </c>
      <c r="B466" s="99" t="s">
        <v>428</v>
      </c>
      <c r="C466" s="99" t="s">
        <v>390</v>
      </c>
      <c r="D466" s="100" t="s">
        <v>444</v>
      </c>
      <c r="E466" s="99" t="s">
        <v>501</v>
      </c>
      <c r="F466" s="99" t="s">
        <v>505</v>
      </c>
      <c r="G466" s="106">
        <v>1542.2439999999999</v>
      </c>
      <c r="H466" s="101"/>
      <c r="I466" s="10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</row>
    <row r="467" spans="1:50" ht="47.25" customHeight="1">
      <c r="A467" s="98" t="s">
        <v>503</v>
      </c>
      <c r="B467" s="99" t="s">
        <v>428</v>
      </c>
      <c r="C467" s="99" t="s">
        <v>390</v>
      </c>
      <c r="D467" s="100" t="s">
        <v>444</v>
      </c>
      <c r="E467" s="99" t="s">
        <v>504</v>
      </c>
      <c r="F467" s="99" t="s">
        <v>505</v>
      </c>
      <c r="G467" s="106">
        <v>72</v>
      </c>
      <c r="H467" s="101"/>
      <c r="I467" s="10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</row>
    <row r="468" spans="1:50" ht="47.25" customHeight="1">
      <c r="A468" s="98" t="s">
        <v>619</v>
      </c>
      <c r="B468" s="99" t="s">
        <v>428</v>
      </c>
      <c r="C468" s="99" t="s">
        <v>390</v>
      </c>
      <c r="D468" s="100" t="s">
        <v>444</v>
      </c>
      <c r="E468" s="99" t="s">
        <v>527</v>
      </c>
      <c r="F468" s="99" t="s">
        <v>505</v>
      </c>
      <c r="G468" s="106">
        <v>44.5</v>
      </c>
      <c r="H468" s="101"/>
      <c r="I468" s="10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</row>
    <row r="469" spans="1:50" ht="47.25" customHeight="1">
      <c r="A469" s="98" t="s">
        <v>431</v>
      </c>
      <c r="B469" s="99" t="s">
        <v>428</v>
      </c>
      <c r="C469" s="99" t="s">
        <v>390</v>
      </c>
      <c r="D469" s="100" t="s">
        <v>444</v>
      </c>
      <c r="E469" s="99" t="s">
        <v>604</v>
      </c>
      <c r="F469" s="99" t="s">
        <v>515</v>
      </c>
      <c r="G469" s="106">
        <v>48.86</v>
      </c>
      <c r="H469" s="101"/>
      <c r="I469" s="10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</row>
    <row r="470" spans="1:50" ht="15.75" customHeight="1">
      <c r="A470" s="175" t="s">
        <v>445</v>
      </c>
      <c r="B470" s="140" t="s">
        <v>428</v>
      </c>
      <c r="C470" s="140" t="s">
        <v>390</v>
      </c>
      <c r="D470" s="141" t="s">
        <v>446</v>
      </c>
      <c r="E470" s="140"/>
      <c r="F470" s="140"/>
      <c r="G470" s="106">
        <f>G471</f>
        <v>4039.9338400000001</v>
      </c>
      <c r="H470" s="101"/>
      <c r="I470" s="10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</row>
    <row r="471" spans="1:50" ht="15.75" customHeight="1">
      <c r="A471" s="210" t="s">
        <v>607</v>
      </c>
      <c r="B471" s="131" t="s">
        <v>428</v>
      </c>
      <c r="C471" s="131" t="s">
        <v>390</v>
      </c>
      <c r="D471" s="141" t="s">
        <v>446</v>
      </c>
      <c r="E471" s="131" t="s">
        <v>606</v>
      </c>
      <c r="F471" s="131" t="s">
        <v>515</v>
      </c>
      <c r="G471" s="136">
        <v>4039.9338400000001</v>
      </c>
      <c r="H471" s="101"/>
      <c r="I471" s="10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</row>
    <row r="472" spans="1:50" ht="15.75" customHeight="1">
      <c r="A472" s="176" t="s">
        <v>447</v>
      </c>
      <c r="B472" s="131" t="s">
        <v>428</v>
      </c>
      <c r="C472" s="131" t="s">
        <v>390</v>
      </c>
      <c r="D472" s="132" t="s">
        <v>448</v>
      </c>
      <c r="E472" s="131"/>
      <c r="F472" s="131"/>
      <c r="G472" s="136">
        <f t="shared" ref="G472:I472" si="185">G473</f>
        <v>0</v>
      </c>
      <c r="H472" s="101">
        <f t="shared" si="185"/>
        <v>0</v>
      </c>
      <c r="I472" s="101">
        <f t="shared" si="185"/>
        <v>0</v>
      </c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</row>
    <row r="473" spans="1:50" ht="15.75" customHeight="1">
      <c r="A473" s="210" t="s">
        <v>607</v>
      </c>
      <c r="B473" s="131" t="s">
        <v>428</v>
      </c>
      <c r="C473" s="131" t="s">
        <v>390</v>
      </c>
      <c r="D473" s="132" t="s">
        <v>448</v>
      </c>
      <c r="E473" s="131" t="s">
        <v>606</v>
      </c>
      <c r="F473" s="131" t="s">
        <v>515</v>
      </c>
      <c r="G473" s="136"/>
      <c r="H473" s="101"/>
      <c r="I473" s="10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</row>
    <row r="474" spans="1:50" ht="15.75" customHeight="1">
      <c r="A474" s="98" t="s">
        <v>449</v>
      </c>
      <c r="B474" s="99" t="s">
        <v>428</v>
      </c>
      <c r="C474" s="99" t="s">
        <v>390</v>
      </c>
      <c r="D474" s="100" t="s">
        <v>450</v>
      </c>
      <c r="E474" s="99"/>
      <c r="F474" s="99"/>
      <c r="G474" s="101">
        <f t="shared" ref="G474:I474" si="186">G475</f>
        <v>38815.4</v>
      </c>
      <c r="H474" s="101">
        <f t="shared" si="186"/>
        <v>21678.3</v>
      </c>
      <c r="I474" s="101">
        <f t="shared" si="186"/>
        <v>21678.3</v>
      </c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</row>
    <row r="475" spans="1:50" ht="15.75" customHeight="1">
      <c r="A475" s="98" t="s">
        <v>431</v>
      </c>
      <c r="B475" s="99" t="s">
        <v>428</v>
      </c>
      <c r="C475" s="99" t="s">
        <v>390</v>
      </c>
      <c r="D475" s="100" t="s">
        <v>450</v>
      </c>
      <c r="E475" s="99" t="s">
        <v>606</v>
      </c>
      <c r="F475" s="99" t="s">
        <v>515</v>
      </c>
      <c r="G475" s="195">
        <v>38815.4</v>
      </c>
      <c r="H475" s="101">
        <v>21678.3</v>
      </c>
      <c r="I475" s="101">
        <v>21678.3</v>
      </c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</row>
    <row r="476" spans="1:50" ht="15.75" customHeight="1">
      <c r="A476" s="98" t="s">
        <v>451</v>
      </c>
      <c r="B476" s="99" t="s">
        <v>428</v>
      </c>
      <c r="C476" s="99" t="s">
        <v>390</v>
      </c>
      <c r="D476" s="100" t="s">
        <v>452</v>
      </c>
      <c r="E476" s="99"/>
      <c r="F476" s="99"/>
      <c r="G476" s="101">
        <f t="shared" ref="G476:I476" si="187">G477</f>
        <v>2891.9</v>
      </c>
      <c r="H476" s="101">
        <f t="shared" si="187"/>
        <v>2610.5</v>
      </c>
      <c r="I476" s="101">
        <f t="shared" si="187"/>
        <v>2516.6999999999998</v>
      </c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</row>
    <row r="477" spans="1:50" ht="15.75" customHeight="1">
      <c r="A477" s="98" t="s">
        <v>431</v>
      </c>
      <c r="B477" s="99" t="s">
        <v>428</v>
      </c>
      <c r="C477" s="99" t="s">
        <v>390</v>
      </c>
      <c r="D477" s="100" t="s">
        <v>452</v>
      </c>
      <c r="E477" s="99" t="s">
        <v>606</v>
      </c>
      <c r="F477" s="99" t="s">
        <v>515</v>
      </c>
      <c r="G477" s="101">
        <v>2891.9</v>
      </c>
      <c r="H477" s="101">
        <v>2610.5</v>
      </c>
      <c r="I477" s="101">
        <v>2516.6999999999998</v>
      </c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</row>
    <row r="478" spans="1:50" ht="15.75" customHeight="1">
      <c r="A478" s="110" t="s">
        <v>433</v>
      </c>
      <c r="B478" s="99" t="s">
        <v>428</v>
      </c>
      <c r="C478" s="99" t="s">
        <v>390</v>
      </c>
      <c r="D478" s="109" t="s">
        <v>434</v>
      </c>
      <c r="E478" s="99"/>
      <c r="F478" s="99"/>
      <c r="G478" s="101">
        <f t="shared" ref="G478:I478" si="188">G479</f>
        <v>1600</v>
      </c>
      <c r="H478" s="101">
        <f t="shared" si="188"/>
        <v>0</v>
      </c>
      <c r="I478" s="101">
        <f t="shared" si="188"/>
        <v>0</v>
      </c>
      <c r="J478" s="87"/>
      <c r="K478" s="87"/>
      <c r="L478" s="87"/>
      <c r="M478" s="87"/>
      <c r="N478" s="87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81"/>
      <c r="AE478" s="81"/>
      <c r="AF478" s="81"/>
    </row>
    <row r="479" spans="1:50" ht="15.75" customHeight="1">
      <c r="A479" s="210" t="s">
        <v>607</v>
      </c>
      <c r="B479" s="99" t="s">
        <v>428</v>
      </c>
      <c r="C479" s="99" t="s">
        <v>390</v>
      </c>
      <c r="D479" s="109" t="s">
        <v>434</v>
      </c>
      <c r="E479" s="99" t="s">
        <v>606</v>
      </c>
      <c r="F479" s="99" t="s">
        <v>515</v>
      </c>
      <c r="G479" s="101">
        <v>1600</v>
      </c>
      <c r="H479" s="101"/>
      <c r="I479" s="115"/>
      <c r="J479" s="87"/>
      <c r="K479" s="87"/>
      <c r="L479" s="87"/>
      <c r="M479" s="87"/>
      <c r="N479" s="87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81"/>
      <c r="AE479" s="81"/>
      <c r="AF479" s="81"/>
    </row>
    <row r="480" spans="1:50" ht="15.75" customHeight="1">
      <c r="A480" s="98" t="s">
        <v>370</v>
      </c>
      <c r="B480" s="99" t="s">
        <v>428</v>
      </c>
      <c r="C480" s="99" t="s">
        <v>390</v>
      </c>
      <c r="D480" s="109" t="s">
        <v>371</v>
      </c>
      <c r="E480" s="99"/>
      <c r="F480" s="99"/>
      <c r="G480" s="101">
        <f>G481</f>
        <v>1629.9849999999999</v>
      </c>
      <c r="H480" s="101"/>
      <c r="I480" s="10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</row>
    <row r="481" spans="1:50" ht="15.75" customHeight="1">
      <c r="A481" s="98" t="s">
        <v>431</v>
      </c>
      <c r="B481" s="99" t="s">
        <v>428</v>
      </c>
      <c r="C481" s="99" t="s">
        <v>390</v>
      </c>
      <c r="D481" s="109" t="s">
        <v>371</v>
      </c>
      <c r="E481" s="99" t="s">
        <v>604</v>
      </c>
      <c r="F481" s="99" t="s">
        <v>515</v>
      </c>
      <c r="G481" s="101">
        <v>1629.9849999999999</v>
      </c>
      <c r="H481" s="101"/>
      <c r="I481" s="10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</row>
    <row r="482" spans="1:50" ht="15.75" customHeight="1">
      <c r="A482" s="98" t="s">
        <v>255</v>
      </c>
      <c r="B482" s="99" t="s">
        <v>428</v>
      </c>
      <c r="C482" s="99" t="s">
        <v>390</v>
      </c>
      <c r="D482" s="109" t="s">
        <v>257</v>
      </c>
      <c r="E482" s="99"/>
      <c r="F482" s="99"/>
      <c r="G482" s="101">
        <f>G483</f>
        <v>3846.3065999999999</v>
      </c>
      <c r="H482" s="101"/>
      <c r="I482" s="10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</row>
    <row r="483" spans="1:50" ht="15.75" customHeight="1">
      <c r="A483" s="98" t="s">
        <v>431</v>
      </c>
      <c r="B483" s="99" t="s">
        <v>428</v>
      </c>
      <c r="C483" s="99" t="s">
        <v>390</v>
      </c>
      <c r="D483" s="109" t="s">
        <v>257</v>
      </c>
      <c r="E483" s="99" t="s">
        <v>604</v>
      </c>
      <c r="F483" s="99" t="s">
        <v>515</v>
      </c>
      <c r="G483" s="101">
        <v>3846.3065999999999</v>
      </c>
      <c r="H483" s="101"/>
      <c r="I483" s="10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</row>
    <row r="484" spans="1:50" ht="15.75" customHeight="1">
      <c r="A484" s="98" t="s">
        <v>453</v>
      </c>
      <c r="B484" s="99" t="s">
        <v>428</v>
      </c>
      <c r="C484" s="99" t="s">
        <v>390</v>
      </c>
      <c r="D484" s="100" t="s">
        <v>454</v>
      </c>
      <c r="E484" s="99"/>
      <c r="F484" s="99"/>
      <c r="G484" s="101">
        <f t="shared" ref="G484:I484" si="189">G485</f>
        <v>15881.21212</v>
      </c>
      <c r="H484" s="101">
        <f t="shared" si="189"/>
        <v>14983.5</v>
      </c>
      <c r="I484" s="101">
        <f t="shared" si="189"/>
        <v>14840.2</v>
      </c>
      <c r="J484" s="111"/>
      <c r="K484" s="111"/>
      <c r="L484" s="111"/>
      <c r="M484" s="111"/>
      <c r="N484" s="111"/>
      <c r="O484" s="11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</row>
    <row r="485" spans="1:50" ht="15.75" customHeight="1">
      <c r="A485" s="128" t="s">
        <v>614</v>
      </c>
      <c r="B485" s="99" t="s">
        <v>428</v>
      </c>
      <c r="C485" s="99" t="s">
        <v>390</v>
      </c>
      <c r="D485" s="100" t="s">
        <v>454</v>
      </c>
      <c r="E485" s="99" t="s">
        <v>606</v>
      </c>
      <c r="F485" s="99" t="s">
        <v>515</v>
      </c>
      <c r="G485" s="101">
        <v>15881.21212</v>
      </c>
      <c r="H485" s="246">
        <v>14983.5</v>
      </c>
      <c r="I485" s="115">
        <v>14840.2</v>
      </c>
      <c r="J485" s="111"/>
      <c r="K485" s="111"/>
      <c r="L485" s="111"/>
      <c r="M485" s="111"/>
      <c r="N485" s="111"/>
      <c r="O485" s="11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</row>
    <row r="486" spans="1:50" ht="15.75" customHeight="1">
      <c r="A486" s="110" t="s">
        <v>294</v>
      </c>
      <c r="B486" s="99" t="s">
        <v>428</v>
      </c>
      <c r="C486" s="99" t="s">
        <v>390</v>
      </c>
      <c r="D486" s="109" t="s">
        <v>296</v>
      </c>
      <c r="E486" s="99"/>
      <c r="F486" s="99"/>
      <c r="G486" s="177">
        <f>G487</f>
        <v>1680.2727299999999</v>
      </c>
      <c r="H486" s="107"/>
      <c r="I486" s="107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</row>
    <row r="487" spans="1:50" ht="15.75" customHeight="1">
      <c r="A487" s="210" t="s">
        <v>607</v>
      </c>
      <c r="B487" s="99" t="s">
        <v>428</v>
      </c>
      <c r="C487" s="99" t="s">
        <v>390</v>
      </c>
      <c r="D487" s="109" t="s">
        <v>296</v>
      </c>
      <c r="E487" s="99" t="s">
        <v>606</v>
      </c>
      <c r="F487" s="99" t="s">
        <v>515</v>
      </c>
      <c r="G487" s="177">
        <v>1680.2727299999999</v>
      </c>
      <c r="H487" s="107"/>
      <c r="I487" s="107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</row>
    <row r="488" spans="1:50" ht="15.75" customHeight="1">
      <c r="A488" s="110" t="s">
        <v>260</v>
      </c>
      <c r="B488" s="99" t="s">
        <v>428</v>
      </c>
      <c r="C488" s="99" t="s">
        <v>390</v>
      </c>
      <c r="D488" s="109" t="s">
        <v>261</v>
      </c>
      <c r="E488" s="99"/>
      <c r="F488" s="99"/>
      <c r="G488" s="101">
        <f t="shared" ref="G488:I488" si="190">G489</f>
        <v>20941</v>
      </c>
      <c r="H488" s="101">
        <f t="shared" si="190"/>
        <v>0</v>
      </c>
      <c r="I488" s="101">
        <f t="shared" si="190"/>
        <v>0</v>
      </c>
      <c r="J488" s="87"/>
      <c r="K488" s="87"/>
      <c r="L488" s="87"/>
      <c r="M488" s="87"/>
      <c r="N488" s="87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81"/>
      <c r="AE488" s="81"/>
      <c r="AF488" s="81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</row>
    <row r="489" spans="1:50" ht="15.75" customHeight="1">
      <c r="A489" s="98" t="s">
        <v>431</v>
      </c>
      <c r="B489" s="99" t="s">
        <v>428</v>
      </c>
      <c r="C489" s="99" t="s">
        <v>390</v>
      </c>
      <c r="D489" s="109" t="s">
        <v>261</v>
      </c>
      <c r="E489" s="99" t="s">
        <v>604</v>
      </c>
      <c r="F489" s="99" t="s">
        <v>515</v>
      </c>
      <c r="G489" s="195">
        <v>20941</v>
      </c>
      <c r="H489" s="101"/>
      <c r="I489" s="115"/>
      <c r="J489" s="87"/>
      <c r="K489" s="87"/>
      <c r="L489" s="87"/>
      <c r="M489" s="87"/>
      <c r="N489" s="87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81"/>
      <c r="AE489" s="81"/>
      <c r="AF489" s="81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</row>
    <row r="490" spans="1:50" ht="15.75" customHeight="1">
      <c r="A490" s="98" t="s">
        <v>455</v>
      </c>
      <c r="B490" s="99" t="s">
        <v>428</v>
      </c>
      <c r="C490" s="99" t="s">
        <v>390</v>
      </c>
      <c r="D490" s="100" t="s">
        <v>456</v>
      </c>
      <c r="E490" s="99"/>
      <c r="F490" s="99"/>
      <c r="G490" s="174">
        <f t="shared" ref="G490:I490" si="191">G491</f>
        <v>2335.8473600000002</v>
      </c>
      <c r="H490" s="174">
        <f t="shared" si="191"/>
        <v>0</v>
      </c>
      <c r="I490" s="174">
        <f t="shared" si="191"/>
        <v>0</v>
      </c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</row>
    <row r="491" spans="1:50" ht="15.75" customHeight="1">
      <c r="A491" s="128" t="s">
        <v>614</v>
      </c>
      <c r="B491" s="99" t="s">
        <v>428</v>
      </c>
      <c r="C491" s="99" t="s">
        <v>390</v>
      </c>
      <c r="D491" s="100" t="s">
        <v>456</v>
      </c>
      <c r="E491" s="99" t="s">
        <v>606</v>
      </c>
      <c r="F491" s="99" t="s">
        <v>515</v>
      </c>
      <c r="G491" s="174">
        <v>2335.8473600000002</v>
      </c>
      <c r="H491" s="174"/>
      <c r="I491" s="174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</row>
    <row r="492" spans="1:50" ht="15.75" customHeight="1">
      <c r="A492" s="98" t="s">
        <v>457</v>
      </c>
      <c r="B492" s="99" t="s">
        <v>428</v>
      </c>
      <c r="C492" s="99" t="s">
        <v>390</v>
      </c>
      <c r="D492" s="100" t="s">
        <v>458</v>
      </c>
      <c r="E492" s="99"/>
      <c r="F492" s="99"/>
      <c r="G492" s="174">
        <f t="shared" ref="G492:I492" si="192">G493</f>
        <v>3152.6829499999999</v>
      </c>
      <c r="H492" s="174">
        <f t="shared" si="192"/>
        <v>3121.1</v>
      </c>
      <c r="I492" s="174">
        <f t="shared" si="192"/>
        <v>3772.9</v>
      </c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</row>
    <row r="493" spans="1:50" ht="15.75" customHeight="1">
      <c r="A493" s="128" t="s">
        <v>614</v>
      </c>
      <c r="B493" s="99" t="s">
        <v>428</v>
      </c>
      <c r="C493" s="99" t="s">
        <v>390</v>
      </c>
      <c r="D493" s="100" t="s">
        <v>458</v>
      </c>
      <c r="E493" s="99" t="s">
        <v>606</v>
      </c>
      <c r="F493" s="99" t="s">
        <v>515</v>
      </c>
      <c r="G493" s="174">
        <v>3152.6829499999999</v>
      </c>
      <c r="H493" s="174">
        <v>3121.1</v>
      </c>
      <c r="I493" s="174">
        <v>3772.9</v>
      </c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</row>
    <row r="494" spans="1:50" ht="15.75" customHeight="1">
      <c r="A494" s="247" t="s">
        <v>620</v>
      </c>
      <c r="B494" s="94" t="s">
        <v>428</v>
      </c>
      <c r="C494" s="94" t="s">
        <v>393</v>
      </c>
      <c r="D494" s="100"/>
      <c r="E494" s="99"/>
      <c r="F494" s="99"/>
      <c r="G494" s="107">
        <f>G495+G508+G510+G499+G502+G504+G506+G513</f>
        <v>61449.972959999999</v>
      </c>
      <c r="H494" s="107">
        <f t="shared" ref="H494:I494" si="193">H495+H508+H510+H499</f>
        <v>44302.700000000004</v>
      </c>
      <c r="I494" s="107">
        <f t="shared" si="193"/>
        <v>43678.6</v>
      </c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</row>
    <row r="495" spans="1:50" ht="15.75" customHeight="1">
      <c r="A495" s="98" t="s">
        <v>395</v>
      </c>
      <c r="B495" s="99" t="s">
        <v>428</v>
      </c>
      <c r="C495" s="99" t="s">
        <v>393</v>
      </c>
      <c r="D495" s="109" t="s">
        <v>396</v>
      </c>
      <c r="E495" s="99"/>
      <c r="F495" s="99"/>
      <c r="G495" s="101">
        <f t="shared" ref="G495:I495" si="194">G496+G497+G498</f>
        <v>21674.936900000001</v>
      </c>
      <c r="H495" s="101">
        <f t="shared" si="194"/>
        <v>22815.4</v>
      </c>
      <c r="I495" s="101">
        <f t="shared" si="194"/>
        <v>22310.1</v>
      </c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</row>
    <row r="496" spans="1:50" ht="31.5" customHeight="1">
      <c r="A496" s="98" t="s">
        <v>590</v>
      </c>
      <c r="B496" s="99" t="s">
        <v>428</v>
      </c>
      <c r="C496" s="99" t="s">
        <v>393</v>
      </c>
      <c r="D496" s="109" t="s">
        <v>396</v>
      </c>
      <c r="E496" s="99" t="s">
        <v>591</v>
      </c>
      <c r="F496" s="99" t="s">
        <v>592</v>
      </c>
      <c r="G496" s="195">
        <v>963.5</v>
      </c>
      <c r="H496" s="101">
        <v>657</v>
      </c>
      <c r="I496" s="101">
        <v>657</v>
      </c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</row>
    <row r="497" spans="1:50" ht="15.75" customHeight="1">
      <c r="A497" s="98" t="s">
        <v>431</v>
      </c>
      <c r="B497" s="99" t="s">
        <v>428</v>
      </c>
      <c r="C497" s="99" t="s">
        <v>393</v>
      </c>
      <c r="D497" s="109" t="s">
        <v>396</v>
      </c>
      <c r="E497" s="99" t="s">
        <v>604</v>
      </c>
      <c r="F497" s="99" t="s">
        <v>515</v>
      </c>
      <c r="G497" s="245"/>
      <c r="H497" s="245">
        <v>5540</v>
      </c>
      <c r="I497" s="245">
        <v>5792.4</v>
      </c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</row>
    <row r="498" spans="1:50" ht="15.75" customHeight="1">
      <c r="A498" s="98" t="s">
        <v>611</v>
      </c>
      <c r="B498" s="99" t="s">
        <v>428</v>
      </c>
      <c r="C498" s="99" t="s">
        <v>393</v>
      </c>
      <c r="D498" s="109" t="s">
        <v>396</v>
      </c>
      <c r="E498" s="99" t="s">
        <v>516</v>
      </c>
      <c r="F498" s="99" t="s">
        <v>515</v>
      </c>
      <c r="G498" s="245">
        <v>20711.436900000001</v>
      </c>
      <c r="H498" s="245">
        <v>16618.400000000001</v>
      </c>
      <c r="I498" s="245">
        <v>15860.7</v>
      </c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</row>
    <row r="499" spans="1:50" ht="15.75" customHeight="1">
      <c r="A499" s="98" t="s">
        <v>459</v>
      </c>
      <c r="B499" s="99" t="s">
        <v>428</v>
      </c>
      <c r="C499" s="99" t="s">
        <v>393</v>
      </c>
      <c r="D499" s="109" t="s">
        <v>460</v>
      </c>
      <c r="E499" s="99"/>
      <c r="F499" s="99"/>
      <c r="G499" s="101">
        <f t="shared" ref="G499:I499" si="195">G500+G501</f>
        <v>11769.9</v>
      </c>
      <c r="H499" s="101">
        <f t="shared" si="195"/>
        <v>17676.900000000001</v>
      </c>
      <c r="I499" s="101">
        <f t="shared" si="195"/>
        <v>17676.900000000001</v>
      </c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</row>
    <row r="500" spans="1:50" ht="15.75" customHeight="1">
      <c r="A500" s="98" t="s">
        <v>431</v>
      </c>
      <c r="B500" s="99" t="s">
        <v>428</v>
      </c>
      <c r="C500" s="99" t="s">
        <v>393</v>
      </c>
      <c r="D500" s="109" t="s">
        <v>460</v>
      </c>
      <c r="E500" s="99" t="s">
        <v>621</v>
      </c>
      <c r="F500" s="99" t="s">
        <v>515</v>
      </c>
      <c r="G500" s="245"/>
      <c r="H500" s="245">
        <v>6936</v>
      </c>
      <c r="I500" s="245">
        <v>6936</v>
      </c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</row>
    <row r="501" spans="1:50" ht="15.75" customHeight="1">
      <c r="A501" s="98" t="s">
        <v>622</v>
      </c>
      <c r="B501" s="99" t="s">
        <v>428</v>
      </c>
      <c r="C501" s="99" t="s">
        <v>393</v>
      </c>
      <c r="D501" s="109" t="s">
        <v>460</v>
      </c>
      <c r="E501" s="99" t="s">
        <v>623</v>
      </c>
      <c r="F501" s="99" t="s">
        <v>515</v>
      </c>
      <c r="G501" s="245">
        <v>11769.9</v>
      </c>
      <c r="H501" s="245">
        <v>10740.9</v>
      </c>
      <c r="I501" s="245">
        <v>10740.9</v>
      </c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</row>
    <row r="502" spans="1:50" ht="15.75" customHeight="1">
      <c r="A502" s="98" t="s">
        <v>370</v>
      </c>
      <c r="B502" s="99" t="s">
        <v>428</v>
      </c>
      <c r="C502" s="99" t="s">
        <v>393</v>
      </c>
      <c r="D502" s="109" t="s">
        <v>371</v>
      </c>
      <c r="E502" s="99"/>
      <c r="F502" s="99"/>
      <c r="G502" s="101">
        <f>G503</f>
        <v>100</v>
      </c>
      <c r="H502" s="101"/>
      <c r="I502" s="10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</row>
    <row r="503" spans="1:50" ht="15.75" customHeight="1">
      <c r="A503" s="98" t="s">
        <v>611</v>
      </c>
      <c r="B503" s="99" t="s">
        <v>428</v>
      </c>
      <c r="C503" s="99" t="s">
        <v>393</v>
      </c>
      <c r="D503" s="109" t="s">
        <v>371</v>
      </c>
      <c r="E503" s="99" t="s">
        <v>516</v>
      </c>
      <c r="F503" s="99" t="s">
        <v>515</v>
      </c>
      <c r="G503" s="101">
        <v>100</v>
      </c>
      <c r="H503" s="101"/>
      <c r="I503" s="10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</row>
    <row r="504" spans="1:50" ht="15.75" customHeight="1">
      <c r="A504" s="98" t="s">
        <v>255</v>
      </c>
      <c r="B504" s="99" t="s">
        <v>428</v>
      </c>
      <c r="C504" s="99" t="s">
        <v>393</v>
      </c>
      <c r="D504" s="109" t="s">
        <v>257</v>
      </c>
      <c r="E504" s="99"/>
      <c r="F504" s="99"/>
      <c r="G504" s="101">
        <f>G505</f>
        <v>307.93</v>
      </c>
      <c r="H504" s="101"/>
      <c r="I504" s="10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</row>
    <row r="505" spans="1:50" ht="15.75" customHeight="1">
      <c r="A505" s="98" t="s">
        <v>611</v>
      </c>
      <c r="B505" s="99" t="s">
        <v>428</v>
      </c>
      <c r="C505" s="99" t="s">
        <v>393</v>
      </c>
      <c r="D505" s="109" t="s">
        <v>257</v>
      </c>
      <c r="E505" s="99" t="s">
        <v>516</v>
      </c>
      <c r="F505" s="99" t="s">
        <v>515</v>
      </c>
      <c r="G505" s="101">
        <v>307.93</v>
      </c>
      <c r="H505" s="101"/>
      <c r="I505" s="10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</row>
    <row r="506" spans="1:50" ht="15.75" customHeight="1">
      <c r="A506" s="98" t="s">
        <v>443</v>
      </c>
      <c r="B506" s="99" t="s">
        <v>428</v>
      </c>
      <c r="C506" s="99" t="s">
        <v>393</v>
      </c>
      <c r="D506" s="100" t="s">
        <v>444</v>
      </c>
      <c r="E506" s="99"/>
      <c r="F506" s="99"/>
      <c r="G506" s="101">
        <f t="shared" ref="G506:I506" si="196">G507</f>
        <v>14.6</v>
      </c>
      <c r="H506" s="101">
        <f t="shared" si="196"/>
        <v>0</v>
      </c>
      <c r="I506" s="101">
        <f t="shared" si="196"/>
        <v>0</v>
      </c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</row>
    <row r="507" spans="1:50" ht="47.25" customHeight="1">
      <c r="A507" s="98" t="s">
        <v>611</v>
      </c>
      <c r="B507" s="99" t="s">
        <v>428</v>
      </c>
      <c r="C507" s="99" t="s">
        <v>393</v>
      </c>
      <c r="D507" s="100" t="s">
        <v>444</v>
      </c>
      <c r="E507" s="99" t="s">
        <v>516</v>
      </c>
      <c r="F507" s="99" t="s">
        <v>515</v>
      </c>
      <c r="G507" s="101">
        <v>14.6</v>
      </c>
      <c r="H507" s="101"/>
      <c r="I507" s="10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</row>
    <row r="508" spans="1:50" ht="31.5" customHeight="1">
      <c r="A508" s="98" t="s">
        <v>461</v>
      </c>
      <c r="B508" s="99" t="s">
        <v>428</v>
      </c>
      <c r="C508" s="99" t="s">
        <v>393</v>
      </c>
      <c r="D508" s="100" t="s">
        <v>462</v>
      </c>
      <c r="E508" s="99"/>
      <c r="F508" s="99"/>
      <c r="G508" s="101">
        <f t="shared" ref="G508:I508" si="197">G509</f>
        <v>4230.6060600000001</v>
      </c>
      <c r="H508" s="101">
        <f t="shared" si="197"/>
        <v>3810.4</v>
      </c>
      <c r="I508" s="101">
        <f t="shared" si="197"/>
        <v>3691.6</v>
      </c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</row>
    <row r="509" spans="1:50" ht="15.75" customHeight="1">
      <c r="A509" s="98" t="s">
        <v>611</v>
      </c>
      <c r="B509" s="99" t="s">
        <v>428</v>
      </c>
      <c r="C509" s="99" t="s">
        <v>393</v>
      </c>
      <c r="D509" s="100" t="s">
        <v>462</v>
      </c>
      <c r="E509" s="99" t="s">
        <v>516</v>
      </c>
      <c r="F509" s="99" t="s">
        <v>515</v>
      </c>
      <c r="G509" s="101">
        <v>4230.6060600000001</v>
      </c>
      <c r="H509" s="101">
        <v>3810.4</v>
      </c>
      <c r="I509" s="101">
        <v>3691.6</v>
      </c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</row>
    <row r="510" spans="1:50" ht="15.75" customHeight="1">
      <c r="A510" s="110" t="s">
        <v>260</v>
      </c>
      <c r="B510" s="99" t="s">
        <v>428</v>
      </c>
      <c r="C510" s="99" t="s">
        <v>393</v>
      </c>
      <c r="D510" s="109" t="s">
        <v>261</v>
      </c>
      <c r="E510" s="99"/>
      <c r="F510" s="99"/>
      <c r="G510" s="101">
        <f>G511+G512</f>
        <v>14332</v>
      </c>
      <c r="H510" s="101">
        <f t="shared" ref="H510:I510" si="198">H511</f>
        <v>0</v>
      </c>
      <c r="I510" s="101">
        <f t="shared" si="198"/>
        <v>0</v>
      </c>
      <c r="J510" s="87"/>
      <c r="K510" s="87"/>
      <c r="L510" s="87"/>
      <c r="M510" s="87"/>
      <c r="N510" s="87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81"/>
      <c r="AE510" s="81"/>
      <c r="AF510" s="81"/>
    </row>
    <row r="511" spans="1:50" ht="15.75" customHeight="1">
      <c r="A511" s="98" t="s">
        <v>431</v>
      </c>
      <c r="B511" s="99" t="s">
        <v>428</v>
      </c>
      <c r="C511" s="99" t="s">
        <v>393</v>
      </c>
      <c r="D511" s="109" t="s">
        <v>261</v>
      </c>
      <c r="E511" s="99" t="s">
        <v>516</v>
      </c>
      <c r="F511" s="99" t="s">
        <v>515</v>
      </c>
      <c r="G511" s="195">
        <v>9216</v>
      </c>
      <c r="H511" s="101"/>
      <c r="I511" s="115"/>
      <c r="J511" s="87"/>
      <c r="K511" s="87"/>
      <c r="L511" s="87"/>
      <c r="M511" s="87"/>
      <c r="N511" s="87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81"/>
      <c r="AE511" s="81"/>
      <c r="AF511" s="81"/>
    </row>
    <row r="512" spans="1:50" ht="15.75" customHeight="1">
      <c r="A512" s="98" t="s">
        <v>622</v>
      </c>
      <c r="B512" s="99" t="s">
        <v>428</v>
      </c>
      <c r="C512" s="99" t="s">
        <v>393</v>
      </c>
      <c r="D512" s="109" t="s">
        <v>261</v>
      </c>
      <c r="E512" s="99" t="s">
        <v>623</v>
      </c>
      <c r="F512" s="99" t="s">
        <v>515</v>
      </c>
      <c r="G512" s="195">
        <v>5116</v>
      </c>
      <c r="H512" s="101"/>
      <c r="I512" s="115"/>
      <c r="J512" s="87"/>
      <c r="K512" s="87"/>
      <c r="L512" s="87"/>
      <c r="M512" s="87"/>
      <c r="N512" s="87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81"/>
      <c r="AE512" s="81"/>
      <c r="AF512" s="81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</row>
    <row r="513" spans="1:50" ht="15.75" customHeight="1">
      <c r="A513" s="110" t="s">
        <v>260</v>
      </c>
      <c r="B513" s="99" t="s">
        <v>428</v>
      </c>
      <c r="C513" s="99" t="s">
        <v>393</v>
      </c>
      <c r="D513" s="109" t="s">
        <v>416</v>
      </c>
      <c r="E513" s="99"/>
      <c r="F513" s="99"/>
      <c r="G513" s="101">
        <f>G514+G515</f>
        <v>9020</v>
      </c>
      <c r="H513" s="101">
        <f t="shared" ref="H513:I513" si="199">H514</f>
        <v>0</v>
      </c>
      <c r="I513" s="101">
        <f t="shared" si="199"/>
        <v>0</v>
      </c>
      <c r="J513" s="87"/>
      <c r="K513" s="87"/>
      <c r="L513" s="87"/>
      <c r="M513" s="87"/>
      <c r="N513" s="87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81"/>
      <c r="AE513" s="81"/>
      <c r="AF513" s="81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</row>
    <row r="514" spans="1:50" ht="15.75" customHeight="1">
      <c r="A514" s="98" t="s">
        <v>431</v>
      </c>
      <c r="B514" s="99" t="s">
        <v>428</v>
      </c>
      <c r="C514" s="99" t="s">
        <v>393</v>
      </c>
      <c r="D514" s="109" t="s">
        <v>416</v>
      </c>
      <c r="E514" s="99" t="s">
        <v>516</v>
      </c>
      <c r="F514" s="99" t="s">
        <v>515</v>
      </c>
      <c r="G514" s="101">
        <v>6395</v>
      </c>
      <c r="H514" s="101"/>
      <c r="I514" s="115"/>
      <c r="J514" s="87"/>
      <c r="K514" s="87"/>
      <c r="L514" s="87"/>
      <c r="M514" s="87"/>
      <c r="N514" s="87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81"/>
      <c r="AE514" s="81"/>
      <c r="AF514" s="81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</row>
    <row r="515" spans="1:50" ht="15.75" customHeight="1">
      <c r="A515" s="98" t="s">
        <v>431</v>
      </c>
      <c r="B515" s="99" t="s">
        <v>428</v>
      </c>
      <c r="C515" s="99" t="s">
        <v>393</v>
      </c>
      <c r="D515" s="109" t="s">
        <v>416</v>
      </c>
      <c r="E515" s="99" t="s">
        <v>623</v>
      </c>
      <c r="F515" s="99" t="s">
        <v>515</v>
      </c>
      <c r="G515" s="101">
        <v>2625</v>
      </c>
      <c r="H515" s="101"/>
      <c r="I515" s="115"/>
      <c r="J515" s="87"/>
      <c r="K515" s="87"/>
      <c r="L515" s="87"/>
      <c r="M515" s="87"/>
      <c r="N515" s="87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81"/>
      <c r="AE515" s="81"/>
      <c r="AF515" s="81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</row>
    <row r="516" spans="1:50" ht="15.75" customHeight="1">
      <c r="A516" s="93" t="s">
        <v>598</v>
      </c>
      <c r="B516" s="94" t="s">
        <v>428</v>
      </c>
      <c r="C516" s="94" t="s">
        <v>398</v>
      </c>
      <c r="D516" s="145"/>
      <c r="E516" s="94"/>
      <c r="F516" s="94"/>
      <c r="G516" s="107">
        <f>G517+G524+G535+G527+G548+G557+G544+G546+G559+G564+G566+G561+G521</f>
        <v>30952.992150000005</v>
      </c>
      <c r="H516" s="107">
        <f t="shared" ref="H516:I516" si="200">H517+H524+H535+H527+H548+H557+H544</f>
        <v>24400.2</v>
      </c>
      <c r="I516" s="107">
        <f t="shared" si="200"/>
        <v>24038.199999999997</v>
      </c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</row>
    <row r="517" spans="1:50" ht="15.75" customHeight="1">
      <c r="A517" s="98" t="s">
        <v>233</v>
      </c>
      <c r="B517" s="99" t="s">
        <v>428</v>
      </c>
      <c r="C517" s="99" t="s">
        <v>398</v>
      </c>
      <c r="D517" s="100" t="s">
        <v>235</v>
      </c>
      <c r="E517" s="99"/>
      <c r="F517" s="99"/>
      <c r="G517" s="101">
        <f t="shared" ref="G517:I517" si="201">SUM(G518:G520)</f>
        <v>2547.0334499999999</v>
      </c>
      <c r="H517" s="101">
        <f t="shared" si="201"/>
        <v>1696.9</v>
      </c>
      <c r="I517" s="101">
        <f t="shared" si="201"/>
        <v>1676.9</v>
      </c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</row>
    <row r="518" spans="1:50" ht="31.5" customHeight="1">
      <c r="A518" s="194" t="s">
        <v>487</v>
      </c>
      <c r="B518" s="99" t="s">
        <v>428</v>
      </c>
      <c r="C518" s="99" t="s">
        <v>398</v>
      </c>
      <c r="D518" s="100" t="s">
        <v>235</v>
      </c>
      <c r="E518" s="99" t="s">
        <v>488</v>
      </c>
      <c r="F518" s="99" t="s">
        <v>489</v>
      </c>
      <c r="G518" s="195">
        <v>1956.4345699999999</v>
      </c>
      <c r="H518" s="101">
        <v>1288</v>
      </c>
      <c r="I518" s="101">
        <v>1288</v>
      </c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</row>
    <row r="519" spans="1:50" ht="47.25" customHeight="1">
      <c r="A519" s="110" t="s">
        <v>493</v>
      </c>
      <c r="B519" s="99" t="s">
        <v>428</v>
      </c>
      <c r="C519" s="99" t="s">
        <v>398</v>
      </c>
      <c r="D519" s="100" t="s">
        <v>235</v>
      </c>
      <c r="E519" s="99" t="s">
        <v>494</v>
      </c>
      <c r="F519" s="99" t="s">
        <v>495</v>
      </c>
      <c r="G519" s="195">
        <v>570.59888000000001</v>
      </c>
      <c r="H519" s="101">
        <v>388.9</v>
      </c>
      <c r="I519" s="101">
        <v>388.9</v>
      </c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</row>
    <row r="520" spans="1:50" ht="31.5" customHeight="1">
      <c r="A520" s="199" t="s">
        <v>497</v>
      </c>
      <c r="B520" s="99" t="s">
        <v>428</v>
      </c>
      <c r="C520" s="99" t="s">
        <v>398</v>
      </c>
      <c r="D520" s="236" t="s">
        <v>235</v>
      </c>
      <c r="E520" s="99" t="s">
        <v>491</v>
      </c>
      <c r="F520" s="99" t="s">
        <v>492</v>
      </c>
      <c r="G520" s="101">
        <v>20</v>
      </c>
      <c r="H520" s="101">
        <v>20</v>
      </c>
      <c r="I520" s="10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</row>
    <row r="521" spans="1:50" ht="15.75" customHeight="1">
      <c r="A521" s="98" t="s">
        <v>233</v>
      </c>
      <c r="B521" s="99" t="s">
        <v>428</v>
      </c>
      <c r="C521" s="99" t="s">
        <v>398</v>
      </c>
      <c r="D521" s="100" t="s">
        <v>242</v>
      </c>
      <c r="E521" s="99"/>
      <c r="F521" s="99"/>
      <c r="G521" s="170">
        <f>G522+G523</f>
        <v>292.76655</v>
      </c>
      <c r="H521" s="170"/>
      <c r="I521" s="170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</row>
    <row r="522" spans="1:50" ht="31.5" customHeight="1">
      <c r="A522" s="194" t="s">
        <v>487</v>
      </c>
      <c r="B522" s="99" t="s">
        <v>428</v>
      </c>
      <c r="C522" s="99" t="s">
        <v>398</v>
      </c>
      <c r="D522" s="100" t="s">
        <v>242</v>
      </c>
      <c r="E522" s="99" t="s">
        <v>488</v>
      </c>
      <c r="F522" s="99" t="s">
        <v>489</v>
      </c>
      <c r="G522" s="101">
        <v>224.85909000000001</v>
      </c>
      <c r="H522" s="101"/>
      <c r="I522" s="10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</row>
    <row r="523" spans="1:50" ht="47.25" customHeight="1">
      <c r="A523" s="234" t="s">
        <v>493</v>
      </c>
      <c r="B523" s="99" t="s">
        <v>428</v>
      </c>
      <c r="C523" s="99" t="s">
        <v>398</v>
      </c>
      <c r="D523" s="100" t="s">
        <v>242</v>
      </c>
      <c r="E523" s="99" t="s">
        <v>494</v>
      </c>
      <c r="F523" s="99" t="s">
        <v>495</v>
      </c>
      <c r="G523" s="101">
        <v>67.90746</v>
      </c>
      <c r="H523" s="101"/>
      <c r="I523" s="10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</row>
    <row r="524" spans="1:50" ht="47.25" customHeight="1">
      <c r="A524" s="98" t="s">
        <v>397</v>
      </c>
      <c r="B524" s="99" t="s">
        <v>428</v>
      </c>
      <c r="C524" s="99" t="s">
        <v>398</v>
      </c>
      <c r="D524" s="109" t="s">
        <v>399</v>
      </c>
      <c r="E524" s="99"/>
      <c r="F524" s="99"/>
      <c r="G524" s="101">
        <f t="shared" ref="G524:I524" si="202">G525+G526</f>
        <v>2611</v>
      </c>
      <c r="H524" s="101">
        <f t="shared" si="202"/>
        <v>3105</v>
      </c>
      <c r="I524" s="101">
        <f t="shared" si="202"/>
        <v>3105</v>
      </c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</row>
    <row r="525" spans="1:50" ht="47.25" customHeight="1">
      <c r="A525" s="98" t="s">
        <v>590</v>
      </c>
      <c r="B525" s="99" t="s">
        <v>428</v>
      </c>
      <c r="C525" s="99" t="s">
        <v>398</v>
      </c>
      <c r="D525" s="109" t="s">
        <v>399</v>
      </c>
      <c r="E525" s="99" t="s">
        <v>591</v>
      </c>
      <c r="F525" s="99" t="s">
        <v>592</v>
      </c>
      <c r="G525" s="101">
        <v>14.3</v>
      </c>
      <c r="H525" s="101">
        <v>20</v>
      </c>
      <c r="I525" s="101">
        <v>20</v>
      </c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</row>
    <row r="526" spans="1:50" ht="15.75" customHeight="1">
      <c r="A526" s="98" t="s">
        <v>431</v>
      </c>
      <c r="B526" s="99" t="s">
        <v>428</v>
      </c>
      <c r="C526" s="99" t="s">
        <v>398</v>
      </c>
      <c r="D526" s="109" t="s">
        <v>399</v>
      </c>
      <c r="E526" s="99" t="s">
        <v>604</v>
      </c>
      <c r="F526" s="99" t="s">
        <v>515</v>
      </c>
      <c r="G526" s="101">
        <v>2596.6999999999998</v>
      </c>
      <c r="H526" s="101">
        <f t="shared" ref="H526:I526" si="203">2885+200</f>
        <v>3085</v>
      </c>
      <c r="I526" s="101">
        <f t="shared" si="203"/>
        <v>3085</v>
      </c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</row>
    <row r="527" spans="1:50" ht="31.5" customHeight="1">
      <c r="A527" s="98" t="s">
        <v>463</v>
      </c>
      <c r="B527" s="99" t="s">
        <v>428</v>
      </c>
      <c r="C527" s="99" t="s">
        <v>398</v>
      </c>
      <c r="D527" s="109" t="s">
        <v>464</v>
      </c>
      <c r="E527" s="99"/>
      <c r="F527" s="99"/>
      <c r="G527" s="101">
        <f t="shared" ref="G527:I527" si="204">SUM(G528:G534)</f>
        <v>3296.9808600000001</v>
      </c>
      <c r="H527" s="101">
        <f t="shared" si="204"/>
        <v>2183.1999999999998</v>
      </c>
      <c r="I527" s="101">
        <f t="shared" si="204"/>
        <v>2183.1999999999998</v>
      </c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</row>
    <row r="528" spans="1:50" ht="15.75" customHeight="1">
      <c r="A528" s="128" t="s">
        <v>624</v>
      </c>
      <c r="B528" s="99" t="s">
        <v>428</v>
      </c>
      <c r="C528" s="99" t="s">
        <v>398</v>
      </c>
      <c r="D528" s="109" t="s">
        <v>464</v>
      </c>
      <c r="E528" s="99" t="s">
        <v>518</v>
      </c>
      <c r="F528" s="99" t="s">
        <v>489</v>
      </c>
      <c r="G528" s="195">
        <v>2558.07249</v>
      </c>
      <c r="H528" s="101">
        <v>1676.8</v>
      </c>
      <c r="I528" s="101">
        <v>1676.8</v>
      </c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</row>
    <row r="529" spans="1:32" ht="47.25" customHeight="1">
      <c r="A529" s="110" t="s">
        <v>493</v>
      </c>
      <c r="B529" s="99" t="s">
        <v>428</v>
      </c>
      <c r="C529" s="99" t="s">
        <v>398</v>
      </c>
      <c r="D529" s="109" t="s">
        <v>464</v>
      </c>
      <c r="E529" s="99" t="s">
        <v>522</v>
      </c>
      <c r="F529" s="99" t="s">
        <v>495</v>
      </c>
      <c r="G529" s="195">
        <v>738.90836999999999</v>
      </c>
      <c r="H529" s="101">
        <v>506.4</v>
      </c>
      <c r="I529" s="101">
        <v>506.4</v>
      </c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</row>
    <row r="530" spans="1:32" ht="31.5" customHeight="1">
      <c r="A530" s="199" t="s">
        <v>497</v>
      </c>
      <c r="B530" s="99" t="s">
        <v>428</v>
      </c>
      <c r="C530" s="99" t="s">
        <v>398</v>
      </c>
      <c r="D530" s="99" t="s">
        <v>464</v>
      </c>
      <c r="E530" s="99" t="s">
        <v>520</v>
      </c>
      <c r="F530" s="99" t="s">
        <v>492</v>
      </c>
      <c r="G530" s="101">
        <f t="shared" ref="G530:G534" si="205">I530</f>
        <v>0</v>
      </c>
      <c r="H530" s="101">
        <f t="shared" ref="H530:H534" si="206">G530</f>
        <v>0</v>
      </c>
      <c r="I530" s="10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</row>
    <row r="531" spans="1:32" ht="15.75" customHeight="1">
      <c r="A531" s="199"/>
      <c r="B531" s="99"/>
      <c r="C531" s="99"/>
      <c r="D531" s="99"/>
      <c r="E531" s="99"/>
      <c r="F531" s="99" t="s">
        <v>561</v>
      </c>
      <c r="G531" s="101">
        <f t="shared" si="205"/>
        <v>0</v>
      </c>
      <c r="H531" s="101">
        <f t="shared" si="206"/>
        <v>0</v>
      </c>
      <c r="I531" s="10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</row>
    <row r="532" spans="1:32" ht="15.75" customHeight="1">
      <c r="A532" s="199"/>
      <c r="B532" s="99"/>
      <c r="C532" s="99"/>
      <c r="D532" s="99"/>
      <c r="E532" s="99"/>
      <c r="F532" s="99" t="s">
        <v>502</v>
      </c>
      <c r="G532" s="101">
        <f t="shared" si="205"/>
        <v>0</v>
      </c>
      <c r="H532" s="101">
        <f t="shared" si="206"/>
        <v>0</v>
      </c>
      <c r="I532" s="10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</row>
    <row r="533" spans="1:32" ht="15.75" customHeight="1">
      <c r="A533" s="199" t="s">
        <v>507</v>
      </c>
      <c r="B533" s="99" t="s">
        <v>428</v>
      </c>
      <c r="C533" s="99" t="s">
        <v>398</v>
      </c>
      <c r="D533" s="109" t="s">
        <v>464</v>
      </c>
      <c r="E533" s="99" t="s">
        <v>501</v>
      </c>
      <c r="F533" s="99" t="s">
        <v>505</v>
      </c>
      <c r="G533" s="101">
        <f t="shared" si="205"/>
        <v>0</v>
      </c>
      <c r="H533" s="101">
        <f t="shared" si="206"/>
        <v>0</v>
      </c>
      <c r="I533" s="170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</row>
    <row r="534" spans="1:32" ht="15.75" customHeight="1">
      <c r="A534" s="199"/>
      <c r="B534" s="99" t="s">
        <v>428</v>
      </c>
      <c r="C534" s="99" t="s">
        <v>398</v>
      </c>
      <c r="D534" s="109" t="s">
        <v>464</v>
      </c>
      <c r="E534" s="99"/>
      <c r="F534" s="99" t="s">
        <v>508</v>
      </c>
      <c r="G534" s="101">
        <f t="shared" si="205"/>
        <v>0</v>
      </c>
      <c r="H534" s="101">
        <f t="shared" si="206"/>
        <v>0</v>
      </c>
      <c r="I534" s="10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</row>
    <row r="535" spans="1:32" ht="31.5" customHeight="1">
      <c r="A535" s="98" t="s">
        <v>465</v>
      </c>
      <c r="B535" s="99" t="s">
        <v>428</v>
      </c>
      <c r="C535" s="99" t="s">
        <v>398</v>
      </c>
      <c r="D535" s="109" t="s">
        <v>466</v>
      </c>
      <c r="E535" s="99"/>
      <c r="F535" s="99"/>
      <c r="G535" s="101">
        <f t="shared" ref="G535:I535" si="207">SUM(G536:G543)</f>
        <v>4166.4012899999998</v>
      </c>
      <c r="H535" s="101">
        <f t="shared" si="207"/>
        <v>3045.9</v>
      </c>
      <c r="I535" s="101">
        <f t="shared" si="207"/>
        <v>3045.9</v>
      </c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</row>
    <row r="536" spans="1:32" ht="31.5" customHeight="1">
      <c r="A536" s="194" t="s">
        <v>487</v>
      </c>
      <c r="B536" s="99" t="s">
        <v>428</v>
      </c>
      <c r="C536" s="99" t="s">
        <v>398</v>
      </c>
      <c r="D536" s="109" t="s">
        <v>466</v>
      </c>
      <c r="E536" s="99" t="s">
        <v>518</v>
      </c>
      <c r="F536" s="99" t="s">
        <v>489</v>
      </c>
      <c r="G536" s="195">
        <v>3237.8012899999999</v>
      </c>
      <c r="H536" s="101">
        <v>2339.4</v>
      </c>
      <c r="I536" s="101">
        <v>2339.4</v>
      </c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</row>
    <row r="537" spans="1:32" ht="47.25" customHeight="1">
      <c r="A537" s="110" t="s">
        <v>493</v>
      </c>
      <c r="B537" s="99" t="s">
        <v>428</v>
      </c>
      <c r="C537" s="99" t="s">
        <v>398</v>
      </c>
      <c r="D537" s="109" t="s">
        <v>466</v>
      </c>
      <c r="E537" s="99" t="s">
        <v>522</v>
      </c>
      <c r="F537" s="99" t="s">
        <v>495</v>
      </c>
      <c r="G537" s="195">
        <v>928.6</v>
      </c>
      <c r="H537" s="101">
        <v>706.5</v>
      </c>
      <c r="I537" s="101">
        <v>706.5</v>
      </c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</row>
    <row r="538" spans="1:32" ht="31.5" customHeight="1">
      <c r="A538" s="199" t="s">
        <v>497</v>
      </c>
      <c r="B538" s="99" t="s">
        <v>428</v>
      </c>
      <c r="C538" s="99" t="s">
        <v>398</v>
      </c>
      <c r="D538" s="99" t="s">
        <v>466</v>
      </c>
      <c r="E538" s="99" t="s">
        <v>520</v>
      </c>
      <c r="F538" s="99" t="s">
        <v>492</v>
      </c>
      <c r="G538" s="101">
        <f t="shared" ref="G538:G543" si="208">I538</f>
        <v>0</v>
      </c>
      <c r="H538" s="101">
        <f t="shared" ref="H538:H543" si="209">G538</f>
        <v>0</v>
      </c>
      <c r="I538" s="10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</row>
    <row r="539" spans="1:32" ht="15.75" customHeight="1">
      <c r="A539" s="199"/>
      <c r="B539" s="99"/>
      <c r="C539" s="99"/>
      <c r="D539" s="99"/>
      <c r="E539" s="99"/>
      <c r="F539" s="99" t="s">
        <v>561</v>
      </c>
      <c r="G539" s="101">
        <f t="shared" si="208"/>
        <v>0</v>
      </c>
      <c r="H539" s="101">
        <f t="shared" si="209"/>
        <v>0</v>
      </c>
      <c r="I539" s="10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</row>
    <row r="540" spans="1:32" ht="15.75" customHeight="1">
      <c r="A540" s="199"/>
      <c r="B540" s="99"/>
      <c r="C540" s="99"/>
      <c r="D540" s="99"/>
      <c r="E540" s="99"/>
      <c r="F540" s="99" t="s">
        <v>502</v>
      </c>
      <c r="G540" s="101">
        <f t="shared" si="208"/>
        <v>0</v>
      </c>
      <c r="H540" s="101">
        <f t="shared" si="209"/>
        <v>0</v>
      </c>
      <c r="I540" s="10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</row>
    <row r="541" spans="1:32" ht="15.75" customHeight="1">
      <c r="A541" s="199" t="s">
        <v>507</v>
      </c>
      <c r="B541" s="99" t="s">
        <v>428</v>
      </c>
      <c r="C541" s="99" t="s">
        <v>398</v>
      </c>
      <c r="D541" s="109" t="s">
        <v>466</v>
      </c>
      <c r="E541" s="99" t="s">
        <v>501</v>
      </c>
      <c r="F541" s="99" t="s">
        <v>502</v>
      </c>
      <c r="G541" s="101">
        <f t="shared" si="208"/>
        <v>0</v>
      </c>
      <c r="H541" s="101">
        <f t="shared" si="209"/>
        <v>0</v>
      </c>
      <c r="I541" s="10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</row>
    <row r="542" spans="1:32" ht="15.75" customHeight="1">
      <c r="A542" s="199"/>
      <c r="B542" s="99" t="s">
        <v>428</v>
      </c>
      <c r="C542" s="99" t="s">
        <v>398</v>
      </c>
      <c r="D542" s="109" t="s">
        <v>466</v>
      </c>
      <c r="E542" s="99"/>
      <c r="F542" s="99" t="s">
        <v>505</v>
      </c>
      <c r="G542" s="101">
        <f t="shared" si="208"/>
        <v>0</v>
      </c>
      <c r="H542" s="101">
        <f t="shared" si="209"/>
        <v>0</v>
      </c>
      <c r="I542" s="10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</row>
    <row r="543" spans="1:32" ht="15.75" customHeight="1">
      <c r="A543" s="199"/>
      <c r="B543" s="99" t="s">
        <v>428</v>
      </c>
      <c r="C543" s="99" t="s">
        <v>398</v>
      </c>
      <c r="D543" s="109" t="s">
        <v>466</v>
      </c>
      <c r="E543" s="99"/>
      <c r="F543" s="99" t="s">
        <v>508</v>
      </c>
      <c r="G543" s="101">
        <f t="shared" si="208"/>
        <v>0</v>
      </c>
      <c r="H543" s="101">
        <f t="shared" si="209"/>
        <v>0</v>
      </c>
      <c r="I543" s="10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</row>
    <row r="544" spans="1:32" ht="15.75" customHeight="1">
      <c r="A544" s="128" t="s">
        <v>467</v>
      </c>
      <c r="B544" s="99" t="s">
        <v>428</v>
      </c>
      <c r="C544" s="99" t="s">
        <v>398</v>
      </c>
      <c r="D544" s="100" t="s">
        <v>468</v>
      </c>
      <c r="E544" s="99"/>
      <c r="F544" s="99"/>
      <c r="G544" s="101">
        <f t="shared" ref="G544:I544" si="210">G545</f>
        <v>12390.6</v>
      </c>
      <c r="H544" s="101">
        <f t="shared" si="210"/>
        <v>11160.2</v>
      </c>
      <c r="I544" s="101">
        <f t="shared" si="210"/>
        <v>10811.9</v>
      </c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</row>
    <row r="545" spans="1:50" ht="15.75" customHeight="1">
      <c r="A545" s="128" t="s">
        <v>614</v>
      </c>
      <c r="B545" s="99" t="s">
        <v>428</v>
      </c>
      <c r="C545" s="99" t="s">
        <v>398</v>
      </c>
      <c r="D545" s="100" t="s">
        <v>468</v>
      </c>
      <c r="E545" s="99" t="s">
        <v>606</v>
      </c>
      <c r="F545" s="99" t="s">
        <v>515</v>
      </c>
      <c r="G545" s="101">
        <v>12390.6</v>
      </c>
      <c r="H545" s="101">
        <v>11160.2</v>
      </c>
      <c r="I545" s="101">
        <v>10811.9</v>
      </c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</row>
    <row r="546" spans="1:50" ht="15.75" customHeight="1">
      <c r="A546" s="98" t="s">
        <v>255</v>
      </c>
      <c r="B546" s="99" t="s">
        <v>428</v>
      </c>
      <c r="C546" s="99" t="s">
        <v>398</v>
      </c>
      <c r="D546" s="109" t="s">
        <v>257</v>
      </c>
      <c r="E546" s="99"/>
      <c r="F546" s="99"/>
      <c r="G546" s="101">
        <f>G547</f>
        <v>111.914</v>
      </c>
      <c r="H546" s="101"/>
      <c r="I546" s="10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</row>
    <row r="547" spans="1:50" ht="15.75" customHeight="1">
      <c r="A547" s="98" t="s">
        <v>611</v>
      </c>
      <c r="B547" s="99" t="s">
        <v>428</v>
      </c>
      <c r="C547" s="99" t="s">
        <v>398</v>
      </c>
      <c r="D547" s="109" t="s">
        <v>257</v>
      </c>
      <c r="E547" s="99" t="s">
        <v>604</v>
      </c>
      <c r="F547" s="99" t="s">
        <v>515</v>
      </c>
      <c r="G547" s="101">
        <v>111.914</v>
      </c>
      <c r="H547" s="101"/>
      <c r="I547" s="10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</row>
    <row r="548" spans="1:50" ht="54.75" customHeight="1">
      <c r="A548" s="98" t="s">
        <v>469</v>
      </c>
      <c r="B548" s="99" t="s">
        <v>428</v>
      </c>
      <c r="C548" s="99" t="s">
        <v>398</v>
      </c>
      <c r="D548" s="100" t="s">
        <v>470</v>
      </c>
      <c r="E548" s="99"/>
      <c r="F548" s="99"/>
      <c r="G548" s="101">
        <f t="shared" ref="G548:I548" si="211">SUM(G549:G556)</f>
        <v>3102.7</v>
      </c>
      <c r="H548" s="101">
        <f t="shared" si="211"/>
        <v>3109</v>
      </c>
      <c r="I548" s="101">
        <f t="shared" si="211"/>
        <v>3115.3</v>
      </c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</row>
    <row r="549" spans="1:50" ht="31.5" customHeight="1">
      <c r="A549" s="194" t="s">
        <v>487</v>
      </c>
      <c r="B549" s="99" t="s">
        <v>428</v>
      </c>
      <c r="C549" s="99" t="s">
        <v>398</v>
      </c>
      <c r="D549" s="100" t="s">
        <v>470</v>
      </c>
      <c r="E549" s="99" t="s">
        <v>488</v>
      </c>
      <c r="F549" s="99" t="s">
        <v>489</v>
      </c>
      <c r="G549" s="101">
        <v>1400</v>
      </c>
      <c r="H549" s="101">
        <v>1400</v>
      </c>
      <c r="I549" s="101">
        <v>1400</v>
      </c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</row>
    <row r="550" spans="1:50" ht="47.25" customHeight="1">
      <c r="A550" s="110" t="s">
        <v>493</v>
      </c>
      <c r="B550" s="99" t="s">
        <v>428</v>
      </c>
      <c r="C550" s="99" t="s">
        <v>398</v>
      </c>
      <c r="D550" s="100" t="s">
        <v>470</v>
      </c>
      <c r="E550" s="99" t="s">
        <v>494</v>
      </c>
      <c r="F550" s="99" t="s">
        <v>495</v>
      </c>
      <c r="G550" s="101">
        <v>422.8</v>
      </c>
      <c r="H550" s="101">
        <v>422.8</v>
      </c>
      <c r="I550" s="101">
        <v>422.8</v>
      </c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</row>
    <row r="551" spans="1:50" ht="31.5" customHeight="1">
      <c r="A551" s="110" t="s">
        <v>497</v>
      </c>
      <c r="B551" s="99" t="s">
        <v>428</v>
      </c>
      <c r="C551" s="99" t="s">
        <v>398</v>
      </c>
      <c r="D551" s="100" t="s">
        <v>470</v>
      </c>
      <c r="E551" s="99" t="s">
        <v>491</v>
      </c>
      <c r="F551" s="99" t="s">
        <v>492</v>
      </c>
      <c r="G551" s="101">
        <v>165.1</v>
      </c>
      <c r="H551" s="101"/>
      <c r="I551" s="10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</row>
    <row r="552" spans="1:50" ht="15.75" customHeight="1">
      <c r="A552" s="229" t="s">
        <v>500</v>
      </c>
      <c r="B552" s="99" t="s">
        <v>428</v>
      </c>
      <c r="C552" s="99" t="s">
        <v>398</v>
      </c>
      <c r="D552" s="100" t="s">
        <v>470</v>
      </c>
      <c r="E552" s="99" t="s">
        <v>501</v>
      </c>
      <c r="F552" s="99" t="s">
        <v>602</v>
      </c>
      <c r="G552" s="101"/>
      <c r="H552" s="101"/>
      <c r="I552" s="10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</row>
    <row r="553" spans="1:50" ht="15.75" customHeight="1">
      <c r="A553" s="248"/>
      <c r="B553" s="99" t="s">
        <v>428</v>
      </c>
      <c r="C553" s="99" t="s">
        <v>398</v>
      </c>
      <c r="D553" s="100" t="s">
        <v>470</v>
      </c>
      <c r="E553" s="99" t="s">
        <v>501</v>
      </c>
      <c r="F553" s="99" t="s">
        <v>561</v>
      </c>
      <c r="G553" s="101"/>
      <c r="H553" s="101"/>
      <c r="I553" s="10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</row>
    <row r="554" spans="1:50" ht="15.75" customHeight="1">
      <c r="A554" s="248"/>
      <c r="B554" s="99" t="s">
        <v>428</v>
      </c>
      <c r="C554" s="99" t="s">
        <v>398</v>
      </c>
      <c r="D554" s="100" t="s">
        <v>470</v>
      </c>
      <c r="E554" s="99" t="s">
        <v>501</v>
      </c>
      <c r="F554" s="99" t="s">
        <v>502</v>
      </c>
      <c r="G554" s="101"/>
      <c r="H554" s="101"/>
      <c r="I554" s="10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</row>
    <row r="555" spans="1:50" ht="15.75" customHeight="1">
      <c r="A555" s="248"/>
      <c r="B555" s="99" t="s">
        <v>428</v>
      </c>
      <c r="C555" s="99" t="s">
        <v>398</v>
      </c>
      <c r="D555" s="100" t="s">
        <v>470</v>
      </c>
      <c r="E555" s="99" t="s">
        <v>501</v>
      </c>
      <c r="F555" s="99" t="s">
        <v>525</v>
      </c>
      <c r="G555" s="101"/>
      <c r="H555" s="101"/>
      <c r="I555" s="10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</row>
    <row r="556" spans="1:50" ht="15.75" customHeight="1">
      <c r="A556" s="249"/>
      <c r="B556" s="99" t="s">
        <v>428</v>
      </c>
      <c r="C556" s="99" t="s">
        <v>398</v>
      </c>
      <c r="D556" s="100" t="s">
        <v>470</v>
      </c>
      <c r="E556" s="99" t="s">
        <v>501</v>
      </c>
      <c r="F556" s="99" t="s">
        <v>508</v>
      </c>
      <c r="G556" s="101">
        <v>1114.8</v>
      </c>
      <c r="H556" s="101">
        <v>1286.2</v>
      </c>
      <c r="I556" s="101">
        <v>1292.5</v>
      </c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</row>
    <row r="557" spans="1:50" ht="63" customHeight="1">
      <c r="A557" s="98" t="s">
        <v>243</v>
      </c>
      <c r="B557" s="99" t="s">
        <v>428</v>
      </c>
      <c r="C557" s="99" t="s">
        <v>398</v>
      </c>
      <c r="D557" s="100" t="s">
        <v>244</v>
      </c>
      <c r="E557" s="99"/>
      <c r="F557" s="99"/>
      <c r="G557" s="101">
        <f t="shared" ref="G557:I557" si="212">G558</f>
        <v>82</v>
      </c>
      <c r="H557" s="101">
        <f t="shared" si="212"/>
        <v>100</v>
      </c>
      <c r="I557" s="101">
        <f t="shared" si="212"/>
        <v>100</v>
      </c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</row>
    <row r="558" spans="1:50" ht="31.5" customHeight="1">
      <c r="A558" s="194" t="s">
        <v>500</v>
      </c>
      <c r="B558" s="99" t="s">
        <v>428</v>
      </c>
      <c r="C558" s="99" t="s">
        <v>398</v>
      </c>
      <c r="D558" s="100" t="s">
        <v>244</v>
      </c>
      <c r="E558" s="99" t="s">
        <v>501</v>
      </c>
      <c r="F558" s="99" t="s">
        <v>508</v>
      </c>
      <c r="G558" s="101">
        <v>82</v>
      </c>
      <c r="H558" s="101">
        <v>100</v>
      </c>
      <c r="I558" s="101">
        <v>100</v>
      </c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</row>
    <row r="559" spans="1:50" ht="31.5" customHeight="1">
      <c r="A559" s="98" t="s">
        <v>238</v>
      </c>
      <c r="B559" s="99" t="s">
        <v>428</v>
      </c>
      <c r="C559" s="99" t="s">
        <v>398</v>
      </c>
      <c r="D559" s="109" t="s">
        <v>239</v>
      </c>
      <c r="E559" s="99"/>
      <c r="F559" s="99"/>
      <c r="G559" s="170">
        <f t="shared" ref="G559:I559" si="213">G560</f>
        <v>210</v>
      </c>
      <c r="H559" s="170">
        <f t="shared" si="213"/>
        <v>0</v>
      </c>
      <c r="I559" s="170">
        <f t="shared" si="213"/>
        <v>0</v>
      </c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</row>
    <row r="560" spans="1:50" ht="31.5" customHeight="1">
      <c r="A560" s="98" t="s">
        <v>503</v>
      </c>
      <c r="B560" s="99" t="s">
        <v>428</v>
      </c>
      <c r="C560" s="99" t="s">
        <v>398</v>
      </c>
      <c r="D560" s="109" t="s">
        <v>239</v>
      </c>
      <c r="E560" s="99" t="s">
        <v>504</v>
      </c>
      <c r="F560" s="99" t="s">
        <v>505</v>
      </c>
      <c r="G560" s="195">
        <v>210</v>
      </c>
      <c r="H560" s="101"/>
      <c r="I560" s="10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</row>
    <row r="561" spans="1:50" ht="15.75" customHeight="1">
      <c r="A561" s="98" t="s">
        <v>443</v>
      </c>
      <c r="B561" s="99" t="s">
        <v>428</v>
      </c>
      <c r="C561" s="99" t="s">
        <v>398</v>
      </c>
      <c r="D561" s="100" t="s">
        <v>444</v>
      </c>
      <c r="E561" s="99"/>
      <c r="F561" s="99"/>
      <c r="G561" s="101">
        <f>G562+G563</f>
        <v>381.69600000000003</v>
      </c>
      <c r="H561" s="101">
        <f t="shared" ref="H561:I561" si="214">H562</f>
        <v>0</v>
      </c>
      <c r="I561" s="101">
        <f t="shared" si="214"/>
        <v>0</v>
      </c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</row>
    <row r="562" spans="1:50" ht="47.25" customHeight="1">
      <c r="A562" s="98" t="s">
        <v>618</v>
      </c>
      <c r="B562" s="99" t="s">
        <v>428</v>
      </c>
      <c r="C562" s="99" t="s">
        <v>398</v>
      </c>
      <c r="D562" s="100" t="s">
        <v>444</v>
      </c>
      <c r="E562" s="99" t="s">
        <v>501</v>
      </c>
      <c r="F562" s="99" t="s">
        <v>508</v>
      </c>
      <c r="G562" s="106">
        <v>366.69600000000003</v>
      </c>
      <c r="H562" s="101"/>
      <c r="I562" s="10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</row>
    <row r="563" spans="1:50" ht="31.5" customHeight="1">
      <c r="A563" s="98" t="s">
        <v>503</v>
      </c>
      <c r="B563" s="99" t="s">
        <v>428</v>
      </c>
      <c r="C563" s="99" t="s">
        <v>398</v>
      </c>
      <c r="D563" s="250" t="s">
        <v>444</v>
      </c>
      <c r="E563" s="99" t="s">
        <v>504</v>
      </c>
      <c r="F563" s="99" t="s">
        <v>505</v>
      </c>
      <c r="G563" s="101">
        <v>15</v>
      </c>
      <c r="H563" s="101"/>
      <c r="I563" s="10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</row>
    <row r="564" spans="1:50" ht="15.75" customHeight="1">
      <c r="A564" s="110" t="s">
        <v>260</v>
      </c>
      <c r="B564" s="99" t="s">
        <v>428</v>
      </c>
      <c r="C564" s="99" t="s">
        <v>398</v>
      </c>
      <c r="D564" s="109" t="s">
        <v>261</v>
      </c>
      <c r="E564" s="99"/>
      <c r="F564" s="99"/>
      <c r="G564" s="101">
        <f t="shared" ref="G564:I564" si="215">G565</f>
        <v>1129.9000000000001</v>
      </c>
      <c r="H564" s="101">
        <f t="shared" si="215"/>
        <v>0</v>
      </c>
      <c r="I564" s="101">
        <f t="shared" si="215"/>
        <v>0</v>
      </c>
      <c r="J564" s="87"/>
      <c r="K564" s="87"/>
      <c r="L564" s="87"/>
      <c r="M564" s="87"/>
      <c r="N564" s="87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81"/>
      <c r="AE564" s="81"/>
      <c r="AF564" s="81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</row>
    <row r="565" spans="1:50" ht="15.75" customHeight="1">
      <c r="A565" s="98" t="s">
        <v>431</v>
      </c>
      <c r="B565" s="99" t="s">
        <v>428</v>
      </c>
      <c r="C565" s="99" t="s">
        <v>398</v>
      </c>
      <c r="D565" s="109" t="s">
        <v>261</v>
      </c>
      <c r="E565" s="99" t="s">
        <v>604</v>
      </c>
      <c r="F565" s="99" t="s">
        <v>515</v>
      </c>
      <c r="G565" s="195">
        <v>1129.9000000000001</v>
      </c>
      <c r="H565" s="101"/>
      <c r="I565" s="115"/>
      <c r="J565" s="87"/>
      <c r="K565" s="87"/>
      <c r="L565" s="87"/>
      <c r="M565" s="87"/>
      <c r="N565" s="87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81"/>
      <c r="AE565" s="81"/>
      <c r="AF565" s="81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</row>
    <row r="566" spans="1:50" ht="15.75" customHeight="1">
      <c r="A566" s="110" t="s">
        <v>260</v>
      </c>
      <c r="B566" s="99" t="s">
        <v>428</v>
      </c>
      <c r="C566" s="99" t="s">
        <v>398</v>
      </c>
      <c r="D566" s="109" t="s">
        <v>416</v>
      </c>
      <c r="E566" s="99"/>
      <c r="F566" s="99"/>
      <c r="G566" s="101">
        <f t="shared" ref="G566:I566" si="216">G567</f>
        <v>630</v>
      </c>
      <c r="H566" s="101">
        <f t="shared" si="216"/>
        <v>0</v>
      </c>
      <c r="I566" s="101">
        <f t="shared" si="216"/>
        <v>0</v>
      </c>
      <c r="J566" s="87"/>
      <c r="K566" s="87"/>
      <c r="L566" s="87"/>
      <c r="M566" s="87"/>
      <c r="N566" s="87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81"/>
      <c r="AE566" s="81"/>
      <c r="AF566" s="81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</row>
    <row r="567" spans="1:50" ht="15.75" customHeight="1">
      <c r="A567" s="98" t="s">
        <v>431</v>
      </c>
      <c r="B567" s="99" t="s">
        <v>428</v>
      </c>
      <c r="C567" s="99" t="s">
        <v>398</v>
      </c>
      <c r="D567" s="109" t="s">
        <v>416</v>
      </c>
      <c r="E567" s="99" t="s">
        <v>604</v>
      </c>
      <c r="F567" s="99" t="s">
        <v>515</v>
      </c>
      <c r="G567" s="101">
        <v>630</v>
      </c>
      <c r="H567" s="101"/>
      <c r="I567" s="115"/>
      <c r="J567" s="87"/>
      <c r="K567" s="87"/>
      <c r="L567" s="87"/>
      <c r="M567" s="87"/>
      <c r="N567" s="87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81"/>
      <c r="AE567" s="81"/>
      <c r="AF567" s="81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</row>
    <row r="568" spans="1:50" ht="15.75" customHeight="1">
      <c r="A568" s="93" t="s">
        <v>302</v>
      </c>
      <c r="B568" s="94" t="s">
        <v>428</v>
      </c>
      <c r="C568" s="94" t="s">
        <v>303</v>
      </c>
      <c r="D568" s="95"/>
      <c r="E568" s="94"/>
      <c r="F568" s="94"/>
      <c r="G568" s="107">
        <f t="shared" ref="G568:I568" si="217">G569</f>
        <v>11765.1</v>
      </c>
      <c r="H568" s="107">
        <f t="shared" si="217"/>
        <v>12943</v>
      </c>
      <c r="I568" s="107">
        <f t="shared" si="217"/>
        <v>13344.099999999999</v>
      </c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</row>
    <row r="569" spans="1:50" ht="15.75" customHeight="1">
      <c r="A569" s="98" t="s">
        <v>599</v>
      </c>
      <c r="B569" s="99" t="s">
        <v>428</v>
      </c>
      <c r="C569" s="99" t="s">
        <v>405</v>
      </c>
      <c r="D569" s="95"/>
      <c r="E569" s="94"/>
      <c r="F569" s="94"/>
      <c r="G569" s="107">
        <f t="shared" ref="G569:I569" si="218">G570+G576+G574+G578+G572</f>
        <v>11765.1</v>
      </c>
      <c r="H569" s="107">
        <f t="shared" si="218"/>
        <v>12943</v>
      </c>
      <c r="I569" s="107">
        <f t="shared" si="218"/>
        <v>13344.099999999999</v>
      </c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</row>
    <row r="570" spans="1:50" ht="63" customHeight="1">
      <c r="A570" s="128" t="s">
        <v>471</v>
      </c>
      <c r="B570" s="99" t="s">
        <v>428</v>
      </c>
      <c r="C570" s="99" t="s">
        <v>405</v>
      </c>
      <c r="D570" s="100" t="s">
        <v>472</v>
      </c>
      <c r="E570" s="99"/>
      <c r="F570" s="99"/>
      <c r="G570" s="101">
        <f t="shared" ref="G570:I570" si="219">G571</f>
        <v>245.2</v>
      </c>
      <c r="H570" s="101">
        <f t="shared" si="219"/>
        <v>220.8</v>
      </c>
      <c r="I570" s="101">
        <f t="shared" si="219"/>
        <v>214</v>
      </c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</row>
    <row r="571" spans="1:50" ht="31.5" customHeight="1">
      <c r="A571" s="128" t="s">
        <v>600</v>
      </c>
      <c r="B571" s="99" t="s">
        <v>428</v>
      </c>
      <c r="C571" s="99" t="s">
        <v>405</v>
      </c>
      <c r="D571" s="100" t="s">
        <v>472</v>
      </c>
      <c r="E571" s="99" t="s">
        <v>625</v>
      </c>
      <c r="F571" s="99" t="s">
        <v>557</v>
      </c>
      <c r="G571" s="101">
        <v>245.2</v>
      </c>
      <c r="H571" s="101">
        <v>220.8</v>
      </c>
      <c r="I571" s="101">
        <v>214</v>
      </c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</row>
    <row r="572" spans="1:50" ht="78.75" customHeight="1">
      <c r="A572" s="128" t="s">
        <v>473</v>
      </c>
      <c r="B572" s="99" t="s">
        <v>428</v>
      </c>
      <c r="C572" s="99" t="s">
        <v>405</v>
      </c>
      <c r="D572" s="100" t="s">
        <v>474</v>
      </c>
      <c r="E572" s="99"/>
      <c r="F572" s="99"/>
      <c r="G572" s="101">
        <f t="shared" ref="G572:I572" si="220">G573</f>
        <v>626.6</v>
      </c>
      <c r="H572" s="101">
        <f t="shared" si="220"/>
        <v>1420.1</v>
      </c>
      <c r="I572" s="101">
        <f t="shared" si="220"/>
        <v>1375.8</v>
      </c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</row>
    <row r="573" spans="1:50" ht="31.5" customHeight="1">
      <c r="A573" s="128" t="s">
        <v>600</v>
      </c>
      <c r="B573" s="99" t="s">
        <v>428</v>
      </c>
      <c r="C573" s="99" t="s">
        <v>405</v>
      </c>
      <c r="D573" s="100" t="s">
        <v>474</v>
      </c>
      <c r="E573" s="99" t="s">
        <v>625</v>
      </c>
      <c r="F573" s="99" t="s">
        <v>557</v>
      </c>
      <c r="G573" s="101">
        <v>626.6</v>
      </c>
      <c r="H573" s="101">
        <v>1420.1</v>
      </c>
      <c r="I573" s="101">
        <v>1375.8</v>
      </c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</row>
    <row r="574" spans="1:50" ht="31.5" customHeight="1">
      <c r="A574" s="178" t="s">
        <v>475</v>
      </c>
      <c r="B574" s="99" t="s">
        <v>428</v>
      </c>
      <c r="C574" s="99" t="s">
        <v>405</v>
      </c>
      <c r="D574" s="100" t="s">
        <v>476</v>
      </c>
      <c r="E574" s="99"/>
      <c r="F574" s="99"/>
      <c r="G574" s="101">
        <f t="shared" ref="G574:I574" si="221">G575</f>
        <v>4200</v>
      </c>
      <c r="H574" s="101">
        <f t="shared" si="221"/>
        <v>4300</v>
      </c>
      <c r="I574" s="101">
        <f t="shared" si="221"/>
        <v>4450</v>
      </c>
      <c r="J574" s="102">
        <f t="shared" ref="J574:L574" si="222">G574+G576+G578</f>
        <v>10893.3</v>
      </c>
      <c r="K574" s="102">
        <f t="shared" si="222"/>
        <v>11302.1</v>
      </c>
      <c r="L574" s="102">
        <f t="shared" si="222"/>
        <v>11754.3</v>
      </c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</row>
    <row r="575" spans="1:50" ht="31.5" customHeight="1">
      <c r="A575" s="98" t="s">
        <v>626</v>
      </c>
      <c r="B575" s="99" t="s">
        <v>428</v>
      </c>
      <c r="C575" s="99" t="s">
        <v>405</v>
      </c>
      <c r="D575" s="100" t="s">
        <v>476</v>
      </c>
      <c r="E575" s="99" t="s">
        <v>627</v>
      </c>
      <c r="F575" s="99" t="s">
        <v>557</v>
      </c>
      <c r="G575" s="101">
        <v>4200</v>
      </c>
      <c r="H575" s="101">
        <v>4300</v>
      </c>
      <c r="I575" s="101">
        <v>4450</v>
      </c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</row>
    <row r="576" spans="1:50" ht="15.75" customHeight="1">
      <c r="A576" s="178" t="s">
        <v>477</v>
      </c>
      <c r="B576" s="99" t="s">
        <v>428</v>
      </c>
      <c r="C576" s="99" t="s">
        <v>405</v>
      </c>
      <c r="D576" s="100" t="s">
        <v>478</v>
      </c>
      <c r="E576" s="99"/>
      <c r="F576" s="99"/>
      <c r="G576" s="101">
        <f t="shared" ref="G576:I576" si="223">G577</f>
        <v>3200</v>
      </c>
      <c r="H576" s="101">
        <f t="shared" si="223"/>
        <v>3300</v>
      </c>
      <c r="I576" s="101">
        <f t="shared" si="223"/>
        <v>3450</v>
      </c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</row>
    <row r="577" spans="1:32" ht="31.5" customHeight="1">
      <c r="A577" s="98" t="s">
        <v>626</v>
      </c>
      <c r="B577" s="99" t="s">
        <v>428</v>
      </c>
      <c r="C577" s="99" t="s">
        <v>405</v>
      </c>
      <c r="D577" s="100" t="s">
        <v>478</v>
      </c>
      <c r="E577" s="99" t="s">
        <v>628</v>
      </c>
      <c r="F577" s="99" t="s">
        <v>502</v>
      </c>
      <c r="G577" s="101">
        <v>3200</v>
      </c>
      <c r="H577" s="101">
        <v>3300</v>
      </c>
      <c r="I577" s="101">
        <v>3450</v>
      </c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</row>
    <row r="578" spans="1:32" ht="31.5" customHeight="1">
      <c r="A578" s="178" t="s">
        <v>479</v>
      </c>
      <c r="B578" s="99" t="s">
        <v>428</v>
      </c>
      <c r="C578" s="99" t="s">
        <v>405</v>
      </c>
      <c r="D578" s="100" t="s">
        <v>480</v>
      </c>
      <c r="E578" s="99"/>
      <c r="F578" s="99"/>
      <c r="G578" s="101">
        <f t="shared" ref="G578:I578" si="224">G579</f>
        <v>3493.3</v>
      </c>
      <c r="H578" s="101">
        <f t="shared" si="224"/>
        <v>3702.1</v>
      </c>
      <c r="I578" s="101">
        <f t="shared" si="224"/>
        <v>3854.3</v>
      </c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</row>
    <row r="579" spans="1:32" ht="31.5" customHeight="1">
      <c r="A579" s="98" t="s">
        <v>626</v>
      </c>
      <c r="B579" s="99" t="s">
        <v>428</v>
      </c>
      <c r="C579" s="99" t="s">
        <v>405</v>
      </c>
      <c r="D579" s="100" t="s">
        <v>480</v>
      </c>
      <c r="E579" s="99" t="s">
        <v>627</v>
      </c>
      <c r="F579" s="99" t="s">
        <v>557</v>
      </c>
      <c r="G579" s="195">
        <v>3493.3</v>
      </c>
      <c r="H579" s="101">
        <v>3702.1</v>
      </c>
      <c r="I579" s="101">
        <v>3854.3</v>
      </c>
      <c r="J579" s="81"/>
      <c r="K579" s="138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</row>
    <row r="580" spans="1:32" ht="18.75" customHeight="1">
      <c r="A580" s="179" t="s">
        <v>481</v>
      </c>
      <c r="B580" s="180"/>
      <c r="C580" s="180"/>
      <c r="D580" s="181"/>
      <c r="E580" s="251"/>
      <c r="F580" s="251"/>
      <c r="G580" s="182">
        <f t="shared" ref="G580:I580" si="225">G10+G158+G268+G366+G416+G323+G346+G255</f>
        <v>1538271.9319600002</v>
      </c>
      <c r="H580" s="182">
        <f t="shared" si="225"/>
        <v>899473.9</v>
      </c>
      <c r="I580" s="182">
        <f t="shared" si="225"/>
        <v>873563.30300000019</v>
      </c>
      <c r="J580" s="138"/>
      <c r="K580" s="183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</row>
    <row r="581" spans="1:32" ht="15.75" customHeight="1">
      <c r="A581" s="175" t="s">
        <v>482</v>
      </c>
      <c r="B581" s="184"/>
      <c r="C581" s="184"/>
      <c r="D581" s="85"/>
      <c r="E581" s="184"/>
      <c r="F581" s="184"/>
      <c r="G581" s="185">
        <f t="shared" ref="G581:I581" si="226">G582+G583</f>
        <v>1528187.9000000004</v>
      </c>
      <c r="H581" s="185">
        <f t="shared" si="226"/>
        <v>900523.89999999991</v>
      </c>
      <c r="I581" s="185">
        <f t="shared" si="226"/>
        <v>874613.3</v>
      </c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</row>
    <row r="582" spans="1:32" ht="15.75" customHeight="1">
      <c r="A582" s="65"/>
      <c r="B582" s="186"/>
      <c r="C582" s="187"/>
      <c r="D582" s="187"/>
      <c r="E582" s="187"/>
      <c r="F582" s="187" t="s">
        <v>629</v>
      </c>
      <c r="G582" s="188">
        <f>'1-4'!C10</f>
        <v>1334080.8000000003</v>
      </c>
      <c r="H582" s="188">
        <f>'1-4'!D10</f>
        <v>720926.59999999986</v>
      </c>
      <c r="I582" s="188">
        <f>'1-4'!E10</f>
        <v>679059.9</v>
      </c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</row>
    <row r="583" spans="1:32" ht="15.75" customHeight="1">
      <c r="A583" s="65"/>
      <c r="B583" s="186"/>
      <c r="C583" s="187"/>
      <c r="D583" s="187"/>
      <c r="E583" s="187"/>
      <c r="F583" s="187" t="s">
        <v>630</v>
      </c>
      <c r="G583" s="189">
        <f>'1-5'!C10</f>
        <v>194107.10000000003</v>
      </c>
      <c r="H583" s="189">
        <f>'1-5'!D10</f>
        <v>179597.3</v>
      </c>
      <c r="I583" s="189">
        <f>'1-5'!E10</f>
        <v>195553.4</v>
      </c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</row>
    <row r="584" spans="1:32" ht="15.75" customHeight="1">
      <c r="A584" s="54" t="s">
        <v>483</v>
      </c>
      <c r="B584" s="75"/>
      <c r="C584" s="80"/>
      <c r="D584" s="75"/>
      <c r="E584" s="80"/>
      <c r="F584" s="80"/>
      <c r="G584" s="190">
        <f t="shared" ref="G584:I584" si="227">G581-G580</f>
        <v>-10084.031959999818</v>
      </c>
      <c r="H584" s="190">
        <f t="shared" si="227"/>
        <v>1049.9999999998836</v>
      </c>
      <c r="I584" s="190">
        <f t="shared" si="227"/>
        <v>1049.9969999998575</v>
      </c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</row>
    <row r="585" spans="1:32" ht="15.75" customHeight="1">
      <c r="A585" s="54"/>
      <c r="B585" s="75"/>
      <c r="C585" s="80"/>
      <c r="D585" s="75"/>
      <c r="E585" s="80"/>
      <c r="F585" s="80"/>
      <c r="G585" s="82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</row>
    <row r="586" spans="1:32" ht="15.75" customHeight="1">
      <c r="A586" s="54"/>
      <c r="B586" s="75"/>
      <c r="C586" s="80"/>
      <c r="D586" s="75"/>
      <c r="E586" s="80"/>
      <c r="F586" s="80"/>
      <c r="G586" s="82"/>
      <c r="H586" s="191"/>
      <c r="I586" s="19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</row>
    <row r="587" spans="1:32" ht="15.75" customHeight="1">
      <c r="A587" s="54"/>
      <c r="B587" s="75"/>
      <c r="C587" s="80"/>
      <c r="D587" s="75"/>
      <c r="E587" s="80"/>
      <c r="F587" s="80"/>
      <c r="G587" s="82"/>
      <c r="H587" s="192"/>
      <c r="I587" s="192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</row>
    <row r="588" spans="1:32" ht="15.75" customHeight="1">
      <c r="A588" s="54"/>
      <c r="B588" s="75"/>
      <c r="C588" s="80"/>
      <c r="D588" s="75"/>
      <c r="E588" s="80"/>
      <c r="F588" s="80"/>
      <c r="G588" s="82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</row>
    <row r="589" spans="1:32" ht="15.75" customHeight="1">
      <c r="A589" s="54"/>
      <c r="B589" s="75"/>
      <c r="C589" s="80"/>
      <c r="D589" s="75"/>
      <c r="E589" s="80"/>
      <c r="F589" s="80"/>
      <c r="G589" s="82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</row>
    <row r="590" spans="1:32" ht="15.75" customHeight="1">
      <c r="A590" s="54"/>
      <c r="B590" s="75"/>
      <c r="C590" s="80"/>
      <c r="D590" s="75"/>
      <c r="E590" s="80"/>
      <c r="F590" s="80"/>
      <c r="G590" s="82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</row>
    <row r="591" spans="1:32" ht="15.75" customHeight="1">
      <c r="A591" s="54"/>
      <c r="B591" s="75"/>
      <c r="C591" s="80"/>
      <c r="D591" s="75"/>
      <c r="E591" s="80"/>
      <c r="F591" s="80"/>
      <c r="G591" s="82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</row>
    <row r="592" spans="1:32" ht="15.75" customHeight="1">
      <c r="A592" s="54"/>
      <c r="B592" s="75"/>
      <c r="C592" s="80"/>
      <c r="D592" s="75"/>
      <c r="E592" s="80"/>
      <c r="F592" s="80"/>
      <c r="G592" s="82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</row>
    <row r="593" spans="1:32" ht="15.75" customHeight="1">
      <c r="A593" s="54"/>
      <c r="B593" s="75"/>
      <c r="C593" s="80"/>
      <c r="D593" s="75"/>
      <c r="E593" s="80"/>
      <c r="F593" s="80"/>
      <c r="G593" s="82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</row>
    <row r="594" spans="1:32" ht="15.75" customHeight="1">
      <c r="A594" s="54"/>
      <c r="B594" s="75"/>
      <c r="C594" s="80"/>
      <c r="D594" s="75"/>
      <c r="E594" s="80"/>
      <c r="F594" s="80"/>
      <c r="G594" s="82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</row>
    <row r="595" spans="1:32" ht="15.75" customHeight="1">
      <c r="A595" s="54"/>
      <c r="B595" s="75"/>
      <c r="C595" s="80"/>
      <c r="D595" s="75"/>
      <c r="E595" s="80"/>
      <c r="F595" s="80"/>
      <c r="G595" s="82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</row>
    <row r="596" spans="1:32" ht="15.75" customHeight="1">
      <c r="A596" s="54"/>
      <c r="B596" s="75"/>
      <c r="C596" s="80"/>
      <c r="D596" s="75"/>
      <c r="E596" s="80"/>
      <c r="F596" s="80"/>
      <c r="G596" s="82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</row>
    <row r="597" spans="1:32" ht="15.75" customHeight="1">
      <c r="A597" s="54"/>
      <c r="B597" s="75"/>
      <c r="C597" s="80"/>
      <c r="D597" s="75"/>
      <c r="E597" s="80"/>
      <c r="F597" s="80"/>
      <c r="G597" s="82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</row>
    <row r="598" spans="1:32" ht="15.75" customHeight="1">
      <c r="A598" s="54"/>
      <c r="B598" s="75"/>
      <c r="C598" s="80"/>
      <c r="D598" s="75"/>
      <c r="E598" s="80"/>
      <c r="F598" s="80"/>
      <c r="G598" s="82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</row>
    <row r="599" spans="1:32" ht="15.75" customHeight="1">
      <c r="A599" s="54"/>
      <c r="B599" s="75"/>
      <c r="C599" s="80"/>
      <c r="D599" s="75"/>
      <c r="E599" s="80"/>
      <c r="F599" s="80"/>
      <c r="G599" s="82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</row>
    <row r="600" spans="1:32" ht="15.75" customHeight="1">
      <c r="A600" s="54"/>
      <c r="B600" s="75"/>
      <c r="C600" s="80"/>
      <c r="D600" s="75"/>
      <c r="E600" s="80"/>
      <c r="F600" s="80"/>
      <c r="G600" s="82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</row>
    <row r="601" spans="1:32" ht="15.75" customHeight="1">
      <c r="A601" s="54"/>
      <c r="B601" s="75"/>
      <c r="C601" s="80"/>
      <c r="D601" s="75"/>
      <c r="E601" s="80"/>
      <c r="F601" s="80"/>
      <c r="G601" s="82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</row>
    <row r="602" spans="1:32" ht="15.75" customHeight="1">
      <c r="A602" s="54"/>
      <c r="B602" s="75"/>
      <c r="C602" s="80"/>
      <c r="D602" s="75"/>
      <c r="E602" s="80"/>
      <c r="F602" s="80"/>
      <c r="G602" s="82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</row>
    <row r="603" spans="1:32" ht="15.75" customHeight="1">
      <c r="A603" s="54"/>
      <c r="B603" s="75"/>
      <c r="C603" s="80"/>
      <c r="D603" s="75"/>
      <c r="E603" s="80"/>
      <c r="F603" s="80"/>
      <c r="G603" s="82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</row>
    <row r="604" spans="1:32" ht="15.75" customHeight="1">
      <c r="A604" s="54"/>
      <c r="B604" s="75"/>
      <c r="C604" s="80"/>
      <c r="D604" s="75"/>
      <c r="E604" s="80"/>
      <c r="F604" s="80"/>
      <c r="G604" s="82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</row>
    <row r="605" spans="1:32" ht="15.75" customHeight="1">
      <c r="A605" s="54"/>
      <c r="B605" s="75"/>
      <c r="C605" s="80"/>
      <c r="D605" s="75"/>
      <c r="E605" s="80"/>
      <c r="F605" s="80"/>
      <c r="G605" s="82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</row>
    <row r="606" spans="1:32" ht="15.75" customHeight="1">
      <c r="A606" s="54"/>
      <c r="B606" s="75"/>
      <c r="C606" s="80"/>
      <c r="D606" s="75"/>
      <c r="E606" s="80"/>
      <c r="F606" s="80"/>
      <c r="G606" s="82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</row>
    <row r="607" spans="1:32" ht="15.75" customHeight="1">
      <c r="A607" s="54"/>
      <c r="B607" s="75"/>
      <c r="C607" s="80"/>
      <c r="D607" s="75"/>
      <c r="E607" s="80"/>
      <c r="F607" s="80"/>
      <c r="G607" s="82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</row>
    <row r="608" spans="1:32" ht="15.75" customHeight="1">
      <c r="A608" s="54"/>
      <c r="B608" s="75"/>
      <c r="C608" s="80"/>
      <c r="D608" s="75"/>
      <c r="E608" s="80"/>
      <c r="F608" s="80"/>
      <c r="G608" s="82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</row>
    <row r="609" spans="1:32" ht="15.75" customHeight="1">
      <c r="A609" s="54"/>
      <c r="B609" s="75"/>
      <c r="C609" s="80"/>
      <c r="D609" s="75"/>
      <c r="E609" s="80"/>
      <c r="F609" s="80"/>
      <c r="G609" s="82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</row>
    <row r="610" spans="1:32" ht="15.75" customHeight="1">
      <c r="A610" s="54"/>
      <c r="B610" s="75"/>
      <c r="C610" s="80"/>
      <c r="D610" s="75"/>
      <c r="E610" s="80"/>
      <c r="F610" s="80"/>
      <c r="G610" s="82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</row>
    <row r="611" spans="1:32" ht="15.75" customHeight="1">
      <c r="A611" s="54"/>
      <c r="B611" s="75"/>
      <c r="C611" s="80"/>
      <c r="D611" s="75"/>
      <c r="E611" s="80"/>
      <c r="F611" s="80"/>
      <c r="G611" s="82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</row>
    <row r="612" spans="1:32" ht="15.75" customHeight="1">
      <c r="A612" s="54"/>
      <c r="B612" s="75"/>
      <c r="C612" s="80"/>
      <c r="D612" s="75"/>
      <c r="E612" s="80"/>
      <c r="F612" s="80"/>
      <c r="G612" s="82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</row>
    <row r="613" spans="1:32" ht="15.75" customHeight="1">
      <c r="A613" s="54"/>
      <c r="B613" s="75"/>
      <c r="C613" s="80"/>
      <c r="D613" s="75"/>
      <c r="E613" s="80"/>
      <c r="F613" s="80"/>
      <c r="G613" s="82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</row>
    <row r="614" spans="1:32" ht="15.75" customHeight="1">
      <c r="A614" s="54"/>
      <c r="B614" s="75"/>
      <c r="C614" s="80"/>
      <c r="D614" s="75"/>
      <c r="E614" s="80"/>
      <c r="F614" s="80"/>
      <c r="G614" s="82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</row>
    <row r="615" spans="1:32" ht="15.75" customHeight="1">
      <c r="A615" s="54"/>
      <c r="B615" s="75"/>
      <c r="C615" s="80"/>
      <c r="D615" s="75"/>
      <c r="E615" s="80"/>
      <c r="F615" s="80"/>
      <c r="G615" s="193"/>
      <c r="H615" s="53"/>
      <c r="I615" s="53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</row>
    <row r="616" spans="1:32" ht="15.75" customHeight="1">
      <c r="A616" s="54"/>
      <c r="B616" s="75"/>
      <c r="C616" s="80"/>
      <c r="D616" s="75"/>
      <c r="E616" s="80"/>
      <c r="F616" s="80"/>
      <c r="G616" s="193"/>
      <c r="H616" s="53"/>
      <c r="I616" s="53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</row>
    <row r="617" spans="1:32" ht="15.75" customHeight="1">
      <c r="A617" s="54"/>
      <c r="B617" s="75"/>
      <c r="C617" s="80"/>
      <c r="D617" s="75"/>
      <c r="E617" s="80"/>
      <c r="F617" s="80"/>
      <c r="G617" s="193"/>
      <c r="H617" s="53"/>
      <c r="I617" s="53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</row>
    <row r="618" spans="1:32" ht="15.75" customHeight="1">
      <c r="A618" s="54"/>
      <c r="B618" s="75"/>
      <c r="C618" s="80"/>
      <c r="D618" s="75"/>
      <c r="E618" s="80"/>
      <c r="F618" s="80"/>
      <c r="G618" s="193"/>
      <c r="H618" s="53"/>
      <c r="I618" s="53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</row>
    <row r="619" spans="1:32" ht="15.75" customHeight="1">
      <c r="A619" s="54"/>
      <c r="B619" s="75"/>
      <c r="C619" s="80"/>
      <c r="D619" s="75"/>
      <c r="E619" s="80"/>
      <c r="F619" s="80"/>
      <c r="G619" s="193"/>
      <c r="H619" s="53"/>
      <c r="I619" s="53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</row>
    <row r="620" spans="1:32" ht="15.75" customHeight="1">
      <c r="A620" s="54"/>
      <c r="B620" s="75"/>
      <c r="C620" s="80"/>
      <c r="D620" s="75"/>
      <c r="E620" s="80"/>
      <c r="F620" s="80"/>
      <c r="G620" s="193"/>
      <c r="H620" s="53"/>
      <c r="I620" s="53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</row>
    <row r="621" spans="1:32" ht="15.75" customHeight="1">
      <c r="A621" s="54"/>
      <c r="B621" s="75"/>
      <c r="C621" s="80"/>
      <c r="D621" s="75"/>
      <c r="E621" s="80"/>
      <c r="F621" s="80"/>
      <c r="G621" s="193"/>
      <c r="H621" s="53"/>
      <c r="I621" s="53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</row>
    <row r="622" spans="1:32" ht="15.75" customHeight="1">
      <c r="A622" s="54"/>
      <c r="B622" s="75"/>
      <c r="C622" s="80"/>
      <c r="D622" s="75"/>
      <c r="E622" s="80"/>
      <c r="F622" s="80"/>
      <c r="G622" s="193"/>
      <c r="H622" s="53"/>
      <c r="I622" s="53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</row>
    <row r="623" spans="1:32" ht="15.75" customHeight="1">
      <c r="A623" s="54"/>
      <c r="B623" s="75"/>
      <c r="C623" s="80"/>
      <c r="D623" s="75"/>
      <c r="E623" s="80"/>
      <c r="F623" s="80"/>
      <c r="G623" s="193"/>
      <c r="H623" s="53"/>
      <c r="I623" s="53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</row>
    <row r="624" spans="1:32" ht="15.75" customHeight="1">
      <c r="A624" s="54"/>
      <c r="B624" s="75"/>
      <c r="C624" s="80"/>
      <c r="D624" s="75"/>
      <c r="E624" s="80"/>
      <c r="F624" s="80"/>
      <c r="G624" s="193"/>
      <c r="H624" s="53"/>
      <c r="I624" s="53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</row>
    <row r="625" spans="1:32" ht="15.75" customHeight="1">
      <c r="A625" s="54"/>
      <c r="B625" s="75"/>
      <c r="C625" s="80"/>
      <c r="D625" s="75"/>
      <c r="E625" s="80"/>
      <c r="F625" s="80"/>
      <c r="G625" s="193"/>
      <c r="H625" s="53"/>
      <c r="I625" s="53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</row>
    <row r="626" spans="1:32" ht="15.75" customHeight="1">
      <c r="A626" s="54"/>
      <c r="B626" s="75"/>
      <c r="C626" s="80"/>
      <c r="D626" s="75"/>
      <c r="E626" s="80"/>
      <c r="F626" s="80"/>
      <c r="G626" s="193"/>
      <c r="H626" s="53"/>
      <c r="I626" s="53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</row>
    <row r="627" spans="1:32" ht="15.75" customHeight="1">
      <c r="A627" s="54"/>
      <c r="B627" s="75"/>
      <c r="C627" s="80"/>
      <c r="D627" s="75"/>
      <c r="E627" s="80"/>
      <c r="F627" s="80"/>
      <c r="G627" s="193"/>
      <c r="H627" s="53"/>
      <c r="I627" s="53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</row>
    <row r="628" spans="1:32" ht="15.75" customHeight="1">
      <c r="A628" s="54"/>
      <c r="B628" s="75"/>
      <c r="C628" s="80"/>
      <c r="D628" s="75"/>
      <c r="E628" s="80"/>
      <c r="F628" s="80"/>
      <c r="G628" s="193"/>
      <c r="H628" s="53"/>
      <c r="I628" s="53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</row>
    <row r="629" spans="1:32" ht="15.75" customHeight="1">
      <c r="A629" s="54"/>
      <c r="B629" s="75"/>
      <c r="C629" s="80"/>
      <c r="D629" s="75"/>
      <c r="E629" s="80"/>
      <c r="F629" s="80"/>
      <c r="G629" s="193"/>
      <c r="H629" s="53"/>
      <c r="I629" s="53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</row>
    <row r="630" spans="1:32" ht="15.75" customHeight="1">
      <c r="A630" s="54"/>
      <c r="B630" s="75"/>
      <c r="C630" s="80"/>
      <c r="D630" s="75"/>
      <c r="E630" s="80"/>
      <c r="F630" s="80"/>
      <c r="G630" s="193"/>
      <c r="H630" s="53"/>
      <c r="I630" s="53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</row>
    <row r="631" spans="1:32" ht="15.75" customHeight="1">
      <c r="A631" s="54"/>
      <c r="B631" s="75"/>
      <c r="C631" s="80"/>
      <c r="D631" s="75"/>
      <c r="E631" s="80"/>
      <c r="F631" s="80"/>
      <c r="G631" s="193"/>
      <c r="H631" s="53"/>
      <c r="I631" s="53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</row>
    <row r="632" spans="1:32" ht="15.75" customHeight="1">
      <c r="A632" s="54"/>
      <c r="B632" s="75"/>
      <c r="C632" s="80"/>
      <c r="D632" s="75"/>
      <c r="E632" s="80"/>
      <c r="F632" s="80"/>
      <c r="G632" s="193"/>
      <c r="H632" s="53"/>
      <c r="I632" s="53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</row>
    <row r="633" spans="1:32" ht="15.75" customHeight="1">
      <c r="A633" s="54"/>
      <c r="B633" s="75"/>
      <c r="C633" s="80"/>
      <c r="D633" s="75"/>
      <c r="E633" s="80"/>
      <c r="F633" s="80"/>
      <c r="G633" s="193"/>
      <c r="H633" s="53"/>
      <c r="I633" s="53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</row>
    <row r="634" spans="1:32" ht="15.75" customHeight="1">
      <c r="A634" s="54"/>
      <c r="B634" s="75"/>
      <c r="C634" s="80"/>
      <c r="D634" s="75"/>
      <c r="E634" s="80"/>
      <c r="F634" s="80"/>
      <c r="G634" s="193"/>
      <c r="H634" s="53"/>
      <c r="I634" s="53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</row>
    <row r="635" spans="1:32" ht="15.75" customHeight="1">
      <c r="A635" s="54"/>
      <c r="B635" s="75"/>
      <c r="C635" s="80"/>
      <c r="D635" s="75"/>
      <c r="E635" s="80"/>
      <c r="F635" s="80"/>
      <c r="G635" s="193"/>
      <c r="H635" s="53"/>
      <c r="I635" s="53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</row>
    <row r="636" spans="1:32" ht="15.75" customHeight="1">
      <c r="A636" s="54"/>
      <c r="B636" s="75"/>
      <c r="C636" s="80"/>
      <c r="D636" s="75"/>
      <c r="E636" s="80"/>
      <c r="F636" s="80"/>
      <c r="G636" s="193"/>
      <c r="H636" s="53"/>
      <c r="I636" s="53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</row>
    <row r="637" spans="1:32" ht="15.75" customHeight="1">
      <c r="A637" s="54"/>
      <c r="B637" s="75"/>
      <c r="C637" s="80"/>
      <c r="D637" s="75"/>
      <c r="E637" s="80"/>
      <c r="F637" s="80"/>
      <c r="G637" s="193"/>
      <c r="H637" s="53"/>
      <c r="I637" s="53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</row>
    <row r="638" spans="1:32" ht="15.75" customHeight="1">
      <c r="A638" s="54"/>
      <c r="B638" s="75"/>
      <c r="C638" s="80"/>
      <c r="D638" s="75"/>
      <c r="E638" s="80"/>
      <c r="F638" s="80"/>
      <c r="G638" s="193"/>
      <c r="H638" s="53"/>
      <c r="I638" s="53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</row>
    <row r="639" spans="1:32" ht="15.75" customHeight="1">
      <c r="A639" s="54"/>
      <c r="B639" s="75"/>
      <c r="C639" s="80"/>
      <c r="D639" s="75"/>
      <c r="E639" s="80"/>
      <c r="F639" s="80"/>
      <c r="G639" s="193"/>
      <c r="H639" s="53"/>
      <c r="I639" s="53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</row>
    <row r="640" spans="1:32" ht="15.75" customHeight="1">
      <c r="A640" s="54"/>
      <c r="B640" s="75"/>
      <c r="C640" s="80"/>
      <c r="D640" s="75"/>
      <c r="E640" s="80"/>
      <c r="F640" s="80"/>
      <c r="G640" s="193"/>
      <c r="H640" s="53"/>
      <c r="I640" s="53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</row>
    <row r="641" spans="1:32" ht="15.75" customHeight="1">
      <c r="A641" s="54"/>
      <c r="B641" s="75"/>
      <c r="C641" s="80"/>
      <c r="D641" s="75"/>
      <c r="E641" s="80"/>
      <c r="F641" s="80"/>
      <c r="G641" s="193"/>
      <c r="H641" s="53"/>
      <c r="I641" s="53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</row>
    <row r="642" spans="1:32" ht="15.75" customHeight="1">
      <c r="A642" s="54"/>
      <c r="B642" s="75"/>
      <c r="C642" s="80"/>
      <c r="D642" s="75"/>
      <c r="E642" s="80"/>
      <c r="F642" s="80"/>
      <c r="G642" s="193"/>
      <c r="H642" s="53"/>
      <c r="I642" s="53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</row>
    <row r="643" spans="1:32" ht="15.75" customHeight="1">
      <c r="A643" s="54"/>
      <c r="B643" s="75"/>
      <c r="C643" s="80"/>
      <c r="D643" s="75"/>
      <c r="E643" s="80"/>
      <c r="F643" s="80"/>
      <c r="G643" s="193"/>
      <c r="H643" s="53"/>
      <c r="I643" s="53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</row>
    <row r="644" spans="1:32" ht="15.75" customHeight="1">
      <c r="A644" s="54"/>
      <c r="B644" s="75"/>
      <c r="C644" s="80"/>
      <c r="D644" s="75"/>
      <c r="E644" s="80"/>
      <c r="F644" s="80"/>
      <c r="G644" s="193"/>
      <c r="H644" s="53"/>
      <c r="I644" s="53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</row>
    <row r="645" spans="1:32" ht="15.75" customHeight="1">
      <c r="A645" s="54"/>
      <c r="B645" s="75"/>
      <c r="C645" s="80"/>
      <c r="D645" s="75"/>
      <c r="E645" s="80"/>
      <c r="F645" s="80"/>
      <c r="G645" s="193"/>
      <c r="H645" s="53"/>
      <c r="I645" s="53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</row>
    <row r="646" spans="1:32" ht="15.75" customHeight="1">
      <c r="A646" s="54"/>
      <c r="B646" s="75"/>
      <c r="C646" s="80"/>
      <c r="D646" s="75"/>
      <c r="E646" s="80"/>
      <c r="F646" s="80"/>
      <c r="G646" s="193"/>
      <c r="H646" s="53"/>
      <c r="I646" s="53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</row>
    <row r="647" spans="1:32" ht="15.75" customHeight="1">
      <c r="A647" s="54"/>
      <c r="B647" s="75"/>
      <c r="C647" s="80"/>
      <c r="D647" s="75"/>
      <c r="E647" s="80"/>
      <c r="F647" s="80"/>
      <c r="G647" s="193"/>
      <c r="H647" s="53"/>
      <c r="I647" s="53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</row>
    <row r="648" spans="1:32" ht="15.75" customHeight="1">
      <c r="A648" s="54"/>
      <c r="B648" s="75"/>
      <c r="C648" s="80"/>
      <c r="D648" s="75"/>
      <c r="E648" s="80"/>
      <c r="F648" s="80"/>
      <c r="G648" s="193"/>
      <c r="H648" s="53"/>
      <c r="I648" s="53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</row>
    <row r="649" spans="1:32" ht="15.75" customHeight="1">
      <c r="A649" s="54"/>
      <c r="B649" s="75"/>
      <c r="C649" s="80"/>
      <c r="D649" s="75"/>
      <c r="E649" s="80"/>
      <c r="F649" s="80"/>
      <c r="G649" s="193"/>
      <c r="H649" s="53"/>
      <c r="I649" s="53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</row>
    <row r="650" spans="1:32" ht="15.75" customHeight="1">
      <c r="A650" s="54"/>
      <c r="B650" s="75"/>
      <c r="C650" s="80"/>
      <c r="D650" s="75"/>
      <c r="E650" s="80"/>
      <c r="F650" s="80"/>
      <c r="G650" s="193"/>
      <c r="H650" s="53"/>
      <c r="I650" s="53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</row>
    <row r="651" spans="1:32" ht="15.75" customHeight="1">
      <c r="A651" s="54"/>
      <c r="B651" s="75"/>
      <c r="C651" s="80"/>
      <c r="D651" s="75"/>
      <c r="E651" s="80"/>
      <c r="F651" s="80"/>
      <c r="G651" s="193"/>
      <c r="H651" s="53"/>
      <c r="I651" s="53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</row>
    <row r="652" spans="1:32" ht="15.75" customHeight="1">
      <c r="A652" s="54"/>
      <c r="B652" s="75"/>
      <c r="C652" s="80"/>
      <c r="D652" s="75"/>
      <c r="E652" s="80"/>
      <c r="F652" s="80"/>
      <c r="G652" s="193"/>
      <c r="H652" s="53"/>
      <c r="I652" s="53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</row>
    <row r="653" spans="1:32" ht="15.75" customHeight="1">
      <c r="A653" s="54"/>
      <c r="B653" s="75"/>
      <c r="C653" s="80"/>
      <c r="D653" s="75"/>
      <c r="E653" s="80"/>
      <c r="F653" s="80"/>
      <c r="G653" s="193"/>
      <c r="H653" s="53"/>
      <c r="I653" s="53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</row>
    <row r="654" spans="1:32" ht="15.75" customHeight="1">
      <c r="A654" s="54"/>
      <c r="B654" s="75"/>
      <c r="C654" s="80"/>
      <c r="D654" s="75"/>
      <c r="E654" s="80"/>
      <c r="F654" s="80"/>
      <c r="G654" s="193"/>
      <c r="H654" s="53"/>
      <c r="I654" s="53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</row>
    <row r="655" spans="1:32" ht="15.75" customHeight="1">
      <c r="A655" s="54"/>
      <c r="B655" s="75"/>
      <c r="C655" s="80"/>
      <c r="D655" s="75"/>
      <c r="E655" s="80"/>
      <c r="F655" s="80"/>
      <c r="G655" s="193"/>
      <c r="H655" s="53"/>
      <c r="I655" s="53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</row>
    <row r="656" spans="1:32" ht="15.75" customHeight="1">
      <c r="A656" s="54"/>
      <c r="B656" s="75"/>
      <c r="C656" s="80"/>
      <c r="D656" s="75"/>
      <c r="E656" s="80"/>
      <c r="F656" s="80"/>
      <c r="G656" s="193"/>
      <c r="H656" s="53"/>
      <c r="I656" s="53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</row>
    <row r="657" spans="1:32" ht="15.75" customHeight="1">
      <c r="A657" s="54"/>
      <c r="B657" s="75"/>
      <c r="C657" s="80"/>
      <c r="D657" s="75"/>
      <c r="E657" s="80"/>
      <c r="F657" s="80"/>
      <c r="G657" s="193"/>
      <c r="H657" s="53"/>
      <c r="I657" s="53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</row>
    <row r="658" spans="1:32" ht="15.75" customHeight="1">
      <c r="A658" s="54"/>
      <c r="B658" s="75"/>
      <c r="C658" s="80"/>
      <c r="D658" s="75"/>
      <c r="E658" s="80"/>
      <c r="F658" s="80"/>
      <c r="G658" s="193"/>
      <c r="H658" s="53"/>
      <c r="I658" s="53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</row>
    <row r="659" spans="1:32" ht="15.75" customHeight="1">
      <c r="A659" s="54"/>
      <c r="B659" s="75"/>
      <c r="C659" s="80"/>
      <c r="D659" s="75"/>
      <c r="E659" s="80"/>
      <c r="F659" s="80"/>
      <c r="G659" s="193"/>
      <c r="H659" s="53"/>
      <c r="I659" s="53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</row>
    <row r="660" spans="1:32" ht="15.75" customHeight="1">
      <c r="A660" s="54"/>
      <c r="B660" s="75"/>
      <c r="C660" s="80"/>
      <c r="D660" s="75"/>
      <c r="E660" s="80"/>
      <c r="F660" s="80"/>
      <c r="G660" s="193"/>
      <c r="H660" s="53"/>
      <c r="I660" s="53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</row>
    <row r="661" spans="1:32" ht="15.75" customHeight="1">
      <c r="A661" s="54"/>
      <c r="B661" s="75"/>
      <c r="C661" s="80"/>
      <c r="D661" s="75"/>
      <c r="E661" s="80"/>
      <c r="F661" s="80"/>
      <c r="G661" s="193"/>
      <c r="H661" s="53"/>
      <c r="I661" s="53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</row>
    <row r="662" spans="1:32" ht="15.75" customHeight="1">
      <c r="A662" s="54"/>
      <c r="B662" s="75"/>
      <c r="C662" s="80"/>
      <c r="D662" s="75"/>
      <c r="E662" s="80"/>
      <c r="F662" s="80"/>
      <c r="G662" s="193"/>
      <c r="H662" s="53"/>
      <c r="I662" s="53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</row>
    <row r="663" spans="1:32" ht="15.75" customHeight="1">
      <c r="A663" s="54"/>
      <c r="B663" s="75"/>
      <c r="C663" s="80"/>
      <c r="D663" s="75"/>
      <c r="E663" s="80"/>
      <c r="F663" s="80"/>
      <c r="G663" s="193"/>
      <c r="H663" s="53"/>
      <c r="I663" s="53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</row>
    <row r="664" spans="1:32" ht="15.75" customHeight="1">
      <c r="A664" s="54"/>
      <c r="B664" s="75"/>
      <c r="C664" s="80"/>
      <c r="D664" s="75"/>
      <c r="E664" s="80"/>
      <c r="F664" s="80"/>
      <c r="G664" s="193"/>
      <c r="H664" s="53"/>
      <c r="I664" s="53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</row>
    <row r="665" spans="1:32" ht="15.75" customHeight="1">
      <c r="A665" s="54"/>
      <c r="B665" s="75"/>
      <c r="C665" s="80"/>
      <c r="D665" s="75"/>
      <c r="E665" s="80"/>
      <c r="F665" s="80"/>
      <c r="G665" s="193"/>
      <c r="H665" s="53"/>
      <c r="I665" s="53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</row>
    <row r="666" spans="1:32" ht="15.75" customHeight="1">
      <c r="A666" s="54"/>
      <c r="B666" s="75"/>
      <c r="C666" s="80"/>
      <c r="D666" s="75"/>
      <c r="E666" s="80"/>
      <c r="F666" s="80"/>
      <c r="G666" s="193"/>
      <c r="H666" s="53"/>
      <c r="I666" s="53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</row>
    <row r="667" spans="1:32" ht="15.75" customHeight="1">
      <c r="A667" s="54"/>
      <c r="B667" s="75"/>
      <c r="C667" s="80"/>
      <c r="D667" s="75"/>
      <c r="E667" s="80"/>
      <c r="F667" s="80"/>
      <c r="G667" s="193"/>
      <c r="H667" s="53"/>
      <c r="I667" s="53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</row>
    <row r="668" spans="1:32" ht="15.75" customHeight="1">
      <c r="A668" s="54"/>
      <c r="B668" s="75"/>
      <c r="C668" s="80"/>
      <c r="D668" s="75"/>
      <c r="E668" s="80"/>
      <c r="F668" s="80"/>
      <c r="G668" s="193"/>
      <c r="H668" s="53"/>
      <c r="I668" s="53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</row>
    <row r="669" spans="1:32" ht="15.75" customHeight="1">
      <c r="A669" s="54"/>
      <c r="B669" s="75"/>
      <c r="C669" s="80"/>
      <c r="D669" s="75"/>
      <c r="E669" s="80"/>
      <c r="F669" s="80"/>
      <c r="G669" s="193"/>
      <c r="H669" s="53"/>
      <c r="I669" s="53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</row>
    <row r="670" spans="1:32" ht="15.75" customHeight="1">
      <c r="A670" s="54"/>
      <c r="B670" s="75"/>
      <c r="C670" s="80"/>
      <c r="D670" s="75"/>
      <c r="E670" s="80"/>
      <c r="F670" s="80"/>
      <c r="G670" s="193"/>
      <c r="H670" s="53"/>
      <c r="I670" s="53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</row>
    <row r="671" spans="1:32" ht="15.75" customHeight="1">
      <c r="A671" s="54"/>
      <c r="B671" s="75"/>
      <c r="C671" s="80"/>
      <c r="D671" s="75"/>
      <c r="E671" s="80"/>
      <c r="F671" s="80"/>
      <c r="G671" s="193"/>
      <c r="H671" s="53"/>
      <c r="I671" s="53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</row>
    <row r="672" spans="1:32" ht="15.75" customHeight="1">
      <c r="A672" s="54"/>
      <c r="B672" s="75"/>
      <c r="C672" s="80"/>
      <c r="D672" s="75"/>
      <c r="E672" s="80"/>
      <c r="F672" s="80"/>
      <c r="G672" s="193"/>
      <c r="H672" s="53"/>
      <c r="I672" s="53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</row>
    <row r="673" spans="1:32" ht="15.75" customHeight="1">
      <c r="A673" s="54"/>
      <c r="B673" s="75"/>
      <c r="C673" s="80"/>
      <c r="D673" s="75"/>
      <c r="E673" s="80"/>
      <c r="F673" s="80"/>
      <c r="G673" s="193"/>
      <c r="H673" s="53"/>
      <c r="I673" s="53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</row>
    <row r="674" spans="1:32" ht="15.75" customHeight="1">
      <c r="A674" s="54"/>
      <c r="B674" s="75"/>
      <c r="C674" s="80"/>
      <c r="D674" s="75"/>
      <c r="E674" s="80"/>
      <c r="F674" s="80"/>
      <c r="G674" s="193"/>
      <c r="H674" s="53"/>
      <c r="I674" s="53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</row>
    <row r="675" spans="1:32" ht="15.75" customHeight="1">
      <c r="A675" s="54"/>
      <c r="B675" s="75"/>
      <c r="C675" s="80"/>
      <c r="D675" s="75"/>
      <c r="E675" s="80"/>
      <c r="F675" s="80"/>
      <c r="G675" s="193"/>
      <c r="H675" s="53"/>
      <c r="I675" s="53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</row>
    <row r="676" spans="1:32" ht="15.75" customHeight="1">
      <c r="A676" s="54"/>
      <c r="B676" s="75"/>
      <c r="C676" s="80"/>
      <c r="D676" s="75"/>
      <c r="E676" s="80"/>
      <c r="F676" s="80"/>
      <c r="G676" s="193"/>
      <c r="H676" s="53"/>
      <c r="I676" s="53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</row>
    <row r="677" spans="1:32" ht="15.75" customHeight="1">
      <c r="A677" s="54"/>
      <c r="B677" s="75"/>
      <c r="C677" s="80"/>
      <c r="D677" s="75"/>
      <c r="E677" s="80"/>
      <c r="F677" s="80"/>
      <c r="G677" s="193"/>
      <c r="H677" s="53"/>
      <c r="I677" s="53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</row>
    <row r="678" spans="1:32" ht="15.75" customHeight="1">
      <c r="A678" s="54"/>
      <c r="B678" s="75"/>
      <c r="C678" s="80"/>
      <c r="D678" s="75"/>
      <c r="E678" s="80"/>
      <c r="F678" s="80"/>
      <c r="G678" s="193"/>
      <c r="H678" s="53"/>
      <c r="I678" s="53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</row>
    <row r="679" spans="1:32" ht="15.75" customHeight="1">
      <c r="A679" s="54"/>
      <c r="B679" s="75"/>
      <c r="C679" s="80"/>
      <c r="D679" s="75"/>
      <c r="E679" s="80"/>
      <c r="F679" s="80"/>
      <c r="G679" s="193"/>
      <c r="H679" s="53"/>
      <c r="I679" s="53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</row>
    <row r="680" spans="1:32" ht="15.75" customHeight="1">
      <c r="A680" s="54"/>
      <c r="B680" s="75"/>
      <c r="C680" s="80"/>
      <c r="D680" s="75"/>
      <c r="E680" s="80"/>
      <c r="F680" s="80"/>
      <c r="G680" s="193"/>
      <c r="H680" s="53"/>
      <c r="I680" s="53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</row>
    <row r="681" spans="1:32" ht="15.75" customHeight="1">
      <c r="A681" s="54"/>
      <c r="B681" s="75"/>
      <c r="C681" s="80"/>
      <c r="D681" s="75"/>
      <c r="E681" s="80"/>
      <c r="F681" s="80"/>
      <c r="G681" s="193"/>
      <c r="H681" s="53"/>
      <c r="I681" s="53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</row>
    <row r="682" spans="1:32" ht="15.75" customHeight="1">
      <c r="A682" s="54"/>
      <c r="B682" s="75"/>
      <c r="C682" s="80"/>
      <c r="D682" s="75"/>
      <c r="E682" s="80"/>
      <c r="F682" s="80"/>
      <c r="G682" s="193"/>
      <c r="H682" s="53"/>
      <c r="I682" s="53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</row>
    <row r="683" spans="1:32" ht="15.75" customHeight="1">
      <c r="A683" s="54"/>
      <c r="B683" s="75"/>
      <c r="C683" s="80"/>
      <c r="D683" s="75"/>
      <c r="E683" s="80"/>
      <c r="F683" s="80"/>
      <c r="G683" s="193"/>
      <c r="H683" s="53"/>
      <c r="I683" s="53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</row>
    <row r="684" spans="1:32" ht="15.75" customHeight="1">
      <c r="A684" s="54"/>
      <c r="B684" s="75"/>
      <c r="C684" s="80"/>
      <c r="D684" s="75"/>
      <c r="E684" s="80"/>
      <c r="F684" s="80"/>
      <c r="G684" s="193"/>
      <c r="H684" s="53"/>
      <c r="I684" s="53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</row>
    <row r="685" spans="1:32" ht="15.75" customHeight="1">
      <c r="A685" s="54"/>
      <c r="B685" s="75"/>
      <c r="C685" s="80"/>
      <c r="D685" s="75"/>
      <c r="E685" s="80"/>
      <c r="F685" s="80"/>
      <c r="G685" s="193"/>
      <c r="H685" s="53"/>
      <c r="I685" s="53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</row>
    <row r="686" spans="1:32" ht="15.75" customHeight="1">
      <c r="A686" s="54"/>
      <c r="B686" s="75"/>
      <c r="C686" s="80"/>
      <c r="D686" s="75"/>
      <c r="E686" s="80"/>
      <c r="F686" s="80"/>
      <c r="G686" s="193"/>
      <c r="H686" s="53"/>
      <c r="I686" s="53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</row>
    <row r="687" spans="1:32" ht="15.75" customHeight="1">
      <c r="A687" s="54"/>
      <c r="B687" s="75"/>
      <c r="C687" s="80"/>
      <c r="D687" s="75"/>
      <c r="E687" s="80"/>
      <c r="F687" s="80"/>
      <c r="G687" s="193"/>
      <c r="H687" s="53"/>
      <c r="I687" s="53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</row>
    <row r="688" spans="1:32" ht="15.75" customHeight="1">
      <c r="A688" s="54"/>
      <c r="B688" s="75"/>
      <c r="C688" s="80"/>
      <c r="D688" s="75"/>
      <c r="E688" s="80"/>
      <c r="F688" s="80"/>
      <c r="G688" s="193"/>
      <c r="H688" s="53"/>
      <c r="I688" s="53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</row>
    <row r="689" spans="1:32" ht="15.75" customHeight="1">
      <c r="A689" s="54"/>
      <c r="B689" s="75"/>
      <c r="C689" s="80"/>
      <c r="D689" s="75"/>
      <c r="E689" s="80"/>
      <c r="F689" s="80"/>
      <c r="G689" s="193"/>
      <c r="H689" s="53"/>
      <c r="I689" s="53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</row>
    <row r="690" spans="1:32" ht="15.75" customHeight="1">
      <c r="A690" s="54"/>
      <c r="B690" s="75"/>
      <c r="C690" s="80"/>
      <c r="D690" s="75"/>
      <c r="E690" s="80"/>
      <c r="F690" s="80"/>
      <c r="G690" s="193"/>
      <c r="H690" s="53"/>
      <c r="I690" s="53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</row>
    <row r="691" spans="1:32" ht="15.75" customHeight="1">
      <c r="A691" s="54"/>
      <c r="B691" s="75"/>
      <c r="C691" s="80"/>
      <c r="D691" s="75"/>
      <c r="E691" s="80"/>
      <c r="F691" s="80"/>
      <c r="G691" s="193"/>
      <c r="H691" s="53"/>
      <c r="I691" s="53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</row>
    <row r="692" spans="1:32" ht="15.75" customHeight="1">
      <c r="A692" s="54"/>
      <c r="B692" s="75"/>
      <c r="C692" s="80"/>
      <c r="D692" s="75"/>
      <c r="E692" s="80"/>
      <c r="F692" s="80"/>
      <c r="G692" s="193"/>
      <c r="H692" s="53"/>
      <c r="I692" s="53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</row>
    <row r="693" spans="1:32" ht="15.75" customHeight="1">
      <c r="A693" s="54"/>
      <c r="B693" s="75"/>
      <c r="C693" s="80"/>
      <c r="D693" s="75"/>
      <c r="E693" s="80"/>
      <c r="F693" s="80"/>
      <c r="G693" s="193"/>
      <c r="H693" s="53"/>
      <c r="I693" s="53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</row>
    <row r="694" spans="1:32" ht="15.75" customHeight="1">
      <c r="A694" s="54"/>
      <c r="B694" s="75"/>
      <c r="C694" s="80"/>
      <c r="D694" s="75"/>
      <c r="E694" s="80"/>
      <c r="F694" s="80"/>
      <c r="G694" s="193"/>
      <c r="H694" s="53"/>
      <c r="I694" s="53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</row>
    <row r="695" spans="1:32" ht="15.75" customHeight="1">
      <c r="A695" s="54"/>
      <c r="B695" s="75"/>
      <c r="C695" s="80"/>
      <c r="D695" s="75"/>
      <c r="E695" s="80"/>
      <c r="F695" s="80"/>
      <c r="G695" s="193"/>
      <c r="H695" s="53"/>
      <c r="I695" s="53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</row>
    <row r="696" spans="1:32" ht="15.75" customHeight="1">
      <c r="A696" s="54"/>
      <c r="B696" s="75"/>
      <c r="C696" s="80"/>
      <c r="D696" s="75"/>
      <c r="E696" s="80"/>
      <c r="F696" s="80"/>
      <c r="G696" s="193"/>
      <c r="H696" s="53"/>
      <c r="I696" s="53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</row>
    <row r="697" spans="1:32" ht="15.75" customHeight="1">
      <c r="A697" s="54"/>
      <c r="B697" s="75"/>
      <c r="C697" s="80"/>
      <c r="D697" s="75"/>
      <c r="E697" s="80"/>
      <c r="F697" s="80"/>
      <c r="G697" s="193"/>
      <c r="H697" s="53"/>
      <c r="I697" s="53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</row>
    <row r="698" spans="1:32" ht="15.75" customHeight="1">
      <c r="A698" s="54"/>
      <c r="B698" s="75"/>
      <c r="C698" s="80"/>
      <c r="D698" s="75"/>
      <c r="E698" s="80"/>
      <c r="F698" s="80"/>
      <c r="G698" s="193"/>
      <c r="H698" s="53"/>
      <c r="I698" s="53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</row>
    <row r="699" spans="1:32" ht="15.75" customHeight="1">
      <c r="A699" s="54"/>
      <c r="B699" s="75"/>
      <c r="C699" s="80"/>
      <c r="D699" s="75"/>
      <c r="E699" s="80"/>
      <c r="F699" s="80"/>
      <c r="G699" s="193"/>
      <c r="H699" s="53"/>
      <c r="I699" s="53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</row>
    <row r="700" spans="1:32" ht="15.75" customHeight="1">
      <c r="A700" s="54"/>
      <c r="B700" s="75"/>
      <c r="C700" s="80"/>
      <c r="D700" s="75"/>
      <c r="E700" s="80"/>
      <c r="F700" s="80"/>
      <c r="G700" s="193"/>
      <c r="H700" s="53"/>
      <c r="I700" s="53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</row>
    <row r="701" spans="1:32" ht="15.75" customHeight="1">
      <c r="A701" s="54"/>
      <c r="B701" s="75"/>
      <c r="C701" s="80"/>
      <c r="D701" s="75"/>
      <c r="E701" s="80"/>
      <c r="F701" s="80"/>
      <c r="G701" s="193"/>
      <c r="H701" s="53"/>
      <c r="I701" s="53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</row>
    <row r="702" spans="1:32" ht="15.75" customHeight="1">
      <c r="A702" s="54"/>
      <c r="B702" s="75"/>
      <c r="C702" s="80"/>
      <c r="D702" s="75"/>
      <c r="E702" s="80"/>
      <c r="F702" s="80"/>
      <c r="G702" s="193"/>
      <c r="H702" s="53"/>
      <c r="I702" s="53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</row>
    <row r="703" spans="1:32" ht="15.75" customHeight="1">
      <c r="A703" s="54"/>
      <c r="B703" s="75"/>
      <c r="C703" s="80"/>
      <c r="D703" s="75"/>
      <c r="E703" s="80"/>
      <c r="F703" s="80"/>
      <c r="G703" s="193"/>
      <c r="H703" s="53"/>
      <c r="I703" s="53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</row>
    <row r="704" spans="1:32" ht="15.75" customHeight="1">
      <c r="A704" s="54"/>
      <c r="B704" s="75"/>
      <c r="C704" s="80"/>
      <c r="D704" s="75"/>
      <c r="E704" s="80"/>
      <c r="F704" s="80"/>
      <c r="G704" s="193"/>
      <c r="H704" s="53"/>
      <c r="I704" s="53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</row>
    <row r="705" spans="1:32" ht="15.75" customHeight="1">
      <c r="A705" s="54"/>
      <c r="B705" s="75"/>
      <c r="C705" s="80"/>
      <c r="D705" s="75"/>
      <c r="E705" s="80"/>
      <c r="F705" s="80"/>
      <c r="G705" s="193"/>
      <c r="H705" s="53"/>
      <c r="I705" s="53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</row>
    <row r="706" spans="1:32" ht="15.75" customHeight="1">
      <c r="A706" s="54"/>
      <c r="B706" s="75"/>
      <c r="C706" s="80"/>
      <c r="D706" s="75"/>
      <c r="E706" s="80"/>
      <c r="F706" s="80"/>
      <c r="G706" s="193"/>
      <c r="H706" s="53"/>
      <c r="I706" s="53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</row>
    <row r="707" spans="1:32" ht="15.75" customHeight="1">
      <c r="A707" s="54"/>
      <c r="B707" s="75"/>
      <c r="C707" s="80"/>
      <c r="D707" s="75"/>
      <c r="E707" s="80"/>
      <c r="F707" s="80"/>
      <c r="G707" s="193"/>
      <c r="H707" s="53"/>
      <c r="I707" s="53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</row>
    <row r="708" spans="1:32" ht="15.75" customHeight="1">
      <c r="A708" s="54"/>
      <c r="B708" s="75"/>
      <c r="C708" s="80"/>
      <c r="D708" s="75"/>
      <c r="E708" s="80"/>
      <c r="F708" s="80"/>
      <c r="G708" s="193"/>
      <c r="H708" s="53"/>
      <c r="I708" s="53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</row>
    <row r="709" spans="1:32" ht="15.75" customHeight="1">
      <c r="A709" s="54"/>
      <c r="B709" s="75"/>
      <c r="C709" s="80"/>
      <c r="D709" s="75"/>
      <c r="E709" s="80"/>
      <c r="F709" s="80"/>
      <c r="G709" s="193"/>
      <c r="H709" s="53"/>
      <c r="I709" s="53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</row>
    <row r="710" spans="1:32" ht="15.75" customHeight="1">
      <c r="A710" s="54"/>
      <c r="B710" s="75"/>
      <c r="C710" s="80"/>
      <c r="D710" s="75"/>
      <c r="E710" s="80"/>
      <c r="F710" s="80"/>
      <c r="G710" s="193"/>
      <c r="H710" s="53"/>
      <c r="I710" s="53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</row>
    <row r="711" spans="1:32" ht="15.75" customHeight="1">
      <c r="A711" s="54"/>
      <c r="B711" s="75"/>
      <c r="C711" s="80"/>
      <c r="D711" s="75"/>
      <c r="E711" s="80"/>
      <c r="F711" s="80"/>
      <c r="G711" s="193"/>
      <c r="H711" s="53"/>
      <c r="I711" s="53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</row>
    <row r="712" spans="1:32" ht="15.75" customHeight="1">
      <c r="A712" s="54"/>
      <c r="B712" s="75"/>
      <c r="C712" s="80"/>
      <c r="D712" s="75"/>
      <c r="E712" s="80"/>
      <c r="F712" s="80"/>
      <c r="G712" s="193"/>
      <c r="H712" s="53"/>
      <c r="I712" s="53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</row>
    <row r="713" spans="1:32" ht="15.75" customHeight="1">
      <c r="A713" s="54"/>
      <c r="B713" s="75"/>
      <c r="C713" s="80"/>
      <c r="D713" s="75"/>
      <c r="E713" s="80"/>
      <c r="F713" s="80"/>
      <c r="G713" s="193"/>
      <c r="H713" s="53"/>
      <c r="I713" s="53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</row>
    <row r="714" spans="1:32" ht="15.75" customHeight="1">
      <c r="A714" s="54"/>
      <c r="B714" s="75"/>
      <c r="C714" s="80"/>
      <c r="D714" s="75"/>
      <c r="E714" s="80"/>
      <c r="F714" s="80"/>
      <c r="G714" s="193"/>
      <c r="H714" s="53"/>
      <c r="I714" s="53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</row>
    <row r="715" spans="1:32" ht="15.75" customHeight="1">
      <c r="A715" s="54"/>
      <c r="B715" s="75"/>
      <c r="C715" s="80"/>
      <c r="D715" s="75"/>
      <c r="E715" s="80"/>
      <c r="F715" s="80"/>
      <c r="G715" s="193"/>
      <c r="H715" s="53"/>
      <c r="I715" s="53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</row>
    <row r="716" spans="1:32" ht="15.75" customHeight="1">
      <c r="A716" s="54"/>
      <c r="B716" s="75"/>
      <c r="C716" s="80"/>
      <c r="D716" s="75"/>
      <c r="E716" s="80"/>
      <c r="F716" s="80"/>
      <c r="G716" s="193"/>
      <c r="H716" s="53"/>
      <c r="I716" s="53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</row>
    <row r="717" spans="1:32" ht="15.75" customHeight="1">
      <c r="A717" s="54"/>
      <c r="B717" s="75"/>
      <c r="C717" s="80"/>
      <c r="D717" s="75"/>
      <c r="E717" s="80"/>
      <c r="F717" s="80"/>
      <c r="G717" s="193"/>
      <c r="H717" s="53"/>
      <c r="I717" s="53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</row>
    <row r="718" spans="1:32" ht="15.75" customHeight="1">
      <c r="A718" s="54"/>
      <c r="B718" s="75"/>
      <c r="C718" s="80"/>
      <c r="D718" s="75"/>
      <c r="E718" s="80"/>
      <c r="F718" s="80"/>
      <c r="G718" s="193"/>
      <c r="H718" s="53"/>
      <c r="I718" s="53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</row>
    <row r="719" spans="1:32" ht="15.75" customHeight="1">
      <c r="A719" s="54"/>
      <c r="B719" s="75"/>
      <c r="C719" s="80"/>
      <c r="D719" s="75"/>
      <c r="E719" s="80"/>
      <c r="F719" s="80"/>
      <c r="G719" s="193"/>
      <c r="H719" s="53"/>
      <c r="I719" s="53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</row>
    <row r="720" spans="1:32" ht="15.75" customHeight="1">
      <c r="A720" s="54"/>
      <c r="B720" s="75"/>
      <c r="C720" s="80"/>
      <c r="D720" s="75"/>
      <c r="E720" s="80"/>
      <c r="F720" s="80"/>
      <c r="G720" s="193"/>
      <c r="H720" s="53"/>
      <c r="I720" s="53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</row>
    <row r="721" spans="1:32" ht="15.75" customHeight="1">
      <c r="A721" s="54"/>
      <c r="B721" s="75"/>
      <c r="C721" s="80"/>
      <c r="D721" s="75"/>
      <c r="E721" s="80"/>
      <c r="F721" s="80"/>
      <c r="G721" s="193"/>
      <c r="H721" s="53"/>
      <c r="I721" s="53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</row>
    <row r="722" spans="1:32" ht="15.75" customHeight="1">
      <c r="A722" s="54"/>
      <c r="B722" s="75"/>
      <c r="C722" s="80"/>
      <c r="D722" s="75"/>
      <c r="E722" s="80"/>
      <c r="F722" s="80"/>
      <c r="G722" s="193"/>
      <c r="H722" s="53"/>
      <c r="I722" s="53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</row>
    <row r="723" spans="1:32" ht="15.75" customHeight="1">
      <c r="A723" s="54"/>
      <c r="B723" s="75"/>
      <c r="C723" s="80"/>
      <c r="D723" s="75"/>
      <c r="E723" s="80"/>
      <c r="F723" s="80"/>
      <c r="G723" s="193"/>
      <c r="H723" s="53"/>
      <c r="I723" s="53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</row>
    <row r="724" spans="1:32" ht="15.75" customHeight="1">
      <c r="A724" s="54"/>
      <c r="B724" s="75"/>
      <c r="C724" s="80"/>
      <c r="D724" s="75"/>
      <c r="E724" s="80"/>
      <c r="F724" s="80"/>
      <c r="G724" s="193"/>
      <c r="H724" s="53"/>
      <c r="I724" s="53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</row>
    <row r="725" spans="1:32" ht="15.75" customHeight="1">
      <c r="A725" s="54"/>
      <c r="B725" s="75"/>
      <c r="C725" s="80"/>
      <c r="D725" s="75"/>
      <c r="E725" s="80"/>
      <c r="F725" s="80"/>
      <c r="G725" s="193"/>
      <c r="H725" s="53"/>
      <c r="I725" s="53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</row>
    <row r="726" spans="1:32" ht="15.75" customHeight="1">
      <c r="A726" s="54"/>
      <c r="B726" s="75"/>
      <c r="C726" s="80"/>
      <c r="D726" s="75"/>
      <c r="E726" s="80"/>
      <c r="F726" s="80"/>
      <c r="G726" s="193"/>
      <c r="H726" s="53"/>
      <c r="I726" s="53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</row>
    <row r="727" spans="1:32" ht="15.75" customHeight="1">
      <c r="A727" s="54"/>
      <c r="B727" s="75"/>
      <c r="C727" s="80"/>
      <c r="D727" s="75"/>
      <c r="E727" s="80"/>
      <c r="F727" s="80"/>
      <c r="G727" s="193"/>
      <c r="H727" s="53"/>
      <c r="I727" s="53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</row>
    <row r="728" spans="1:32" ht="15.75" customHeight="1">
      <c r="A728" s="54"/>
      <c r="B728" s="75"/>
      <c r="C728" s="80"/>
      <c r="D728" s="75"/>
      <c r="E728" s="80"/>
      <c r="F728" s="80"/>
      <c r="G728" s="193"/>
      <c r="H728" s="53"/>
      <c r="I728" s="53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</row>
    <row r="729" spans="1:32" ht="15.75" customHeight="1">
      <c r="A729" s="54"/>
      <c r="B729" s="75"/>
      <c r="C729" s="80"/>
      <c r="D729" s="75"/>
      <c r="E729" s="80"/>
      <c r="F729" s="80"/>
      <c r="G729" s="193"/>
      <c r="H729" s="53"/>
      <c r="I729" s="53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</row>
    <row r="730" spans="1:32" ht="15.75" customHeight="1">
      <c r="A730" s="54"/>
      <c r="B730" s="75"/>
      <c r="C730" s="80"/>
      <c r="D730" s="75"/>
      <c r="E730" s="80"/>
      <c r="F730" s="80"/>
      <c r="G730" s="193"/>
      <c r="H730" s="53"/>
      <c r="I730" s="53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</row>
    <row r="731" spans="1:32" ht="15.75" customHeight="1">
      <c r="A731" s="54"/>
      <c r="B731" s="75"/>
      <c r="C731" s="80"/>
      <c r="D731" s="75"/>
      <c r="E731" s="80"/>
      <c r="F731" s="80"/>
      <c r="G731" s="193"/>
      <c r="H731" s="53"/>
      <c r="I731" s="53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</row>
    <row r="732" spans="1:32" ht="15.75" customHeight="1">
      <c r="A732" s="54"/>
      <c r="B732" s="75"/>
      <c r="C732" s="80"/>
      <c r="D732" s="75"/>
      <c r="E732" s="80"/>
      <c r="F732" s="80"/>
      <c r="G732" s="193"/>
      <c r="H732" s="53"/>
      <c r="I732" s="53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</row>
    <row r="733" spans="1:32" ht="15.75" customHeight="1">
      <c r="A733" s="54"/>
      <c r="B733" s="75"/>
      <c r="C733" s="80"/>
      <c r="D733" s="75"/>
      <c r="E733" s="80"/>
      <c r="F733" s="80"/>
      <c r="G733" s="193"/>
      <c r="H733" s="53"/>
      <c r="I733" s="53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</row>
    <row r="734" spans="1:32" ht="15.75" customHeight="1">
      <c r="A734" s="54"/>
      <c r="B734" s="75"/>
      <c r="C734" s="80"/>
      <c r="D734" s="75"/>
      <c r="E734" s="80"/>
      <c r="F734" s="80"/>
      <c r="G734" s="193"/>
      <c r="H734" s="53"/>
      <c r="I734" s="53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</row>
    <row r="735" spans="1:32" ht="15.75" customHeight="1">
      <c r="A735" s="54"/>
      <c r="B735" s="75"/>
      <c r="C735" s="80"/>
      <c r="D735" s="75"/>
      <c r="E735" s="80"/>
      <c r="F735" s="80"/>
      <c r="G735" s="193"/>
      <c r="H735" s="53"/>
      <c r="I735" s="53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</row>
    <row r="736" spans="1:32" ht="15.75" customHeight="1">
      <c r="A736" s="54"/>
      <c r="B736" s="75"/>
      <c r="C736" s="80"/>
      <c r="D736" s="75"/>
      <c r="E736" s="80"/>
      <c r="F736" s="80"/>
      <c r="G736" s="193"/>
      <c r="H736" s="53"/>
      <c r="I736" s="53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</row>
    <row r="737" spans="1:32" ht="15.75" customHeight="1">
      <c r="A737" s="54"/>
      <c r="B737" s="75"/>
      <c r="C737" s="80"/>
      <c r="D737" s="75"/>
      <c r="E737" s="80"/>
      <c r="F737" s="80"/>
      <c r="G737" s="193"/>
      <c r="H737" s="53"/>
      <c r="I737" s="53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</row>
    <row r="738" spans="1:32" ht="15.75" customHeight="1">
      <c r="A738" s="54"/>
      <c r="B738" s="75"/>
      <c r="C738" s="80"/>
      <c r="D738" s="75"/>
      <c r="E738" s="80"/>
      <c r="F738" s="80"/>
      <c r="G738" s="193"/>
      <c r="H738" s="53"/>
      <c r="I738" s="53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</row>
    <row r="739" spans="1:32" ht="15.75" customHeight="1">
      <c r="A739" s="54"/>
      <c r="B739" s="75"/>
      <c r="C739" s="80"/>
      <c r="D739" s="75"/>
      <c r="E739" s="80"/>
      <c r="F739" s="80"/>
      <c r="G739" s="193"/>
      <c r="H739" s="53"/>
      <c r="I739" s="53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</row>
    <row r="740" spans="1:32" ht="15.75" customHeight="1">
      <c r="A740" s="54"/>
      <c r="B740" s="75"/>
      <c r="C740" s="80"/>
      <c r="D740" s="75"/>
      <c r="E740" s="80"/>
      <c r="F740" s="80"/>
      <c r="G740" s="193"/>
      <c r="H740" s="53"/>
      <c r="I740" s="53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</row>
    <row r="741" spans="1:32" ht="15.75" customHeight="1">
      <c r="A741" s="54"/>
      <c r="B741" s="75"/>
      <c r="C741" s="80"/>
      <c r="D741" s="75"/>
      <c r="E741" s="80"/>
      <c r="F741" s="80"/>
      <c r="G741" s="193"/>
      <c r="H741" s="53"/>
      <c r="I741" s="53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</row>
    <row r="742" spans="1:32" ht="15.75" customHeight="1">
      <c r="A742" s="54"/>
      <c r="B742" s="75"/>
      <c r="C742" s="80"/>
      <c r="D742" s="75"/>
      <c r="E742" s="80"/>
      <c r="F742" s="80"/>
      <c r="G742" s="193"/>
      <c r="H742" s="53"/>
      <c r="I742" s="53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</row>
    <row r="743" spans="1:32" ht="15.75" customHeight="1">
      <c r="A743" s="54"/>
      <c r="B743" s="75"/>
      <c r="C743" s="80"/>
      <c r="D743" s="75"/>
      <c r="E743" s="80"/>
      <c r="F743" s="80"/>
      <c r="G743" s="193"/>
      <c r="H743" s="53"/>
      <c r="I743" s="53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</row>
    <row r="744" spans="1:32" ht="15.75" customHeight="1">
      <c r="A744" s="54"/>
      <c r="B744" s="75"/>
      <c r="C744" s="80"/>
      <c r="D744" s="75"/>
      <c r="E744" s="80"/>
      <c r="F744" s="80"/>
      <c r="G744" s="193"/>
      <c r="H744" s="53"/>
      <c r="I744" s="53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</row>
    <row r="745" spans="1:32" ht="15.75" customHeight="1">
      <c r="A745" s="54"/>
      <c r="B745" s="75"/>
      <c r="C745" s="80"/>
      <c r="D745" s="75"/>
      <c r="E745" s="80"/>
      <c r="F745" s="80"/>
      <c r="G745" s="193"/>
      <c r="H745" s="53"/>
      <c r="I745" s="53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</row>
    <row r="746" spans="1:32" ht="15.75" customHeight="1">
      <c r="A746" s="54"/>
      <c r="B746" s="75"/>
      <c r="C746" s="80"/>
      <c r="D746" s="75"/>
      <c r="E746" s="80"/>
      <c r="F746" s="80"/>
      <c r="G746" s="193"/>
      <c r="H746" s="53"/>
      <c r="I746" s="53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</row>
    <row r="747" spans="1:32" ht="15.75" customHeight="1">
      <c r="A747" s="54"/>
      <c r="B747" s="75"/>
      <c r="C747" s="80"/>
      <c r="D747" s="75"/>
      <c r="E747" s="80"/>
      <c r="F747" s="80"/>
      <c r="G747" s="193"/>
      <c r="H747" s="53"/>
      <c r="I747" s="53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</row>
    <row r="748" spans="1:32" ht="15.75" customHeight="1">
      <c r="A748" s="54"/>
      <c r="B748" s="75"/>
      <c r="C748" s="80"/>
      <c r="D748" s="75"/>
      <c r="E748" s="80"/>
      <c r="F748" s="80"/>
      <c r="G748" s="193"/>
      <c r="H748" s="53"/>
      <c r="I748" s="53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</row>
    <row r="749" spans="1:32" ht="15.75" customHeight="1">
      <c r="A749" s="54"/>
      <c r="B749" s="75"/>
      <c r="C749" s="80"/>
      <c r="D749" s="75"/>
      <c r="E749" s="80"/>
      <c r="F749" s="80"/>
      <c r="G749" s="193"/>
      <c r="H749" s="53"/>
      <c r="I749" s="53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</row>
    <row r="750" spans="1:32" ht="15.75" customHeight="1">
      <c r="A750" s="54"/>
      <c r="B750" s="75"/>
      <c r="C750" s="80"/>
      <c r="D750" s="75"/>
      <c r="E750" s="80"/>
      <c r="F750" s="80"/>
      <c r="G750" s="193"/>
      <c r="H750" s="53"/>
      <c r="I750" s="53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</row>
    <row r="751" spans="1:32" ht="15.75" customHeight="1">
      <c r="A751" s="54"/>
      <c r="B751" s="75"/>
      <c r="C751" s="80"/>
      <c r="D751" s="75"/>
      <c r="E751" s="80"/>
      <c r="F751" s="80"/>
      <c r="G751" s="193"/>
      <c r="H751" s="53"/>
      <c r="I751" s="53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</row>
    <row r="752" spans="1:32" ht="15.75" customHeight="1">
      <c r="A752" s="54"/>
      <c r="B752" s="75"/>
      <c r="C752" s="80"/>
      <c r="D752" s="75"/>
      <c r="E752" s="80"/>
      <c r="F752" s="80"/>
      <c r="G752" s="193"/>
      <c r="H752" s="53"/>
      <c r="I752" s="53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</row>
    <row r="753" spans="1:32" ht="15.75" customHeight="1">
      <c r="A753" s="54"/>
      <c r="B753" s="75"/>
      <c r="C753" s="80"/>
      <c r="D753" s="75"/>
      <c r="E753" s="80"/>
      <c r="F753" s="80"/>
      <c r="G753" s="193"/>
      <c r="H753" s="53"/>
      <c r="I753" s="53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</row>
    <row r="754" spans="1:32" ht="15.75" customHeight="1">
      <c r="A754" s="54"/>
      <c r="B754" s="75"/>
      <c r="C754" s="80"/>
      <c r="D754" s="75"/>
      <c r="E754" s="80"/>
      <c r="F754" s="80"/>
      <c r="G754" s="193"/>
      <c r="H754" s="53"/>
      <c r="I754" s="53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</row>
    <row r="755" spans="1:32" ht="15.75" customHeight="1">
      <c r="A755" s="54"/>
      <c r="B755" s="75"/>
      <c r="C755" s="80"/>
      <c r="D755" s="75"/>
      <c r="E755" s="80"/>
      <c r="F755" s="80"/>
      <c r="G755" s="193"/>
      <c r="H755" s="53"/>
      <c r="I755" s="53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</row>
    <row r="756" spans="1:32" ht="15.75" customHeight="1">
      <c r="A756" s="54"/>
      <c r="B756" s="75"/>
      <c r="C756" s="80"/>
      <c r="D756" s="75"/>
      <c r="E756" s="80"/>
      <c r="F756" s="80"/>
      <c r="G756" s="193"/>
      <c r="H756" s="53"/>
      <c r="I756" s="53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</row>
    <row r="757" spans="1:32" ht="15.75" customHeight="1">
      <c r="A757" s="54"/>
      <c r="B757" s="75"/>
      <c r="C757" s="80"/>
      <c r="D757" s="75"/>
      <c r="E757" s="80"/>
      <c r="F757" s="80"/>
      <c r="G757" s="193"/>
      <c r="H757" s="53"/>
      <c r="I757" s="53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</row>
    <row r="758" spans="1:32" ht="15.75" customHeight="1">
      <c r="A758" s="54"/>
      <c r="B758" s="75"/>
      <c r="C758" s="80"/>
      <c r="D758" s="75"/>
      <c r="E758" s="80"/>
      <c r="F758" s="80"/>
      <c r="G758" s="193"/>
      <c r="H758" s="53"/>
      <c r="I758" s="53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</row>
    <row r="759" spans="1:32" ht="15.75" customHeight="1">
      <c r="A759" s="54"/>
      <c r="B759" s="75"/>
      <c r="C759" s="80"/>
      <c r="D759" s="75"/>
      <c r="E759" s="80"/>
      <c r="F759" s="80"/>
      <c r="G759" s="193"/>
      <c r="H759" s="53"/>
      <c r="I759" s="53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</row>
    <row r="760" spans="1:32" ht="15.75" customHeight="1">
      <c r="A760" s="54"/>
      <c r="B760" s="75"/>
      <c r="C760" s="80"/>
      <c r="D760" s="75"/>
      <c r="E760" s="80"/>
      <c r="F760" s="80"/>
      <c r="G760" s="193"/>
      <c r="H760" s="53"/>
      <c r="I760" s="53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</row>
    <row r="761" spans="1:32" ht="15.75" customHeight="1">
      <c r="A761" s="54"/>
      <c r="B761" s="75"/>
      <c r="C761" s="80"/>
      <c r="D761" s="75"/>
      <c r="E761" s="80"/>
      <c r="F761" s="80"/>
      <c r="G761" s="193"/>
      <c r="H761" s="53"/>
      <c r="I761" s="53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</row>
    <row r="762" spans="1:32" ht="15.75" customHeight="1">
      <c r="A762" s="54"/>
      <c r="B762" s="75"/>
      <c r="C762" s="80"/>
      <c r="D762" s="75"/>
      <c r="E762" s="80"/>
      <c r="F762" s="80"/>
      <c r="G762" s="193"/>
      <c r="H762" s="53"/>
      <c r="I762" s="53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</row>
    <row r="763" spans="1:32" ht="15.75" customHeight="1">
      <c r="A763" s="54"/>
      <c r="B763" s="75"/>
      <c r="C763" s="80"/>
      <c r="D763" s="75"/>
      <c r="E763" s="80"/>
      <c r="F763" s="80"/>
      <c r="G763" s="193"/>
      <c r="H763" s="53"/>
      <c r="I763" s="53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</row>
    <row r="764" spans="1:32" ht="15.75" customHeight="1">
      <c r="A764" s="54"/>
      <c r="B764" s="75"/>
      <c r="C764" s="80"/>
      <c r="D764" s="75"/>
      <c r="E764" s="80"/>
      <c r="F764" s="80"/>
      <c r="G764" s="193"/>
      <c r="H764" s="53"/>
      <c r="I764" s="53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</row>
    <row r="765" spans="1:32" ht="15.75" customHeight="1">
      <c r="A765" s="54"/>
      <c r="B765" s="75"/>
      <c r="C765" s="80"/>
      <c r="D765" s="75"/>
      <c r="E765" s="80"/>
      <c r="F765" s="80"/>
      <c r="G765" s="193"/>
      <c r="H765" s="53"/>
      <c r="I765" s="53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</row>
    <row r="766" spans="1:32" ht="15.75" customHeight="1">
      <c r="A766" s="54"/>
      <c r="B766" s="75"/>
      <c r="C766" s="80"/>
      <c r="D766" s="75"/>
      <c r="E766" s="80"/>
      <c r="F766" s="80"/>
      <c r="G766" s="193"/>
      <c r="H766" s="53"/>
      <c r="I766" s="53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</row>
    <row r="767" spans="1:32" ht="15.75" customHeight="1">
      <c r="A767" s="54"/>
      <c r="B767" s="75"/>
      <c r="C767" s="80"/>
      <c r="D767" s="75"/>
      <c r="E767" s="80"/>
      <c r="F767" s="80"/>
      <c r="G767" s="193"/>
      <c r="H767" s="53"/>
      <c r="I767" s="53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</row>
    <row r="768" spans="1:32" ht="15.75" customHeight="1">
      <c r="A768" s="54"/>
      <c r="B768" s="75"/>
      <c r="C768" s="80"/>
      <c r="D768" s="75"/>
      <c r="E768" s="80"/>
      <c r="F768" s="80"/>
      <c r="G768" s="193"/>
      <c r="H768" s="53"/>
      <c r="I768" s="53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</row>
    <row r="769" spans="1:32" ht="15.75" customHeight="1">
      <c r="A769" s="54"/>
      <c r="B769" s="75"/>
      <c r="C769" s="80"/>
      <c r="D769" s="75"/>
      <c r="E769" s="80"/>
      <c r="F769" s="80"/>
      <c r="G769" s="193"/>
      <c r="H769" s="53"/>
      <c r="I769" s="53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</row>
    <row r="770" spans="1:32" ht="15.75" customHeight="1">
      <c r="A770" s="54"/>
      <c r="B770" s="75"/>
      <c r="C770" s="80"/>
      <c r="D770" s="75"/>
      <c r="E770" s="80"/>
      <c r="F770" s="80"/>
      <c r="G770" s="193"/>
      <c r="H770" s="53"/>
      <c r="I770" s="53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</row>
    <row r="771" spans="1:32" ht="15.75" customHeight="1">
      <c r="A771" s="54"/>
      <c r="B771" s="75"/>
      <c r="C771" s="80"/>
      <c r="D771" s="75"/>
      <c r="E771" s="80"/>
      <c r="F771" s="80"/>
      <c r="G771" s="193"/>
      <c r="H771" s="53"/>
      <c r="I771" s="53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</row>
    <row r="772" spans="1:32" ht="15.75" customHeight="1">
      <c r="A772" s="54"/>
      <c r="B772" s="75"/>
      <c r="C772" s="80"/>
      <c r="D772" s="75"/>
      <c r="E772" s="80"/>
      <c r="F772" s="80"/>
      <c r="G772" s="193"/>
      <c r="H772" s="53"/>
      <c r="I772" s="53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</row>
    <row r="773" spans="1:32" ht="15.75" customHeight="1">
      <c r="A773" s="54"/>
      <c r="B773" s="75"/>
      <c r="C773" s="80"/>
      <c r="D773" s="75"/>
      <c r="E773" s="80"/>
      <c r="F773" s="80"/>
      <c r="G773" s="193"/>
      <c r="H773" s="53"/>
      <c r="I773" s="53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</row>
    <row r="774" spans="1:32" ht="15.75" customHeight="1">
      <c r="A774" s="54"/>
      <c r="B774" s="75"/>
      <c r="C774" s="80"/>
      <c r="D774" s="75"/>
      <c r="E774" s="80"/>
      <c r="F774" s="80"/>
      <c r="G774" s="193"/>
      <c r="H774" s="53"/>
      <c r="I774" s="53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</row>
    <row r="775" spans="1:32" ht="15.75" customHeight="1">
      <c r="A775" s="54"/>
      <c r="B775" s="75"/>
      <c r="C775" s="80"/>
      <c r="D775" s="75"/>
      <c r="E775" s="80"/>
      <c r="F775" s="80"/>
      <c r="G775" s="193"/>
      <c r="H775" s="53"/>
      <c r="I775" s="53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</row>
    <row r="776" spans="1:32" ht="15.75" customHeight="1">
      <c r="A776" s="54"/>
      <c r="B776" s="75"/>
      <c r="C776" s="80"/>
      <c r="D776" s="75"/>
      <c r="E776" s="80"/>
      <c r="F776" s="80"/>
      <c r="G776" s="193"/>
      <c r="H776" s="53"/>
      <c r="I776" s="53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</row>
    <row r="777" spans="1:32" ht="15.75" customHeight="1">
      <c r="A777" s="54"/>
      <c r="B777" s="75"/>
      <c r="C777" s="80"/>
      <c r="D777" s="75"/>
      <c r="E777" s="80"/>
      <c r="F777" s="80"/>
      <c r="G777" s="193"/>
      <c r="H777" s="53"/>
      <c r="I777" s="53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</row>
    <row r="778" spans="1:32" ht="15.75" customHeight="1">
      <c r="A778" s="54"/>
      <c r="B778" s="75"/>
      <c r="C778" s="80"/>
      <c r="D778" s="75"/>
      <c r="E778" s="80"/>
      <c r="F778" s="80"/>
      <c r="G778" s="193"/>
      <c r="H778" s="53"/>
      <c r="I778" s="53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</row>
    <row r="779" spans="1:32" ht="15.75" customHeight="1">
      <c r="A779" s="54"/>
      <c r="B779" s="75"/>
      <c r="C779" s="80"/>
      <c r="D779" s="75"/>
      <c r="E779" s="80"/>
      <c r="F779" s="80"/>
      <c r="G779" s="193"/>
      <c r="H779" s="53"/>
      <c r="I779" s="53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</row>
    <row r="780" spans="1:32" ht="15.75" customHeight="1">
      <c r="A780" s="54"/>
      <c r="B780" s="75"/>
      <c r="C780" s="80"/>
      <c r="D780" s="75"/>
      <c r="E780" s="80"/>
      <c r="F780" s="80"/>
      <c r="G780" s="193"/>
      <c r="H780" s="53"/>
      <c r="I780" s="53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</row>
    <row r="781" spans="1:32" ht="15.75" customHeight="1">
      <c r="A781" s="54"/>
      <c r="B781" s="75"/>
      <c r="C781" s="80"/>
      <c r="D781" s="75"/>
      <c r="E781" s="80"/>
      <c r="F781" s="80"/>
      <c r="G781" s="193"/>
      <c r="H781" s="53"/>
      <c r="I781" s="53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</row>
    <row r="782" spans="1:32" ht="15.75" customHeight="1">
      <c r="A782" s="54"/>
      <c r="B782" s="75"/>
      <c r="C782" s="80"/>
      <c r="D782" s="75"/>
      <c r="E782" s="80"/>
      <c r="F782" s="80"/>
      <c r="G782" s="193"/>
      <c r="H782" s="53"/>
      <c r="I782" s="53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</row>
    <row r="783" spans="1:32" ht="15.75" customHeight="1">
      <c r="A783" s="54"/>
      <c r="B783" s="75"/>
      <c r="C783" s="80"/>
      <c r="D783" s="75"/>
      <c r="E783" s="80"/>
      <c r="F783" s="80"/>
      <c r="G783" s="193"/>
      <c r="H783" s="53"/>
      <c r="I783" s="53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</row>
    <row r="784" spans="1:32" ht="15.75" customHeight="1">
      <c r="A784" s="54"/>
      <c r="B784" s="75"/>
      <c r="C784" s="80"/>
      <c r="D784" s="75"/>
      <c r="E784" s="80"/>
      <c r="F784" s="80"/>
      <c r="G784" s="193"/>
      <c r="H784" s="53"/>
      <c r="I784" s="53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</row>
  </sheetData>
  <autoFilter ref="A10:AX586"/>
  <mergeCells count="4">
    <mergeCell ref="E2:I2"/>
    <mergeCell ref="A3:I4"/>
    <mergeCell ref="A6:A9"/>
    <mergeCell ref="B6:I8"/>
  </mergeCells>
  <conditionalFormatting sqref="A341">
    <cfRule type="colorScale" priority="1">
      <colorScale>
        <cfvo type="min" val="0"/>
        <cfvo type="max" val="0"/>
        <color rgb="FF57BB8A"/>
        <color rgb="FFFFFFFF"/>
      </colorScale>
    </cfRule>
  </conditionalFormatting>
  <conditionalFormatting sqref="A341">
    <cfRule type="containsBlanks" dxfId="4" priority="2">
      <formula>LEN(TRIM(A341))=0</formula>
    </cfRule>
  </conditionalFormatting>
  <pageMargins left="0.39370078740157483" right="0.23622047244094491" top="0.27559055118110237" bottom="0.39370078740157483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>
      <selection activeCell="D8" sqref="D8"/>
    </sheetView>
  </sheetViews>
  <sheetFormatPr defaultColWidth="14.42578125" defaultRowHeight="15" customHeight="1"/>
  <cols>
    <col min="1" max="1" width="86.140625" customWidth="1"/>
    <col min="2" max="2" width="9.85546875" customWidth="1"/>
    <col min="3" max="3" width="36" customWidth="1"/>
    <col min="4" max="4" width="17.7109375" customWidth="1"/>
    <col min="5" max="5" width="19.42578125" customWidth="1"/>
    <col min="6" max="6" width="17.28515625" customWidth="1"/>
    <col min="7" max="26" width="8.85546875" customWidth="1"/>
  </cols>
  <sheetData>
    <row r="1" spans="1:26" ht="15.75" customHeight="1">
      <c r="A1" s="53"/>
      <c r="B1" s="50"/>
      <c r="D1" s="50" t="s">
        <v>631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49.5" customHeight="1">
      <c r="A2" s="53"/>
      <c r="C2" s="6"/>
      <c r="D2" s="306" t="s">
        <v>1</v>
      </c>
      <c r="E2" s="307"/>
      <c r="F2" s="307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.75" customHeight="1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.75" customHeight="1">
      <c r="A4" s="323" t="s">
        <v>632</v>
      </c>
      <c r="B4" s="307"/>
      <c r="C4" s="307"/>
      <c r="D4" s="307"/>
      <c r="E4" s="307"/>
      <c r="F4" s="30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6.5" customHeight="1">
      <c r="A5" s="52" t="s">
        <v>633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70.5" customHeight="1">
      <c r="A6" s="199" t="s">
        <v>3</v>
      </c>
      <c r="B6" s="252" t="s">
        <v>634</v>
      </c>
      <c r="C6" s="252" t="s">
        <v>635</v>
      </c>
      <c r="D6" s="186" t="s">
        <v>220</v>
      </c>
      <c r="E6" s="186" t="s">
        <v>221</v>
      </c>
      <c r="F6" s="186" t="s">
        <v>222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.75" customHeight="1">
      <c r="A7" s="253" t="s">
        <v>636</v>
      </c>
      <c r="B7" s="254">
        <v>500</v>
      </c>
      <c r="C7" s="255" t="s">
        <v>637</v>
      </c>
      <c r="D7" s="256">
        <v>10084</v>
      </c>
      <c r="E7" s="256">
        <f t="shared" ref="E7:F7" si="0">E9</f>
        <v>1050</v>
      </c>
      <c r="F7" s="256">
        <f t="shared" si="0"/>
        <v>1050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</row>
    <row r="8" spans="1:26" ht="15.75" customHeight="1">
      <c r="A8" s="253" t="s">
        <v>638</v>
      </c>
      <c r="B8" s="254"/>
      <c r="C8" s="255"/>
      <c r="D8" s="256"/>
      <c r="E8" s="256"/>
      <c r="F8" s="256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15.75" customHeight="1">
      <c r="A9" s="253" t="s">
        <v>639</v>
      </c>
      <c r="B9" s="254">
        <v>520</v>
      </c>
      <c r="C9" s="255" t="s">
        <v>637</v>
      </c>
      <c r="D9" s="256">
        <f t="shared" ref="D9:F9" si="1">D11</f>
        <v>1050</v>
      </c>
      <c r="E9" s="256">
        <f t="shared" si="1"/>
        <v>1050</v>
      </c>
      <c r="F9" s="256">
        <f t="shared" si="1"/>
        <v>1050</v>
      </c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</row>
    <row r="10" spans="1:26" ht="15.75" customHeight="1">
      <c r="A10" s="253" t="s">
        <v>640</v>
      </c>
      <c r="B10" s="254"/>
      <c r="C10" s="255"/>
      <c r="D10" s="256"/>
      <c r="E10" s="256"/>
      <c r="F10" s="256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</row>
    <row r="11" spans="1:26" ht="15.75" customHeight="1">
      <c r="A11" s="253" t="s">
        <v>641</v>
      </c>
      <c r="B11" s="254">
        <v>520</v>
      </c>
      <c r="C11" s="255" t="s">
        <v>642</v>
      </c>
      <c r="D11" s="256">
        <f t="shared" ref="D11:F11" si="2">D12</f>
        <v>1050</v>
      </c>
      <c r="E11" s="256">
        <f t="shared" si="2"/>
        <v>1050</v>
      </c>
      <c r="F11" s="256">
        <f t="shared" si="2"/>
        <v>1050</v>
      </c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</row>
    <row r="12" spans="1:26" ht="15.75" customHeight="1">
      <c r="A12" s="253" t="s">
        <v>643</v>
      </c>
      <c r="B12" s="254">
        <v>520</v>
      </c>
      <c r="C12" s="255" t="s">
        <v>644</v>
      </c>
      <c r="D12" s="256">
        <f t="shared" ref="D12:F12" si="3">D13</f>
        <v>1050</v>
      </c>
      <c r="E12" s="256">
        <f t="shared" si="3"/>
        <v>1050</v>
      </c>
      <c r="F12" s="256">
        <f t="shared" si="3"/>
        <v>1050</v>
      </c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</row>
    <row r="13" spans="1:26" ht="15.75" customHeight="1">
      <c r="A13" s="253" t="s">
        <v>645</v>
      </c>
      <c r="B13" s="254">
        <v>520</v>
      </c>
      <c r="C13" s="255" t="s">
        <v>646</v>
      </c>
      <c r="D13" s="256">
        <f t="shared" ref="D13:F13" si="4">D14</f>
        <v>1050</v>
      </c>
      <c r="E13" s="256">
        <f t="shared" si="4"/>
        <v>1050</v>
      </c>
      <c r="F13" s="256">
        <f t="shared" si="4"/>
        <v>1050</v>
      </c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</row>
    <row r="14" spans="1:26" ht="15.75" customHeight="1">
      <c r="A14" s="253" t="s">
        <v>647</v>
      </c>
      <c r="B14" s="254">
        <v>520</v>
      </c>
      <c r="C14" s="255" t="s">
        <v>648</v>
      </c>
      <c r="D14" s="256">
        <v>1050</v>
      </c>
      <c r="E14" s="256">
        <v>1050</v>
      </c>
      <c r="F14" s="256">
        <v>1050</v>
      </c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</row>
    <row r="15" spans="1:26" ht="15.75" customHeight="1">
      <c r="A15" s="259" t="s">
        <v>649</v>
      </c>
      <c r="B15" s="254">
        <v>620</v>
      </c>
      <c r="C15" s="255" t="s">
        <v>637</v>
      </c>
      <c r="D15" s="256" t="s">
        <v>650</v>
      </c>
      <c r="E15" s="256" t="s">
        <v>650</v>
      </c>
      <c r="F15" s="256" t="s">
        <v>650</v>
      </c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</row>
    <row r="16" spans="1:26" ht="15.75" customHeight="1">
      <c r="A16" s="260" t="s">
        <v>640</v>
      </c>
      <c r="B16" s="254"/>
      <c r="C16" s="255"/>
      <c r="D16" s="256"/>
      <c r="E16" s="256"/>
      <c r="F16" s="256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</row>
    <row r="17" spans="1:26" ht="15.75" customHeight="1">
      <c r="A17" s="259" t="s">
        <v>651</v>
      </c>
      <c r="B17" s="254">
        <v>700</v>
      </c>
      <c r="C17" s="255"/>
      <c r="D17" s="256"/>
      <c r="E17" s="256"/>
      <c r="F17" s="256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5.75" customHeight="1">
      <c r="A18" s="253" t="s">
        <v>652</v>
      </c>
      <c r="B18" s="254">
        <v>700</v>
      </c>
      <c r="C18" s="255" t="s">
        <v>653</v>
      </c>
      <c r="D18" s="261">
        <f t="shared" ref="D18:F18" si="5">D19+D23</f>
        <v>10084.031959999818</v>
      </c>
      <c r="E18" s="261">
        <f t="shared" si="5"/>
        <v>-1049.9999999998836</v>
      </c>
      <c r="F18" s="261">
        <f t="shared" si="5"/>
        <v>-1049.9969999998575</v>
      </c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</row>
    <row r="19" spans="1:26" ht="15.75" customHeight="1">
      <c r="A19" s="259" t="s">
        <v>654</v>
      </c>
      <c r="B19" s="254">
        <v>710</v>
      </c>
      <c r="C19" s="255" t="s">
        <v>655</v>
      </c>
      <c r="D19" s="256">
        <f t="shared" ref="D19:F19" si="6">D20</f>
        <v>-1528187.9000000004</v>
      </c>
      <c r="E19" s="256">
        <f t="shared" si="6"/>
        <v>-900523.89999999991</v>
      </c>
      <c r="F19" s="256">
        <f t="shared" si="6"/>
        <v>-874613.3</v>
      </c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</row>
    <row r="20" spans="1:26" ht="15.75" customHeight="1">
      <c r="A20" s="253" t="s">
        <v>656</v>
      </c>
      <c r="B20" s="254">
        <v>710</v>
      </c>
      <c r="C20" s="255" t="s">
        <v>657</v>
      </c>
      <c r="D20" s="256">
        <f t="shared" ref="D20:F20" si="7">D21</f>
        <v>-1528187.9000000004</v>
      </c>
      <c r="E20" s="256">
        <f t="shared" si="7"/>
        <v>-900523.89999999991</v>
      </c>
      <c r="F20" s="256">
        <f t="shared" si="7"/>
        <v>-874613.3</v>
      </c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5.75" customHeight="1">
      <c r="A21" s="253" t="s">
        <v>658</v>
      </c>
      <c r="B21" s="254">
        <v>710</v>
      </c>
      <c r="C21" s="255" t="s">
        <v>659</v>
      </c>
      <c r="D21" s="256">
        <f t="shared" ref="D21:F21" si="8">D22</f>
        <v>-1528187.9000000004</v>
      </c>
      <c r="E21" s="256">
        <f t="shared" si="8"/>
        <v>-900523.89999999991</v>
      </c>
      <c r="F21" s="256">
        <f t="shared" si="8"/>
        <v>-874613.3</v>
      </c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</row>
    <row r="22" spans="1:26" ht="15.75" customHeight="1">
      <c r="A22" s="253" t="s">
        <v>660</v>
      </c>
      <c r="B22" s="254">
        <v>710</v>
      </c>
      <c r="C22" s="255" t="s">
        <v>661</v>
      </c>
      <c r="D22" s="262">
        <f>-пр3!G581</f>
        <v>-1528187.9000000004</v>
      </c>
      <c r="E22" s="262">
        <f>-пр3!H581</f>
        <v>-900523.89999999991</v>
      </c>
      <c r="F22" s="262">
        <f>-пр3!I581</f>
        <v>-874613.3</v>
      </c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</row>
    <row r="23" spans="1:26" ht="15.75" customHeight="1">
      <c r="A23" s="259" t="s">
        <v>662</v>
      </c>
      <c r="B23" s="254">
        <v>720</v>
      </c>
      <c r="C23" s="255" t="s">
        <v>663</v>
      </c>
      <c r="D23" s="262">
        <f t="shared" ref="D23:F23" si="9">D24</f>
        <v>1538271.9319600002</v>
      </c>
      <c r="E23" s="262">
        <f t="shared" si="9"/>
        <v>899473.9</v>
      </c>
      <c r="F23" s="262">
        <f t="shared" si="9"/>
        <v>873563.30300000019</v>
      </c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</row>
    <row r="24" spans="1:26" ht="15.75" customHeight="1">
      <c r="A24" s="253" t="s">
        <v>664</v>
      </c>
      <c r="B24" s="254">
        <v>720</v>
      </c>
      <c r="C24" s="255" t="s">
        <v>665</v>
      </c>
      <c r="D24" s="262">
        <f t="shared" ref="D24:F24" si="10">D25</f>
        <v>1538271.9319600002</v>
      </c>
      <c r="E24" s="262">
        <f t="shared" si="10"/>
        <v>899473.9</v>
      </c>
      <c r="F24" s="262">
        <f t="shared" si="10"/>
        <v>873563.30300000019</v>
      </c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</row>
    <row r="25" spans="1:26" ht="15.75" customHeight="1">
      <c r="A25" s="253" t="s">
        <v>666</v>
      </c>
      <c r="B25" s="254">
        <v>720</v>
      </c>
      <c r="C25" s="255" t="s">
        <v>667</v>
      </c>
      <c r="D25" s="262">
        <f t="shared" ref="D25:F25" si="11">D26</f>
        <v>1538271.9319600002</v>
      </c>
      <c r="E25" s="262">
        <f t="shared" si="11"/>
        <v>899473.9</v>
      </c>
      <c r="F25" s="262">
        <f t="shared" si="11"/>
        <v>873563.30300000019</v>
      </c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</row>
    <row r="26" spans="1:26" ht="15.75" customHeight="1">
      <c r="A26" s="253" t="s">
        <v>668</v>
      </c>
      <c r="B26" s="254">
        <v>720</v>
      </c>
      <c r="C26" s="255" t="s">
        <v>669</v>
      </c>
      <c r="D26" s="262">
        <f>пр3!G580</f>
        <v>1538271.9319600002</v>
      </c>
      <c r="E26" s="262">
        <f>пр3!H580</f>
        <v>899473.9</v>
      </c>
      <c r="F26" s="262">
        <f>пр3!I580</f>
        <v>873563.30300000019</v>
      </c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</row>
    <row r="27" spans="1:26" ht="15.75" customHeight="1">
      <c r="A27" s="263"/>
      <c r="B27" s="263"/>
      <c r="C27" s="263"/>
      <c r="D27" s="264"/>
      <c r="E27" s="265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.75" customHeight="1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.75" customHeigh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.75" customHeight="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.75" customHeight="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.75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.7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.7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.75" customHeight="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.75" customHeight="1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.75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.75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.75" customHeight="1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.75" customHeight="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.75" customHeight="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.75" customHeigh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.75" customHeight="1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.75" customHeight="1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.75" customHeight="1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.75" customHeight="1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.75" customHeight="1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>
      <c r="A94" s="52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>
      <c r="A95" s="52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>
      <c r="A96" s="52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>
      <c r="A107" s="52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>
      <c r="A110" s="52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>
      <c r="A111" s="52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>
      <c r="A123" s="52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>
      <c r="A124" s="52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>
      <c r="A127" s="52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>
      <c r="A128" s="5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>
      <c r="A130" s="52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>
      <c r="A132" s="52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>
      <c r="A133" s="5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>
      <c r="A134" s="52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>
      <c r="A136" s="52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>
      <c r="A137" s="52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>
      <c r="A138" s="52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>
      <c r="A141" s="52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>
      <c r="A142" s="52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>
      <c r="A143" s="52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>
      <c r="A144" s="52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>
      <c r="A145" s="52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>
      <c r="A146" s="52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>
      <c r="A147" s="52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>
      <c r="A148" s="52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>
      <c r="A149" s="52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>
      <c r="A150" s="52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>
      <c r="A151" s="52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>
      <c r="A152" s="52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>
      <c r="A154" s="52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>
      <c r="A155" s="52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>
      <c r="A156" s="52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>
      <c r="A202" s="52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>
      <c r="A203" s="52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>
      <c r="A204" s="52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>
      <c r="A205" s="52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>
      <c r="A206" s="52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>
      <c r="A207" s="52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.75" customHeight="1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.75" customHeight="1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.75" customHeight="1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.75" customHeight="1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.75" customHeight="1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.75" customHeight="1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.75" customHeight="1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.75" customHeight="1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5.75" customHeight="1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5.75" customHeight="1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.75" customHeight="1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.75" customHeight="1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.75" customHeight="1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2:F2"/>
    <mergeCell ref="A4:F4"/>
  </mergeCells>
  <pageMargins left="0.98425196850393704" right="0.78740157480314965" top="0.98425196850393704" bottom="0.98425196850393704" header="0" footer="0"/>
  <pageSetup paperSize="9" scale="6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29.85546875" customWidth="1"/>
    <col min="2" max="2" width="20.7109375" customWidth="1"/>
    <col min="3" max="4" width="17.7109375" customWidth="1"/>
    <col min="5" max="23" width="9.140625" customWidth="1"/>
  </cols>
  <sheetData>
    <row r="1" spans="1:26" ht="15.75" customHeight="1">
      <c r="A1" s="53"/>
      <c r="B1" s="50"/>
      <c r="C1" s="50" t="s">
        <v>670</v>
      </c>
      <c r="D1" s="5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48" customHeight="1">
      <c r="A2" s="53"/>
      <c r="B2" s="306" t="s">
        <v>1</v>
      </c>
      <c r="C2" s="307"/>
      <c r="D2" s="307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.75" customHeight="1">
      <c r="A3" s="53"/>
      <c r="B3" s="266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58.5" customHeight="1">
      <c r="A4" s="324" t="s">
        <v>671</v>
      </c>
      <c r="B4" s="307"/>
      <c r="C4" s="267"/>
      <c r="D4" s="267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</row>
    <row r="5" spans="1:26" ht="15.75" customHeight="1">
      <c r="A5" s="53"/>
      <c r="B5" s="53"/>
      <c r="C5" s="53"/>
      <c r="D5" s="53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ht="15.75" customHeight="1">
      <c r="A6" s="186" t="s">
        <v>3</v>
      </c>
      <c r="B6" s="268" t="s">
        <v>220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6"/>
      <c r="Z6" s="6"/>
    </row>
    <row r="7" spans="1:26" ht="15.75" customHeight="1">
      <c r="A7" s="269" t="s">
        <v>672</v>
      </c>
      <c r="B7" s="13">
        <v>902.23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6"/>
      <c r="Z7" s="6"/>
    </row>
    <row r="8" spans="1:26" ht="15.75" customHeight="1">
      <c r="A8" s="269" t="s">
        <v>673</v>
      </c>
      <c r="B8" s="13">
        <v>100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6"/>
      <c r="Z8" s="6"/>
    </row>
    <row r="9" spans="1:26" ht="15.75" customHeight="1">
      <c r="A9" s="269" t="s">
        <v>674</v>
      </c>
      <c r="B9" s="9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6"/>
      <c r="Z9" s="6"/>
    </row>
    <row r="10" spans="1:26" ht="15.75" customHeight="1">
      <c r="A10" s="269" t="s">
        <v>675</v>
      </c>
      <c r="B10" s="13">
        <v>90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6"/>
      <c r="Z10" s="6"/>
    </row>
    <row r="11" spans="1:26" ht="15.75" customHeight="1">
      <c r="A11" s="269" t="s">
        <v>676</v>
      </c>
      <c r="B11" s="13">
        <v>220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6"/>
      <c r="Z11" s="6"/>
    </row>
    <row r="12" spans="1:26" ht="15.75" customHeight="1">
      <c r="A12" s="269" t="s">
        <v>677</v>
      </c>
      <c r="B12" s="9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6"/>
      <c r="Z12" s="6"/>
    </row>
    <row r="13" spans="1:26" ht="15.75" customHeight="1">
      <c r="A13" s="269" t="s">
        <v>678</v>
      </c>
      <c r="B13" s="13">
        <v>180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6"/>
      <c r="Z13" s="6"/>
    </row>
    <row r="14" spans="1:26" ht="15.75" customHeight="1">
      <c r="A14" s="269" t="s">
        <v>679</v>
      </c>
      <c r="B14" s="9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6"/>
      <c r="Z14" s="6"/>
    </row>
    <row r="15" spans="1:26" ht="15.75" customHeight="1">
      <c r="A15" s="269" t="s">
        <v>680</v>
      </c>
      <c r="B15" s="9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6"/>
      <c r="Z15" s="6"/>
    </row>
    <row r="16" spans="1:26" ht="15.75" customHeight="1">
      <c r="A16" s="269" t="s">
        <v>681</v>
      </c>
      <c r="B16" s="13">
        <v>60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6"/>
      <c r="Z16" s="6"/>
    </row>
    <row r="17" spans="1:26" ht="15.75" customHeight="1">
      <c r="A17" s="269" t="s">
        <v>682</v>
      </c>
      <c r="B17" s="13">
        <v>140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6"/>
      <c r="Z17" s="6"/>
    </row>
    <row r="18" spans="1:26" ht="15.75" customHeight="1">
      <c r="A18" s="269" t="s">
        <v>683</v>
      </c>
      <c r="B18" s="13">
        <v>260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6"/>
      <c r="Z18" s="6"/>
    </row>
    <row r="19" spans="1:26" ht="15.75" customHeight="1">
      <c r="A19" s="269" t="s">
        <v>684</v>
      </c>
      <c r="B19" s="9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6"/>
      <c r="Z19" s="6"/>
    </row>
    <row r="20" spans="1:26" ht="15.75" customHeight="1">
      <c r="A20" s="270" t="s">
        <v>685</v>
      </c>
      <c r="B20" s="271">
        <f>SUM(B7:B19)</f>
        <v>1952.23</v>
      </c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6"/>
      <c r="Z20" s="6"/>
    </row>
    <row r="21" spans="1:26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B2:D2"/>
    <mergeCell ref="A4:B4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0"/>
  <sheetViews>
    <sheetView workbookViewId="0">
      <selection activeCell="C17" sqref="C17"/>
    </sheetView>
  </sheetViews>
  <sheetFormatPr defaultColWidth="14.42578125" defaultRowHeight="15" customHeight="1"/>
  <cols>
    <col min="1" max="1" width="39.5703125" customWidth="1"/>
    <col min="2" max="4" width="17.7109375" customWidth="1"/>
    <col min="5" max="23" width="9.140625" customWidth="1"/>
  </cols>
  <sheetData>
    <row r="1" spans="1:26" ht="15.75" customHeight="1">
      <c r="A1" s="53"/>
      <c r="B1" s="50"/>
      <c r="C1" s="272" t="s">
        <v>686</v>
      </c>
      <c r="D1" s="5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45" customHeight="1">
      <c r="A2" s="53"/>
      <c r="B2" s="306" t="s">
        <v>1</v>
      </c>
      <c r="C2" s="307"/>
      <c r="D2" s="307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.75" customHeight="1">
      <c r="A3" s="26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.75" customHeight="1">
      <c r="A4" s="53"/>
      <c r="B4" s="266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59.25" customHeight="1">
      <c r="A5" s="325" t="s">
        <v>687</v>
      </c>
      <c r="B5" s="326"/>
      <c r="C5" s="273"/>
      <c r="D5" s="273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ht="15.75" customHeight="1">
      <c r="A6" s="53"/>
      <c r="B6" s="53"/>
      <c r="C6" s="53"/>
      <c r="D6" s="53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</row>
    <row r="7" spans="1:26" ht="15.75" customHeight="1">
      <c r="A7" s="186" t="s">
        <v>3</v>
      </c>
      <c r="B7" s="274" t="s">
        <v>220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</row>
    <row r="8" spans="1:26" ht="15.75" customHeight="1">
      <c r="A8" s="269" t="s">
        <v>674</v>
      </c>
      <c r="B8" s="275">
        <v>-650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</row>
    <row r="9" spans="1:26" ht="15.75" customHeight="1">
      <c r="A9" s="270" t="s">
        <v>685</v>
      </c>
      <c r="B9" s="276">
        <f>SUM(B8)</f>
        <v>-650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</row>
    <row r="10" spans="1:26" ht="15.75" customHeight="1">
      <c r="A10" s="53"/>
      <c r="B10" s="53"/>
      <c r="C10" s="53"/>
      <c r="D10" s="53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</row>
    <row r="11" spans="1:26" ht="15.7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5.7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5.7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.7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5.7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.7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5.7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.7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.7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.7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/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2">
    <mergeCell ref="B2:D2"/>
    <mergeCell ref="A5:B5"/>
  </mergeCells>
  <conditionalFormatting sqref="A5:D5">
    <cfRule type="notContainsBlanks" dxfId="3" priority="1">
      <formula>LEN(TRIM(A5))&gt;0</formula>
    </cfRule>
  </conditionalFormatting>
  <conditionalFormatting sqref="A5:D5">
    <cfRule type="notContainsBlanks" dxfId="2" priority="2">
      <formula>LEN(TRIM(A5))&gt;0</formula>
    </cfRule>
  </conditionalFormatting>
  <pageMargins left="0.98425196850393704" right="0.78740157480314965" top="0.98425196850393704" bottom="0.98425196850393704" header="0" footer="0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39.5703125" customWidth="1"/>
    <col min="2" max="4" width="17.7109375" customWidth="1"/>
    <col min="5" max="23" width="9.140625" customWidth="1"/>
  </cols>
  <sheetData>
    <row r="1" spans="1:26" ht="15.75" customHeight="1">
      <c r="A1" s="53"/>
      <c r="B1" s="50"/>
      <c r="C1" s="50" t="s">
        <v>688</v>
      </c>
      <c r="D1" s="5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49.5" customHeight="1">
      <c r="A2" s="53"/>
      <c r="B2" s="306" t="s">
        <v>1</v>
      </c>
      <c r="C2" s="307"/>
      <c r="D2" s="307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.75" customHeight="1">
      <c r="A3" s="26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.75" customHeight="1">
      <c r="A4" s="53"/>
      <c r="B4" s="266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42.75" customHeight="1">
      <c r="A5" s="327" t="s">
        <v>689</v>
      </c>
      <c r="B5" s="328"/>
      <c r="C5" s="277"/>
      <c r="D5" s="277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ht="15.75" customHeight="1">
      <c r="A6" s="53"/>
      <c r="B6" s="53"/>
      <c r="C6" s="53"/>
      <c r="D6" s="53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</row>
    <row r="7" spans="1:26" ht="15.75" customHeight="1">
      <c r="A7" s="186" t="s">
        <v>3</v>
      </c>
      <c r="B7" s="274" t="s">
        <v>220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</row>
    <row r="8" spans="1:26" ht="15.75" customHeight="1">
      <c r="A8" s="278" t="s">
        <v>682</v>
      </c>
      <c r="B8" s="279">
        <v>599.99905000000001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</row>
    <row r="9" spans="1:26" ht="15.75" customHeight="1">
      <c r="A9" s="270" t="s">
        <v>685</v>
      </c>
      <c r="B9" s="280">
        <f>B8</f>
        <v>599.99905000000001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</row>
    <row r="10" spans="1:26" ht="15.75" customHeight="1">
      <c r="A10" s="53"/>
      <c r="B10" s="53"/>
      <c r="C10" s="53"/>
      <c r="D10" s="53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</row>
    <row r="11" spans="1:26" ht="15.7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5.7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5.7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.7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5.7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.7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5.7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.7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.7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.7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/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D2"/>
    <mergeCell ref="A5:B5"/>
  </mergeCells>
  <conditionalFormatting sqref="A5:D5">
    <cfRule type="notContainsBlanks" dxfId="1" priority="1">
      <formula>LEN(TRIM(A5))&gt;0</formula>
    </cfRule>
  </conditionalFormatting>
  <conditionalFormatting sqref="A5:D5">
    <cfRule type="notContainsBlanks" dxfId="0" priority="2">
      <formula>LEN(TRIM(A5))&gt;0</formula>
    </cfRule>
  </conditionalFormatting>
  <pageMargins left="0.98425196850393704" right="0.78740157480314965" top="0.98425196850393704" bottom="0.98425196850393704" header="0" footer="0"/>
  <pageSetup paperSize="9" scale="78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2"/>
  <sheetViews>
    <sheetView workbookViewId="0"/>
  </sheetViews>
  <sheetFormatPr defaultColWidth="14.42578125" defaultRowHeight="15" customHeight="1"/>
  <cols>
    <col min="1" max="1" width="39.5703125" customWidth="1"/>
    <col min="2" max="4" width="17.7109375" customWidth="1"/>
    <col min="5" max="23" width="9.140625" customWidth="1"/>
  </cols>
  <sheetData>
    <row r="1" spans="1:26" ht="15.75" customHeight="1">
      <c r="A1" s="53"/>
      <c r="B1" s="50"/>
      <c r="C1" s="50" t="s">
        <v>690</v>
      </c>
      <c r="D1" s="5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48" customHeight="1">
      <c r="A2" s="53"/>
      <c r="B2" s="306" t="s">
        <v>1</v>
      </c>
      <c r="C2" s="307"/>
      <c r="D2" s="307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.75" customHeight="1">
      <c r="A3" s="53"/>
      <c r="B3" s="266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58.5" customHeight="1">
      <c r="A4" s="324" t="s">
        <v>691</v>
      </c>
      <c r="B4" s="307"/>
      <c r="C4" s="267"/>
      <c r="D4" s="267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</row>
    <row r="5" spans="1:26" ht="15.75" customHeight="1">
      <c r="A5" s="53"/>
      <c r="B5" s="53"/>
      <c r="C5" s="53"/>
      <c r="D5" s="53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ht="15.75" customHeight="1">
      <c r="A6" s="186" t="s">
        <v>3</v>
      </c>
      <c r="B6" s="274" t="s">
        <v>220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6"/>
      <c r="Z6" s="6"/>
    </row>
    <row r="7" spans="1:26" ht="15.75" customHeight="1">
      <c r="A7" s="269" t="s">
        <v>672</v>
      </c>
      <c r="B7" s="281">
        <v>1151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6"/>
      <c r="Z7" s="6"/>
    </row>
    <row r="8" spans="1:26" ht="15.75" customHeight="1">
      <c r="A8" s="269" t="s">
        <v>673</v>
      </c>
      <c r="B8" s="281">
        <v>768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6"/>
      <c r="Z8" s="6"/>
    </row>
    <row r="9" spans="1:26" ht="15.75" customHeight="1">
      <c r="A9" s="269" t="s">
        <v>675</v>
      </c>
      <c r="B9" s="281">
        <v>419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6"/>
      <c r="Z9" s="6"/>
    </row>
    <row r="10" spans="1:26" ht="15.75" customHeight="1">
      <c r="A10" s="269" t="s">
        <v>676</v>
      </c>
      <c r="B10" s="281">
        <v>440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6"/>
      <c r="Z10" s="6"/>
    </row>
    <row r="11" spans="1:26" ht="15.75" customHeight="1">
      <c r="A11" s="269" t="s">
        <v>677</v>
      </c>
      <c r="B11" s="281">
        <v>418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6"/>
      <c r="Z11" s="6"/>
    </row>
    <row r="12" spans="1:26" ht="15.75" customHeight="1">
      <c r="A12" s="269" t="s">
        <v>678</v>
      </c>
      <c r="B12" s="281">
        <v>460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6"/>
      <c r="Z12" s="6"/>
    </row>
    <row r="13" spans="1:26" ht="15.75" customHeight="1">
      <c r="A13" s="278" t="s">
        <v>679</v>
      </c>
      <c r="B13" s="281">
        <v>460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6"/>
      <c r="Z13" s="6"/>
    </row>
    <row r="14" spans="1:26" ht="15.75" customHeight="1">
      <c r="A14" s="278" t="s">
        <v>680</v>
      </c>
      <c r="B14" s="281">
        <v>315</v>
      </c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6"/>
      <c r="Z14" s="6"/>
    </row>
    <row r="15" spans="1:26" ht="15.75" customHeight="1">
      <c r="A15" s="269" t="s">
        <v>681</v>
      </c>
      <c r="B15" s="281">
        <v>485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6"/>
      <c r="Z15" s="6"/>
    </row>
    <row r="16" spans="1:26" ht="15.75" customHeight="1">
      <c r="A16" s="269" t="s">
        <v>682</v>
      </c>
      <c r="B16" s="281">
        <v>438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6"/>
      <c r="Z16" s="6"/>
    </row>
    <row r="17" spans="1:26" ht="15.75" customHeight="1">
      <c r="A17" s="269" t="s">
        <v>683</v>
      </c>
      <c r="B17" s="281">
        <v>523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6"/>
      <c r="Z17" s="6"/>
    </row>
    <row r="18" spans="1:26" ht="15.75" customHeight="1">
      <c r="A18" s="270" t="s">
        <v>685</v>
      </c>
      <c r="B18" s="282">
        <f>SUM(B7:B17)</f>
        <v>5877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6"/>
      <c r="Z18" s="6"/>
    </row>
    <row r="19" spans="1:26" ht="15.7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.7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</sheetData>
  <mergeCells count="2">
    <mergeCell ref="B2:D2"/>
    <mergeCell ref="A4:B4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9"/>
  <sheetViews>
    <sheetView workbookViewId="0">
      <selection activeCell="I12" sqref="I12"/>
    </sheetView>
  </sheetViews>
  <sheetFormatPr defaultColWidth="14.42578125" defaultRowHeight="15" customHeight="1"/>
  <cols>
    <col min="1" max="1" width="39.5703125" customWidth="1"/>
    <col min="2" max="4" width="17.7109375" customWidth="1"/>
    <col min="5" max="23" width="9.140625" customWidth="1"/>
  </cols>
  <sheetData>
    <row r="1" spans="1:26" ht="15.75" customHeight="1">
      <c r="A1" s="53"/>
      <c r="B1" s="50"/>
      <c r="C1" s="50" t="s">
        <v>692</v>
      </c>
      <c r="D1" s="5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48" customHeight="1">
      <c r="A2" s="53"/>
      <c r="B2" s="306" t="s">
        <v>1</v>
      </c>
      <c r="C2" s="307"/>
      <c r="D2" s="307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.75" customHeight="1">
      <c r="A3" s="53"/>
      <c r="B3" s="266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58.5" customHeight="1">
      <c r="A4" s="324" t="s">
        <v>693</v>
      </c>
      <c r="B4" s="307"/>
      <c r="C4" s="267"/>
      <c r="D4" s="267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</row>
    <row r="5" spans="1:26" ht="15.75" customHeight="1">
      <c r="A5" s="53"/>
      <c r="B5" s="53"/>
      <c r="C5" s="53"/>
      <c r="D5" s="53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ht="15.75" customHeight="1">
      <c r="A6" s="186" t="s">
        <v>3</v>
      </c>
      <c r="B6" s="274" t="s">
        <v>220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6"/>
      <c r="Z6" s="6"/>
    </row>
    <row r="7" spans="1:26" ht="15.75" customHeight="1">
      <c r="A7" s="269" t="s">
        <v>672</v>
      </c>
      <c r="B7" s="279">
        <v>9.8097600000000007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6"/>
      <c r="Z7" s="6"/>
    </row>
    <row r="8" spans="1:26" ht="15.75" customHeight="1">
      <c r="A8" s="270" t="s">
        <v>685</v>
      </c>
      <c r="B8" s="280">
        <f>SUM(B7)</f>
        <v>9.8097600000000007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6"/>
      <c r="Z8" s="6"/>
    </row>
    <row r="9" spans="1:26" ht="15.75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5.7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5.7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5.7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5.7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.7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5.7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.7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5.7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.7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.7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.7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mergeCells count="2">
    <mergeCell ref="B2:D2"/>
    <mergeCell ref="A4:B4"/>
  </mergeCells>
  <pageMargins left="0.98425196850393704" right="0.78740157480314965" top="0.98425196850393704" bottom="0.98425196850393704" header="0" footer="0"/>
  <pageSetup paperSize="9" scale="7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1-4</vt:lpstr>
      <vt:lpstr>1-5</vt:lpstr>
      <vt:lpstr>пр2</vt:lpstr>
      <vt:lpstr>пр3</vt:lpstr>
      <vt:lpstr>Ист 4 </vt:lpstr>
      <vt:lpstr>51702(6)</vt:lpstr>
      <vt:lpstr>L5050(10)</vt:lpstr>
      <vt:lpstr>31522(12)</vt:lpstr>
      <vt:lpstr>Д8040(17)</vt:lpstr>
      <vt:lpstr>79510(19)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cp:lastPrinted>2024-12-17T00:08:13Z</cp:lastPrinted>
  <dcterms:created xsi:type="dcterms:W3CDTF">2010-11-18T09:33:52Z</dcterms:created>
  <dcterms:modified xsi:type="dcterms:W3CDTF">2024-12-17T00:08:40Z</dcterms:modified>
</cp:coreProperties>
</file>