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10" windowWidth="22710" windowHeight="8940"/>
  </bookViews>
  <sheets>
    <sheet name="приложение 9" sheetId="4" r:id="rId1"/>
  </sheets>
  <definedNames>
    <definedName name="_xlnm._FilterDatabase" localSheetId="0" hidden="1">'приложение 9'!$A$10:$AF$453</definedName>
  </definedNames>
  <calcPr calcId="124519"/>
  <extLst>
    <ext uri="GoogleSheetsCustomDataVersion2">
      <go:sheetsCustomData xmlns:go="http://customooxmlschemas.google.com/" r:id="" roundtripDataChecksum="Z3Wh0V1ItCbR7w9WzPoh37m3Pc+DedDH7y40j8v65FU="/>
    </ext>
  </extLst>
</workbook>
</file>

<file path=xl/calcChain.xml><?xml version="1.0" encoding="utf-8"?>
<calcChain xmlns="http://schemas.openxmlformats.org/spreadsheetml/2006/main">
  <c r="G353" i="4"/>
  <c r="G384"/>
  <c r="G196"/>
  <c r="G195" s="1"/>
  <c r="G382"/>
  <c r="G341"/>
  <c r="G339" s="1"/>
  <c r="G289"/>
  <c r="G288" s="1"/>
  <c r="G298"/>
  <c r="I447"/>
  <c r="H447"/>
  <c r="G447"/>
  <c r="I445"/>
  <c r="H445"/>
  <c r="G445"/>
  <c r="I443"/>
  <c r="H443"/>
  <c r="G443"/>
  <c r="I441"/>
  <c r="H441"/>
  <c r="G441"/>
  <c r="I439"/>
  <c r="H439"/>
  <c r="G439"/>
  <c r="I435"/>
  <c r="H435"/>
  <c r="G435"/>
  <c r="I433"/>
  <c r="H433"/>
  <c r="G433"/>
  <c r="I431"/>
  <c r="H431"/>
  <c r="G431"/>
  <c r="G430"/>
  <c r="G422" s="1"/>
  <c r="I422"/>
  <c r="H422"/>
  <c r="I419"/>
  <c r="H419"/>
  <c r="G419"/>
  <c r="I417"/>
  <c r="H417"/>
  <c r="G417"/>
  <c r="G416"/>
  <c r="H416" s="1"/>
  <c r="G415"/>
  <c r="H415" s="1"/>
  <c r="G414"/>
  <c r="H414" s="1"/>
  <c r="G413"/>
  <c r="H413" s="1"/>
  <c r="G412"/>
  <c r="H412" s="1"/>
  <c r="G411"/>
  <c r="H411" s="1"/>
  <c r="I408"/>
  <c r="G407"/>
  <c r="H407" s="1"/>
  <c r="G406"/>
  <c r="H406" s="1"/>
  <c r="G405"/>
  <c r="H405" s="1"/>
  <c r="G404"/>
  <c r="H404" s="1"/>
  <c r="G403"/>
  <c r="H403" s="1"/>
  <c r="I400"/>
  <c r="I399"/>
  <c r="I397" s="1"/>
  <c r="H399"/>
  <c r="H397" s="1"/>
  <c r="G397"/>
  <c r="G394"/>
  <c r="I390"/>
  <c r="H390"/>
  <c r="G390"/>
  <c r="I387"/>
  <c r="H387"/>
  <c r="G387"/>
  <c r="I385"/>
  <c r="H385"/>
  <c r="G385"/>
  <c r="I384"/>
  <c r="I382" s="1"/>
  <c r="H384"/>
  <c r="H382" s="1"/>
  <c r="I379"/>
  <c r="H379"/>
  <c r="G379"/>
  <c r="G377"/>
  <c r="I375"/>
  <c r="H375"/>
  <c r="G375"/>
  <c r="I373"/>
  <c r="H373"/>
  <c r="G373"/>
  <c r="I371"/>
  <c r="H371"/>
  <c r="G371"/>
  <c r="I369"/>
  <c r="H369"/>
  <c r="G369"/>
  <c r="G367"/>
  <c r="I364"/>
  <c r="H364"/>
  <c r="G364"/>
  <c r="I362"/>
  <c r="H362"/>
  <c r="G362"/>
  <c r="I360"/>
  <c r="H360"/>
  <c r="G360"/>
  <c r="I358"/>
  <c r="H358"/>
  <c r="G358"/>
  <c r="I356"/>
  <c r="H356"/>
  <c r="G356"/>
  <c r="I354"/>
  <c r="H354"/>
  <c r="G354"/>
  <c r="I353"/>
  <c r="I351" s="1"/>
  <c r="H353"/>
  <c r="H351" s="1"/>
  <c r="G351"/>
  <c r="I348"/>
  <c r="H348"/>
  <c r="G348"/>
  <c r="I346"/>
  <c r="H346"/>
  <c r="G346"/>
  <c r="I343"/>
  <c r="H343"/>
  <c r="G343"/>
  <c r="I341"/>
  <c r="H341"/>
  <c r="I339"/>
  <c r="H339"/>
  <c r="H336"/>
  <c r="H335" s="1"/>
  <c r="H334" s="1"/>
  <c r="H333" s="1"/>
  <c r="G335"/>
  <c r="G334" s="1"/>
  <c r="G333" s="1"/>
  <c r="G328"/>
  <c r="G327" s="1"/>
  <c r="G326" s="1"/>
  <c r="I327"/>
  <c r="I326" s="1"/>
  <c r="H327"/>
  <c r="H326" s="1"/>
  <c r="H324"/>
  <c r="I324" s="1"/>
  <c r="I323" s="1"/>
  <c r="I322" s="1"/>
  <c r="I321" s="1"/>
  <c r="G323"/>
  <c r="G322" s="1"/>
  <c r="G321" s="1"/>
  <c r="I320"/>
  <c r="I319" s="1"/>
  <c r="H319"/>
  <c r="G319"/>
  <c r="G316"/>
  <c r="I312"/>
  <c r="H312"/>
  <c r="H311" s="1"/>
  <c r="G312"/>
  <c r="G309"/>
  <c r="G307"/>
  <c r="G305"/>
  <c r="G303"/>
  <c r="I301"/>
  <c r="H301"/>
  <c r="G301"/>
  <c r="I300"/>
  <c r="H300"/>
  <c r="H299" s="1"/>
  <c r="I299"/>
  <c r="G299"/>
  <c r="I298"/>
  <c r="I297" s="1"/>
  <c r="H298"/>
  <c r="H297" s="1"/>
  <c r="G297"/>
  <c r="I293"/>
  <c r="I292" s="1"/>
  <c r="H293"/>
  <c r="H292" s="1"/>
  <c r="G293"/>
  <c r="G292" s="1"/>
  <c r="I290"/>
  <c r="H290"/>
  <c r="G290"/>
  <c r="I289"/>
  <c r="I288" s="1"/>
  <c r="H289"/>
  <c r="H288" s="1"/>
  <c r="I284"/>
  <c r="I283" s="1"/>
  <c r="I282" s="1"/>
  <c r="H284"/>
  <c r="H283" s="1"/>
  <c r="H282" s="1"/>
  <c r="G284"/>
  <c r="G283" s="1"/>
  <c r="G282" s="1"/>
  <c r="I269"/>
  <c r="I268" s="1"/>
  <c r="I267" s="1"/>
  <c r="I266" s="1"/>
  <c r="H269"/>
  <c r="H268" s="1"/>
  <c r="H267" s="1"/>
  <c r="H266" s="1"/>
  <c r="G269"/>
  <c r="G268" s="1"/>
  <c r="G267" s="1"/>
  <c r="G266" s="1"/>
  <c r="I264"/>
  <c r="I263" s="1"/>
  <c r="I262" s="1"/>
  <c r="H264"/>
  <c r="H263" s="1"/>
  <c r="H262" s="1"/>
  <c r="G264"/>
  <c r="G263" s="1"/>
  <c r="G262" s="1"/>
  <c r="I260"/>
  <c r="H260"/>
  <c r="G260"/>
  <c r="I258"/>
  <c r="I257" s="1"/>
  <c r="H258"/>
  <c r="H257" s="1"/>
  <c r="G258"/>
  <c r="G257" s="1"/>
  <c r="I254"/>
  <c r="I253" s="1"/>
  <c r="H254"/>
  <c r="H253" s="1"/>
  <c r="G254"/>
  <c r="G253" s="1"/>
  <c r="I252"/>
  <c r="I251" s="1"/>
  <c r="H252"/>
  <c r="H251" s="1"/>
  <c r="G251"/>
  <c r="I250"/>
  <c r="I249" s="1"/>
  <c r="H250"/>
  <c r="H249" s="1"/>
  <c r="G249"/>
  <c r="I247"/>
  <c r="H247"/>
  <c r="H246" s="1"/>
  <c r="H245" s="1"/>
  <c r="I246"/>
  <c r="I245" s="1"/>
  <c r="G246"/>
  <c r="G245" s="1"/>
  <c r="I244"/>
  <c r="I243"/>
  <c r="I242" s="1"/>
  <c r="H243"/>
  <c r="H242" s="1"/>
  <c r="G243"/>
  <c r="G242" s="1"/>
  <c r="G239"/>
  <c r="G238" s="1"/>
  <c r="G237" s="1"/>
  <c r="I238"/>
  <c r="I237" s="1"/>
  <c r="H238"/>
  <c r="H237" s="1"/>
  <c r="G234"/>
  <c r="I230"/>
  <c r="I229" s="1"/>
  <c r="I228" s="1"/>
  <c r="H230"/>
  <c r="H229" s="1"/>
  <c r="H228" s="1"/>
  <c r="G230"/>
  <c r="I226"/>
  <c r="H226"/>
  <c r="G226"/>
  <c r="I224"/>
  <c r="H224"/>
  <c r="G224"/>
  <c r="I221"/>
  <c r="H221"/>
  <c r="G221"/>
  <c r="I213"/>
  <c r="I212" s="1"/>
  <c r="I211" s="1"/>
  <c r="H213"/>
  <c r="H212" s="1"/>
  <c r="H211" s="1"/>
  <c r="G213"/>
  <c r="G212" s="1"/>
  <c r="G211" s="1"/>
  <c r="I206"/>
  <c r="H206"/>
  <c r="G206"/>
  <c r="I202"/>
  <c r="H202"/>
  <c r="G202"/>
  <c r="G198"/>
  <c r="G197" s="1"/>
  <c r="I197"/>
  <c r="I195"/>
  <c r="H195"/>
  <c r="G193"/>
  <c r="I190"/>
  <c r="H190"/>
  <c r="G190"/>
  <c r="G189"/>
  <c r="G188" s="1"/>
  <c r="I188"/>
  <c r="I187" s="1"/>
  <c r="H188"/>
  <c r="H187" s="1"/>
  <c r="I184"/>
  <c r="I183" s="1"/>
  <c r="H184"/>
  <c r="H183" s="1"/>
  <c r="G184"/>
  <c r="G183" s="1"/>
  <c r="G181"/>
  <c r="I179"/>
  <c r="I178" s="1"/>
  <c r="I177" s="1"/>
  <c r="H179"/>
  <c r="H178" s="1"/>
  <c r="H177" s="1"/>
  <c r="G179"/>
  <c r="G175"/>
  <c r="G174" s="1"/>
  <c r="G173" s="1"/>
  <c r="I171"/>
  <c r="H171"/>
  <c r="G171"/>
  <c r="G169"/>
  <c r="G167"/>
  <c r="I165"/>
  <c r="H165"/>
  <c r="H164" s="1"/>
  <c r="G165"/>
  <c r="I164"/>
  <c r="I162"/>
  <c r="I161" s="1"/>
  <c r="H162"/>
  <c r="H161" s="1"/>
  <c r="G162"/>
  <c r="G161" s="1"/>
  <c r="H159"/>
  <c r="H158" s="1"/>
  <c r="H157" s="1"/>
  <c r="I158"/>
  <c r="I157" s="1"/>
  <c r="G158"/>
  <c r="G157" s="1"/>
  <c r="I155"/>
  <c r="I154" s="1"/>
  <c r="H155"/>
  <c r="H154" s="1"/>
  <c r="G155"/>
  <c r="G154" s="1"/>
  <c r="I152"/>
  <c r="H152"/>
  <c r="G152"/>
  <c r="I148"/>
  <c r="I145" s="1"/>
  <c r="H148"/>
  <c r="H145" s="1"/>
  <c r="G148"/>
  <c r="G146"/>
  <c r="G143"/>
  <c r="G142" s="1"/>
  <c r="G140"/>
  <c r="I137"/>
  <c r="H137"/>
  <c r="G137"/>
  <c r="G134"/>
  <c r="I130"/>
  <c r="I129" s="1"/>
  <c r="H130"/>
  <c r="H129" s="1"/>
  <c r="G130"/>
  <c r="I124"/>
  <c r="H124"/>
  <c r="G124"/>
  <c r="I122"/>
  <c r="H122"/>
  <c r="G122"/>
  <c r="I120"/>
  <c r="H120"/>
  <c r="G120"/>
  <c r="H117"/>
  <c r="H116" s="1"/>
  <c r="G117"/>
  <c r="G116" s="1"/>
  <c r="H115"/>
  <c r="H114" s="1"/>
  <c r="H113" s="1"/>
  <c r="I114"/>
  <c r="I113" s="1"/>
  <c r="G114"/>
  <c r="G113" s="1"/>
  <c r="G110"/>
  <c r="G109" s="1"/>
  <c r="G108" s="1"/>
  <c r="I109"/>
  <c r="I108" s="1"/>
  <c r="H109"/>
  <c r="H108" s="1"/>
  <c r="H106"/>
  <c r="H105" s="1"/>
  <c r="G106"/>
  <c r="G105" s="1"/>
  <c r="G103" s="1"/>
  <c r="I100"/>
  <c r="I99" s="1"/>
  <c r="H100"/>
  <c r="H99" s="1"/>
  <c r="G100"/>
  <c r="H98"/>
  <c r="H97" s="1"/>
  <c r="I97"/>
  <c r="G97"/>
  <c r="I95"/>
  <c r="H95"/>
  <c r="G95"/>
  <c r="I93"/>
  <c r="H93"/>
  <c r="G93"/>
  <c r="I91"/>
  <c r="H91"/>
  <c r="G91"/>
  <c r="G88"/>
  <c r="I86"/>
  <c r="I84" s="1"/>
  <c r="H84"/>
  <c r="G84"/>
  <c r="G80"/>
  <c r="G79" s="1"/>
  <c r="G77"/>
  <c r="G75"/>
  <c r="I74"/>
  <c r="H74"/>
  <c r="G74"/>
  <c r="G71"/>
  <c r="G70" s="1"/>
  <c r="G69" s="1"/>
  <c r="I70"/>
  <c r="G67"/>
  <c r="I60"/>
  <c r="I52" s="1"/>
  <c r="I51" s="1"/>
  <c r="H60"/>
  <c r="H52" s="1"/>
  <c r="H51" s="1"/>
  <c r="I49"/>
  <c r="I48" s="1"/>
  <c r="H49"/>
  <c r="H48" s="1"/>
  <c r="G49"/>
  <c r="G48" s="1"/>
  <c r="I46"/>
  <c r="H46"/>
  <c r="H45" s="1"/>
  <c r="G46"/>
  <c r="G45" s="1"/>
  <c r="I45"/>
  <c r="I41"/>
  <c r="H41"/>
  <c r="G41"/>
  <c r="J41" s="1"/>
  <c r="I39"/>
  <c r="H39"/>
  <c r="G39"/>
  <c r="I36"/>
  <c r="H36"/>
  <c r="G36"/>
  <c r="I33"/>
  <c r="H33"/>
  <c r="G33"/>
  <c r="I29"/>
  <c r="H29"/>
  <c r="G29"/>
  <c r="G25"/>
  <c r="I21"/>
  <c r="I20" s="1"/>
  <c r="H21"/>
  <c r="H20" s="1"/>
  <c r="G21"/>
  <c r="G17"/>
  <c r="I13"/>
  <c r="H13"/>
  <c r="H12" s="1"/>
  <c r="G13"/>
  <c r="I12"/>
  <c r="G248" l="1"/>
  <c r="I336"/>
  <c r="I335" s="1"/>
  <c r="I334" s="1"/>
  <c r="I333" s="1"/>
  <c r="G381"/>
  <c r="I192"/>
  <c r="I186" s="1"/>
  <c r="I201"/>
  <c r="I200" s="1"/>
  <c r="I199" s="1"/>
  <c r="H381"/>
  <c r="H201"/>
  <c r="H200" s="1"/>
  <c r="H199" s="1"/>
  <c r="H256"/>
  <c r="G338"/>
  <c r="H83"/>
  <c r="H82" s="1"/>
  <c r="H112"/>
  <c r="H119"/>
  <c r="I223"/>
  <c r="I220" s="1"/>
  <c r="G229"/>
  <c r="G228" s="1"/>
  <c r="H350"/>
  <c r="L443"/>
  <c r="I128"/>
  <c r="H223"/>
  <c r="H220" s="1"/>
  <c r="K443"/>
  <c r="G192"/>
  <c r="G350"/>
  <c r="H28"/>
  <c r="K41"/>
  <c r="G73"/>
  <c r="H323"/>
  <c r="H322" s="1"/>
  <c r="H321" s="1"/>
  <c r="H338"/>
  <c r="L41"/>
  <c r="G187"/>
  <c r="I338"/>
  <c r="H438"/>
  <c r="H437" s="1"/>
  <c r="G28"/>
  <c r="G119"/>
  <c r="G178"/>
  <c r="G177" s="1"/>
  <c r="G201"/>
  <c r="G200" s="1"/>
  <c r="G199" s="1"/>
  <c r="G256"/>
  <c r="I287"/>
  <c r="I286" s="1"/>
  <c r="H296"/>
  <c r="H295" s="1"/>
  <c r="I389"/>
  <c r="I248"/>
  <c r="I241" s="1"/>
  <c r="G12"/>
  <c r="I28"/>
  <c r="I11" s="1"/>
  <c r="G60"/>
  <c r="G52" s="1"/>
  <c r="G51" s="1"/>
  <c r="I83"/>
  <c r="I82" s="1"/>
  <c r="G99"/>
  <c r="G129"/>
  <c r="G128" s="1"/>
  <c r="G145"/>
  <c r="H151"/>
  <c r="H160"/>
  <c r="G164"/>
  <c r="G160" s="1"/>
  <c r="G186"/>
  <c r="H198"/>
  <c r="H197" s="1"/>
  <c r="H192" s="1"/>
  <c r="H186" s="1"/>
  <c r="I256"/>
  <c r="G287"/>
  <c r="G286" s="1"/>
  <c r="I296"/>
  <c r="G311"/>
  <c r="I350"/>
  <c r="I381"/>
  <c r="H408"/>
  <c r="I438"/>
  <c r="I437" s="1"/>
  <c r="J443"/>
  <c r="G112"/>
  <c r="G151"/>
  <c r="G83"/>
  <c r="I119"/>
  <c r="I112" s="1"/>
  <c r="G296"/>
  <c r="I311"/>
  <c r="G20"/>
  <c r="H128"/>
  <c r="I151"/>
  <c r="I160"/>
  <c r="G223"/>
  <c r="G220" s="1"/>
  <c r="H248"/>
  <c r="H241" s="1"/>
  <c r="H287"/>
  <c r="H286" s="1"/>
  <c r="H11"/>
  <c r="G241"/>
  <c r="H400"/>
  <c r="G438"/>
  <c r="G437" s="1"/>
  <c r="G408"/>
  <c r="G400"/>
  <c r="H281" l="1"/>
  <c r="H389"/>
  <c r="H337" s="1"/>
  <c r="H325" s="1"/>
  <c r="I10"/>
  <c r="I210"/>
  <c r="G295"/>
  <c r="G281" s="1"/>
  <c r="I337"/>
  <c r="I325" s="1"/>
  <c r="H210"/>
  <c r="H127"/>
  <c r="I127"/>
  <c r="I295"/>
  <c r="I281" s="1"/>
  <c r="G210"/>
  <c r="H10"/>
  <c r="G127"/>
  <c r="G82"/>
  <c r="G11"/>
  <c r="G389"/>
  <c r="G337" s="1"/>
  <c r="G325" s="1"/>
  <c r="I451"/>
  <c r="I452"/>
  <c r="G450"/>
  <c r="H451"/>
  <c r="H452"/>
  <c r="H450" l="1"/>
  <c r="H449"/>
  <c r="I449"/>
  <c r="G10"/>
  <c r="I450"/>
  <c r="H453" l="1"/>
  <c r="I453"/>
  <c r="J127"/>
  <c r="G449"/>
  <c r="G453" l="1"/>
</calcChain>
</file>

<file path=xl/sharedStrings.xml><?xml version="1.0" encoding="utf-8"?>
<sst xmlns="http://schemas.openxmlformats.org/spreadsheetml/2006/main" count="2086" uniqueCount="406">
  <si>
    <t>Дотации на выравнивание бюджетной обеспеченности</t>
  </si>
  <si>
    <t>Иные межбюджетные трансферты</t>
  </si>
  <si>
    <t>Реализация отдельных мероприятий, проводимых в 2025 году, посвященных 80-летию Победы в Великой Отечественной войне</t>
  </si>
  <si>
    <t>Содержание автомобильных дорог общего пользования местного значения и искусственных сооружений на них</t>
  </si>
  <si>
    <t xml:space="preserve">к проекту решения Совета муниципального района "Агинский район"О бюджете муниципального района "Агинский район" на 2025 год и плановый период 2026-2027 годов                </t>
  </si>
  <si>
    <t>Наименование показателя</t>
  </si>
  <si>
    <t>Коды ведомственной классификации</t>
  </si>
  <si>
    <t>Код ведомства</t>
  </si>
  <si>
    <t>РЗ, ПР</t>
  </si>
  <si>
    <t>ЦСР</t>
  </si>
  <si>
    <t>2025 год</t>
  </si>
  <si>
    <t>2026 год</t>
  </si>
  <si>
    <t>2027 год</t>
  </si>
  <si>
    <t xml:space="preserve">    Учреждение: Администрация муниципального района "Агинский район" Забайкальского края</t>
  </si>
  <si>
    <t>902</t>
  </si>
  <si>
    <t xml:space="preserve">      ОБЩЕГОСУДАРСТВЕННЫЕ ВОПРОСЫ</t>
  </si>
  <si>
    <t>0100</t>
  </si>
  <si>
    <t xml:space="preserve">          Глава муниципального образования</t>
  </si>
  <si>
    <t>0102</t>
  </si>
  <si>
    <t>0000020300</t>
  </si>
  <si>
    <t>0000029300</t>
  </si>
  <si>
    <t xml:space="preserve">          Центральный аппарат</t>
  </si>
  <si>
    <t>0103</t>
  </si>
  <si>
    <t>0000020400</t>
  </si>
  <si>
    <t>Совет</t>
  </si>
  <si>
    <t>0000021100</t>
  </si>
  <si>
    <t>0104</t>
  </si>
  <si>
    <t>Центральный аппарат</t>
  </si>
  <si>
    <t>0000029400</t>
  </si>
  <si>
    <t xml:space="preserve">          Осуществление государственных полномочий   в сфере государственного управления охраной труда</t>
  </si>
  <si>
    <t>0000079206</t>
  </si>
  <si>
    <t xml:space="preserve">          Осуществление  государственного полномочия  по созданию  административных комиссий</t>
  </si>
  <si>
    <t>0000079207</t>
  </si>
  <si>
    <t>Единая субвенция</t>
  </si>
  <si>
    <t>0000079202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</si>
  <si>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</si>
  <si>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0105</t>
  </si>
  <si>
    <t>0000051200</t>
  </si>
  <si>
    <t>Резервные фонды муниципальных образований</t>
  </si>
  <si>
    <t>0111</t>
  </si>
  <si>
    <t>0000070050</t>
  </si>
  <si>
    <t>Учреждения по обеспечению хозяйственного обслуживания</t>
  </si>
  <si>
    <t>0113</t>
  </si>
  <si>
    <t>0000093990</t>
  </si>
  <si>
    <t>Поощрение работников, занимающихся обеспечением по привлечению граждан на военную службу</t>
  </si>
  <si>
    <t>00000П8050</t>
  </si>
  <si>
    <t xml:space="preserve">      НАЦИОНАЛЬНАЯ ОБОРОНА</t>
  </si>
  <si>
    <t>0200</t>
  </si>
  <si>
    <t>0203</t>
  </si>
  <si>
    <t xml:space="preserve">  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</si>
  <si>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</si>
  <si>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</si>
  <si>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</si>
  <si>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0000024799</t>
  </si>
  <si>
    <t>РЦП "Обеспечение пожарной безопасности на территории МР "Агинский район"</t>
  </si>
  <si>
    <t>0000079517</t>
  </si>
  <si>
    <t>РЦП "Профилактика правонарушений на территории муниципального района "Агинский район"</t>
  </si>
  <si>
    <t>0314</t>
  </si>
  <si>
    <t>0000079511</t>
  </si>
  <si>
    <t xml:space="preserve">      НАЦИОНАЛЬНАЯ ЭКОНОМИКА</t>
  </si>
  <si>
    <t>0400</t>
  </si>
  <si>
    <t>0405</t>
  </si>
  <si>
    <t>Организация проведения мероприятий по содержанию безнадзорных животных</t>
  </si>
  <si>
    <t>0000077265</t>
  </si>
  <si>
    <t>Реализация мероприятий на проведение кадастровых работ</t>
  </si>
  <si>
    <t>0000077267</t>
  </si>
  <si>
    <t>Администрирование государственного полномочия по организации проведения мероприятий по содержанию безнадзорных животных</t>
  </si>
  <si>
    <t>0000079265</t>
  </si>
  <si>
    <t>РЦП "Развитие агропромышленного комплекса муниципального района "Агинский район"</t>
  </si>
  <si>
    <t>0000079505</t>
  </si>
  <si>
    <t>Муниципальный дорожный фонд</t>
  </si>
  <si>
    <t>0409</t>
  </si>
  <si>
    <t>0000031522</t>
  </si>
  <si>
    <t>00000SД016</t>
  </si>
  <si>
    <t>Субсидия на проведение комплексных кадастровых работ</t>
  </si>
  <si>
    <t>0412</t>
  </si>
  <si>
    <t>00000L5110</t>
  </si>
  <si>
    <t>ОХРАНА ОКРУЖАЮЩЕЙ СРЕДЫ</t>
  </si>
  <si>
    <t>0600</t>
  </si>
  <si>
    <t>Проведение кадастровых работ по образованию земельных участков, занятых скотомогильниками (биотермическими ямами) и изготовление технических планов на бесхозяйные скотомогильники (биотермические ямы)</t>
  </si>
  <si>
    <t>0605</t>
  </si>
  <si>
    <t>00000S7274</t>
  </si>
  <si>
    <t xml:space="preserve">      СОЦИАЛЬНАЯ ПОЛИТИКА</t>
  </si>
  <si>
    <t>1000</t>
  </si>
  <si>
    <t xml:space="preserve">          Доплаты к пенсиям муниципальных служащих муниципального района "Агинский район"</t>
  </si>
  <si>
    <t>1001</t>
  </si>
  <si>
    <t>0000049101</t>
  </si>
  <si>
    <t>Реализация мероприятий по комплексному развитию сельских территорий (улучшение жилищных условий граждан, проживающих на сельских территориях)</t>
  </si>
  <si>
    <t>1003</t>
  </si>
  <si>
    <t>00000L5764</t>
  </si>
  <si>
    <t>РЦП "Поддержка социально ориентированных некоммерческих организаций в муниципальном районе "Агинский район"</t>
  </si>
  <si>
    <t>1006</t>
  </si>
  <si>
    <t>0000079504</t>
  </si>
  <si>
    <t xml:space="preserve">РЦП "Развитие социальной сферы в МР " Агинский район" </t>
  </si>
  <si>
    <t>0000079506</t>
  </si>
  <si>
    <t xml:space="preserve">    Учреждение: Комитет по финансам администрации муниципального района "Агинский район"</t>
  </si>
  <si>
    <t>0106</t>
  </si>
  <si>
    <t xml:space="preserve">          Осуществление государственного полномочия по установлению нормативов формирования расходов на содержание органов местного самоуправления поселений</t>
  </si>
  <si>
    <t>0000079216</t>
  </si>
  <si>
    <t>Выборы главы муниципального образования</t>
  </si>
  <si>
    <t>0107</t>
  </si>
  <si>
    <t>0000002003</t>
  </si>
  <si>
    <t>Предоставление иных межбюджетных трансфертов бюджетам муниципальных районов, муниципальных и городских округов Забайкальского края, предоставляемые в целях поощрения муниципальных образований Забайкальского края за повышение эффективности расходов бюджет</t>
  </si>
  <si>
    <t>0000078186</t>
  </si>
  <si>
    <t xml:space="preserve">          РЦП "Развитие экономического потенциала муниципального района "Агинский район" </t>
  </si>
  <si>
    <t>0000079514</t>
  </si>
  <si>
    <t xml:space="preserve">  ЖИЛИЩНО-КОММУНАЛЬНОЕ ХОЗЯЙСТВО</t>
  </si>
  <si>
    <t>0500</t>
  </si>
  <si>
    <t xml:space="preserve">  Субсидии на софинансирование капитальных вложений в объекты государственной (муниципальной) собственности</t>
  </si>
  <si>
    <t>0502</t>
  </si>
  <si>
    <t>00000S4905</t>
  </si>
  <si>
    <t>Реализация мероприятий по проведению капитального ремонта жилых помещений отдельных категорий граждан</t>
  </si>
  <si>
    <t>0503</t>
  </si>
  <si>
    <t>0000004927</t>
  </si>
  <si>
    <t>Реализация мероприятий плана социального развития центров экономического роста Забайкальского края</t>
  </si>
  <si>
    <t>00000L5050</t>
  </si>
  <si>
    <t>Обеспечение комплексного развития сельских территорий (реализация мероприятий по благоустройству сельских территорий)</t>
  </si>
  <si>
    <t>00000L5763</t>
  </si>
  <si>
    <t>Реализация программ формирования современной городской среды</t>
  </si>
  <si>
    <t>000И455550</t>
  </si>
  <si>
    <t xml:space="preserve">      КУЛЬТУРА, КИНЕМАТОГРАФИЯ, СРЕДСТВА МАССОВОЙ ИНФОРМАЦИИ</t>
  </si>
  <si>
    <t>0800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</si>
  <si>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</si>
  <si>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0801</t>
  </si>
  <si>
    <t>00000L4670</t>
  </si>
  <si>
    <t>CОЦИАЛЬНАЯ ПОЛИТИКА</t>
  </si>
  <si>
    <t>Организация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пользования(кроме воздушного и железнодорожного)</t>
  </si>
  <si>
    <t>0000074505</t>
  </si>
  <si>
    <t>Обеспечение комплексного развития сельских территорий (строительство (приобретение) жилого помещения (жилого дома) на сельских территориях, территориях опорных населенных пунктов, предоставляемого гражданам Российской Федерации, проживающим на сельских т</t>
  </si>
  <si>
    <t>00000L5765</t>
  </si>
  <si>
    <t xml:space="preserve">        Обслуживание государственного внутреннего и муниципального долга</t>
  </si>
  <si>
    <t>1300</t>
  </si>
  <si>
    <t>1301</t>
  </si>
  <si>
    <t>0000006065</t>
  </si>
  <si>
    <t xml:space="preserve">      Межбюджетные трансферты общего характера бюджетам субъектов Российской Федерации и муниципальных образований</t>
  </si>
  <si>
    <t>1400</t>
  </si>
  <si>
    <t xml:space="preserve">          Дотация на выравнивание бюджетной обеспеченности поселений из районного ФФП</t>
  </si>
  <si>
    <t>1401</t>
  </si>
  <si>
    <t>0000051603</t>
  </si>
  <si>
    <t xml:space="preserve">          Дотация на выравнивание бюджетной обеспеченности поселений за счет краевого ФФП</t>
  </si>
  <si>
    <t>0000078060</t>
  </si>
  <si>
    <t>1403</t>
  </si>
  <si>
    <t xml:space="preserve">          Дотация на поддержку мер по обеспечению сбалансированности бюджетов поселений</t>
  </si>
  <si>
    <t>0000051702</t>
  </si>
  <si>
    <t>Субвенция по переданным полномочиям</t>
  </si>
  <si>
    <t>0000051703</t>
  </si>
  <si>
    <t xml:space="preserve">    Учреждение: КСП муниципального района "Агинский район"</t>
  </si>
  <si>
    <t>0000020401</t>
  </si>
  <si>
    <t>Руководитель контрольного органа муниципального образования и его заместители</t>
  </si>
  <si>
    <t>0000022400</t>
  </si>
  <si>
    <t xml:space="preserve">    Учреждение: Отдел жилищно-коммунального хозяйства и строительства администрации муниципального района "Агинский район"</t>
  </si>
  <si>
    <t xml:space="preserve">  НАЦИОНАЛЬНАЯ ЭКОНОМИКА</t>
  </si>
  <si>
    <t>Осуществление органами местного самоуправления отдельных государственных полномочий в сфере организации социальной поддержки транспортного обслуживания населения</t>
  </si>
  <si>
    <t>0000079227</t>
  </si>
  <si>
    <t>Администрирование госудасртвенного полномочия по оргаинизации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</t>
  </si>
  <si>
    <t>0000079502</t>
  </si>
  <si>
    <t xml:space="preserve">      ЖИЛИЩНО-КОММУНАЛЬНОЕ ХОЗЯЙСТВО</t>
  </si>
  <si>
    <t>0505</t>
  </si>
  <si>
    <t>Охрана окружающей среды на территории МР "Агинский район"</t>
  </si>
  <si>
    <t>0000079519</t>
  </si>
  <si>
    <t xml:space="preserve">      ОБРАЗОВАНИЕ</t>
  </si>
  <si>
    <t>0700</t>
  </si>
  <si>
    <t xml:space="preserve">          Детские дошкольные учреждения</t>
  </si>
  <si>
    <t>0701</t>
  </si>
  <si>
    <t>0000042099</t>
  </si>
  <si>
    <t xml:space="preserve">          Школы-детские сады, школы начальные, неполные средние и средние 
</t>
  </si>
  <si>
    <t>0702</t>
  </si>
  <si>
    <t>0000042199</t>
  </si>
  <si>
    <t xml:space="preserve">          Учреждения по внешкольной работе с детьми (РОК)</t>
  </si>
  <si>
    <t>0703</t>
  </si>
  <si>
    <t>0000042398</t>
  </si>
  <si>
    <t xml:space="preserve">          Учреждения по внешкольной работе с детьми (РОО)</t>
  </si>
  <si>
    <t>0000042399</t>
  </si>
  <si>
    <t xml:space="preserve">          Учреждения, обеспечивающие предоставление услуг в сфере образования 
</t>
  </si>
  <si>
    <t>0709</t>
  </si>
  <si>
    <t>0000043599</t>
  </si>
  <si>
    <t xml:space="preserve">          Учреждения культуры и мероприятия в сфере культуры и кинематографии 
</t>
  </si>
  <si>
    <t>0000044099</t>
  </si>
  <si>
    <t xml:space="preserve">          Библиотеки</t>
  </si>
  <si>
    <t>0000044299</t>
  </si>
  <si>
    <t>Реализация мероприятий по обеспечению жильем молодых семей</t>
  </si>
  <si>
    <t>1004</t>
  </si>
  <si>
    <t>00000L4970</t>
  </si>
  <si>
    <t>Учреждение: Муниципальное казенное учреждение"Центр бухгалтерского учета"</t>
  </si>
  <si>
    <t>ОБЩЕГОСУДАРСТВЕННЫЕ ВОПРОСЫ</t>
  </si>
  <si>
    <t>Выполнение функций органами местного самоуправления</t>
  </si>
  <si>
    <t>0000093991</t>
  </si>
  <si>
    <t xml:space="preserve">    Учреждение: Комитет культуры, спорта и молодежной политики администрации муниципального района "Агинский район"</t>
  </si>
  <si>
    <t>904</t>
  </si>
  <si>
    <t xml:space="preserve">ОБРАЗОВАНИЕ </t>
  </si>
  <si>
    <t>Субсидии в целях софинансирования расходных обязательств бюджета  по оплате труда работников учреждений бюджетной сферы,</t>
  </si>
  <si>
    <t>00000S8180</t>
  </si>
  <si>
    <t>РЦП "Реализация молодежной политики в МР "Агинский район"</t>
  </si>
  <si>
    <t>0707</t>
  </si>
  <si>
    <t>0000079513</t>
  </si>
  <si>
    <t>0000072516</t>
  </si>
  <si>
    <t>0000079512</t>
  </si>
  <si>
    <t>Субсидии на государственную поддержку отрасли культуры (мероприятия по комплектованию книжных фондов библиотек муниципальных образований и государственных общедоступных библиотек субъектов Российской Федерации)</t>
  </si>
  <si>
    <t>00000L5190</t>
  </si>
  <si>
    <t>0804</t>
  </si>
  <si>
    <t>РЦП" Сохранение и развитие культуры"</t>
  </si>
  <si>
    <t xml:space="preserve">  ФИЗИЧЕСКАЯ КУЛЬТУРА И СПОРТ</t>
  </si>
  <si>
    <t>1100</t>
  </si>
  <si>
    <t>Мероприятия в области здравоохранения, спорта и физической культуры, туризма</t>
  </si>
  <si>
    <t>1102</t>
  </si>
  <si>
    <t>0000051297</t>
  </si>
  <si>
    <t xml:space="preserve">    Учреждение: Комитет образования администрации муниципального района "Агинский район"</t>
  </si>
  <si>
    <t>926</t>
  </si>
  <si>
    <t xml:space="preserve">РЦП "Содействие занятости населения в муниципальном районе "Агинский район" </t>
  </si>
  <si>
    <t>0401</t>
  </si>
  <si>
    <t>0000079510</t>
  </si>
  <si>
    <t>Субсидия на обсепечение государственных гарантий прав граждан на получение общедоступного и бесплатного дошклольного образования в общеобразовательных учреждениях</t>
  </si>
  <si>
    <t>0000071201</t>
  </si>
  <si>
    <t>Дополнительная мера социальной поддержки отдельной категории граждан Российской Федерации в виде невзимания платы за присмотр и уход за их детьми, осваивающимими образовательные программы в муниципальных дошкольных образовательных организациях Забайкальс</t>
  </si>
  <si>
    <t>0000071231</t>
  </si>
  <si>
    <t>Разработка проектно-сметной документации для капитального ремонта образовательных организаций</t>
  </si>
  <si>
    <t>0000071448</t>
  </si>
  <si>
    <t>Субсидия на обеспечение государственных гарантий прав граждан на получение общедоступного и бесплатного общего образования в общеобрзовательных учреждениях</t>
  </si>
  <si>
    <t>0000071202</t>
  </si>
  <si>
    <t xml:space="preserve">          Субсидия на обеспечение бесплатным питанием детей из многодетных семей, обучающихся в муниципальных образовательных учреждениях</t>
  </si>
  <si>
    <t>0000071031</t>
  </si>
  <si>
    <t>0000071217</t>
  </si>
  <si>
    <t xml:space="preserve">          Субсидия на обеспечение бесплатным питанием детей из малоимущ семей, обучающихся в муниципальных образовательных учреждениях</t>
  </si>
  <si>
    <t>0000071218</t>
  </si>
  <si>
    <t>Дополнительная мера социальной поддержки отдельной категории граждан Российской Федерации в виде обеспечения льготным питанием их детей, обучающихся в 5-11 классах в муниципальных общеобразовательных организациях Забайкальского края</t>
  </si>
  <si>
    <t>0000071219</t>
  </si>
  <si>
    <t>РЦП "Развитие системы образования "</t>
  </si>
  <si>
    <t>0000079509</t>
  </si>
  <si>
    <t>Обновление в объектах капитального ремонта 100% учебников и учебных пособий, не позволяющих их дальнейшее использование в образовательном процессе по причинам ветхости и дефектности</t>
  </si>
  <si>
    <t>00000S1446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</si>
  <si>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</si>
  <si>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000Ю653030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</si>
  <si>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</si>
  <si>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00000L3040</t>
  </si>
  <si>
    <t>Реализация мероприятий по модернизации школьных систем образования</t>
  </si>
  <si>
    <t>00000L7500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</si>
  <si>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</si>
  <si>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000E250970</t>
  </si>
  <si>
    <t>Персонифицированное финансирование дополнительного образования детей</t>
  </si>
  <si>
    <t>0000042397</t>
  </si>
  <si>
    <t xml:space="preserve">          Субсидии бюджетным учреждениям в части увеличения тарифной ставки (должностного оклада) на 25 %</t>
  </si>
  <si>
    <t>00000S1101</t>
  </si>
  <si>
    <t xml:space="preserve">          Централизованная бухгалтерия отдела образования муниципального района "Агинский район"</t>
  </si>
  <si>
    <t>0000045298</t>
  </si>
  <si>
    <t xml:space="preserve">          Методический кабинет отдела образования муниципального района "Агинский район"</t>
  </si>
  <si>
    <t>0000045299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</si>
  <si>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и профессиональных образовательных организаций</t>
  </si>
  <si>
    <t>0000050500</t>
  </si>
  <si>
    <t>Организация летнего отдыха детей</t>
  </si>
  <si>
    <t>0000071432</t>
  </si>
  <si>
    <t xml:space="preserve">          Администрирование государственного полномочия по организации и осуществлению деятельности по опеке и попечительству над несовершеннолетними 
</t>
  </si>
  <si>
    <t>0000079211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</si>
  <si>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</si>
  <si>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000EB51790</t>
  </si>
  <si>
    <t>Пособия на предоставление компенсации затрат родителей(законных представителей)детей-инвалидов на обучение по основным общеобразовательным программам на дому</t>
  </si>
  <si>
    <t>0000071228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</si>
  <si>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</si>
  <si>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0000071230</t>
  </si>
  <si>
    <t>Ежемесячные денежные средства на содержание детей-сирот и детей, оставшихся без попечения родителей , в приемных семьях</t>
  </si>
  <si>
    <t>0000072411</t>
  </si>
  <si>
    <t xml:space="preserve">Назначения и выплата вознаграждения приемным родителям </t>
  </si>
  <si>
    <t>0000072421</t>
  </si>
  <si>
    <t>Ежемесячные денежные средства на содержание детей сирот и детей , оставшихся без попечения родителей, в семьях опекунов (попечителей)</t>
  </si>
  <si>
    <t>0000072431</t>
  </si>
  <si>
    <t>Всего расходов:</t>
  </si>
  <si>
    <t>Всего доходов</t>
  </si>
  <si>
    <t xml:space="preserve">Профицит+, дефицит- </t>
  </si>
  <si>
    <t>ВР</t>
  </si>
  <si>
    <t>Доп. класс</t>
  </si>
  <si>
    <t xml:space="preserve">        Функционирование высшего должностного лица субъекта Российской Федерации и муниципального образования</t>
  </si>
  <si>
    <t>Фонд оплаты труда государственных (муниципальных) органов</t>
  </si>
  <si>
    <t>121</t>
  </si>
  <si>
    <t>211</t>
  </si>
  <si>
    <t xml:space="preserve">  Иные выплаты персоналу государственных (муниципальных) органов, за исключением фонда оплаты труда</t>
  </si>
  <si>
    <t>122</t>
  </si>
  <si>
    <t>212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</si>
  <si>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</si>
  <si>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</si>
  <si>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213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</si>
  <si>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</si>
  <si>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Иные выплаты персоналу государственных (муниципальных) органов, за исключением фонда оплаты труда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</si>
  <si>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</si>
  <si>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</si>
  <si>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Прочая закупка товаров, работ и услуг для муниципальных нужд</t>
  </si>
  <si>
    <t>244</t>
  </si>
  <si>
    <t>226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</si>
  <si>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</si>
  <si>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      Прочая закупка товаров, работ и услуг для муниципальных нужд</t>
  </si>
  <si>
    <t>340</t>
  </si>
  <si>
    <t>Судебная система</t>
  </si>
  <si>
    <t>Резервные фонды</t>
  </si>
  <si>
    <t>Резервные средства</t>
  </si>
  <si>
    <t>870</t>
  </si>
  <si>
    <t>290</t>
  </si>
  <si>
    <t>Другие общегосударственные расходы</t>
  </si>
  <si>
    <t>Фонд оплаты труда учреждений</t>
  </si>
  <si>
    <t>111</t>
  </si>
  <si>
    <t xml:space="preserve">  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</si>
  <si>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</si>
  <si>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</t>
  </si>
  <si>
    <t>119</t>
  </si>
  <si>
    <t>224</t>
  </si>
  <si>
    <t>225</t>
  </si>
  <si>
    <t>310</t>
  </si>
  <si>
    <t xml:space="preserve">  Иные выплаты населению</t>
  </si>
  <si>
    <t>360</t>
  </si>
  <si>
    <t>МАУ ЦМТО</t>
  </si>
  <si>
    <t>621</t>
  </si>
  <si>
    <t>241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</si>
  <si>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</si>
  <si>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</si>
  <si>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</si>
  <si>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</si>
  <si>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</si>
  <si>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</si>
  <si>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Премии и гранты</t>
  </si>
  <si>
    <t>350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</si>
  <si>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</si>
  <si>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пожарная безопасность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</si>
  <si>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</si>
  <si>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Другие вопросы в области национальной безопасности и правоохранительной деятельности</t>
  </si>
  <si>
    <t xml:space="preserve">  Сельское хозяйство и рыболовство</t>
  </si>
  <si>
    <t>Дорожное хозяйство (дорожные фонды)</t>
  </si>
  <si>
    <t xml:space="preserve">  Закупка товаров, работ, услуг в целях капитального ремонта государственного (муниципального) имущества</t>
  </si>
  <si>
    <t>243</t>
  </si>
  <si>
    <t>Другие вопросы в области национальной экономики</t>
  </si>
  <si>
    <t>Другие вопросы в области охраны окружающей среды</t>
  </si>
  <si>
    <t xml:space="preserve">        Пенсионное обеспечение</t>
  </si>
  <si>
    <t xml:space="preserve">            Пособия и компенсации гражданам и иные социальные выплаты, кроме публичных нормативных обязательств</t>
  </si>
  <si>
    <t>312</t>
  </si>
  <si>
    <t>263</t>
  </si>
  <si>
    <t>Социальное обеспечение населения</t>
  </si>
  <si>
    <t>Субсидии гражданам на приобретение жилья</t>
  </si>
  <si>
    <t>322</t>
  </si>
  <si>
    <t>262</t>
  </si>
  <si>
    <t xml:space="preserve">  Другие вопросы в области социальной политики
</t>
  </si>
  <si>
    <t>Иные выплаты государственных (муниципальных) органов привлекаемым лицам</t>
  </si>
  <si>
    <t>1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</si>
  <si>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</si>
  <si>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</si>
  <si>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Специальные расходы</t>
  </si>
  <si>
    <t>880</t>
  </si>
  <si>
    <t>ДРУГИЕ ОБЩЕГОСУДАРСТВЕННЫЕ ВОПРОСЫ</t>
  </si>
  <si>
    <t>Общеэкономические вопросы</t>
  </si>
  <si>
    <t>540</t>
  </si>
  <si>
    <t>251</t>
  </si>
  <si>
    <t xml:space="preserve">  Дорожное хозяйство (дорожные фонды)</t>
  </si>
  <si>
    <t>521</t>
  </si>
  <si>
    <t xml:space="preserve">        Другие вопросы в области национальной экономики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</si>
  <si>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</si>
  <si>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</si>
  <si>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242</t>
  </si>
  <si>
    <t xml:space="preserve">  Коммунальное хозяйство</t>
  </si>
  <si>
    <t>Благоустройство</t>
  </si>
  <si>
    <t xml:space="preserve">        Культура</t>
  </si>
  <si>
    <t xml:space="preserve">          Процентные платежи по муниципальному долгу</t>
  </si>
  <si>
    <t>730</t>
  </si>
  <si>
    <t>231</t>
  </si>
  <si>
    <t>511</t>
  </si>
  <si>
    <t>Прочие межбюджетные трансферты</t>
  </si>
  <si>
    <t>Иные дотации</t>
  </si>
  <si>
    <t>Субвенции</t>
  </si>
  <si>
    <t>Другие общегосударственные вопросы</t>
  </si>
  <si>
    <t>Закупка энергетических ресурсов</t>
  </si>
  <si>
    <t>247</t>
  </si>
  <si>
    <t>223</t>
  </si>
  <si>
    <t xml:space="preserve">  Прочая закупка товаров, работ и услуг для обеспечения государственных (муниципальных) нужд</t>
  </si>
  <si>
    <t xml:space="preserve">        Другие вопросы в области жилищно-коммунального хозяйства</t>
  </si>
  <si>
    <t xml:space="preserve">        Дошкольное образование</t>
  </si>
  <si>
    <t xml:space="preserve">        Общее образование</t>
  </si>
  <si>
    <t>Дополнительное образование</t>
  </si>
  <si>
    <t xml:space="preserve">        Другие вопросы в области образования</t>
  </si>
  <si>
    <t xml:space="preserve">        Охрана семьи и детства</t>
  </si>
  <si>
    <t>Пособия, компенсации и иные социальные выплаты гражданам, кроме публичных нормативных обязательств</t>
  </si>
  <si>
    <t>Иные выплаты персоналу учреждений</t>
  </si>
  <si>
    <t>221</t>
  </si>
  <si>
    <t xml:space="preserve">            Субсидии бюджетным учреждениям на финансовое обеспечение муниципального задания на оказание муниципальных услуг (выполнение работ)</t>
  </si>
  <si>
    <t>611</t>
  </si>
  <si>
    <t>МОЛОДЕЖНАЯ ПОЛИТИКА И ОЗДОРОВЛЕНИЕ ДЕТЕЙ</t>
  </si>
  <si>
    <t xml:space="preserve">  Другие вопросы в области культуры, кинематографии</t>
  </si>
  <si>
    <t>Массовый спорт</t>
  </si>
  <si>
    <t xml:space="preserve">Уплата прочих налогов, сборов </t>
  </si>
  <si>
    <t xml:space="preserve">  Общеэкономические вопросы</t>
  </si>
  <si>
    <t xml:space="preserve">            Субсидии автономным учреждениям на финансовое обеспечение муниципального задания на оказание муниципальных услуг (выполнение работ)</t>
  </si>
  <si>
    <t>Субсидии бюджетным учреждениям на иные цели</t>
  </si>
  <si>
    <t>612</t>
  </si>
  <si>
    <t xml:space="preserve">            Субсидии бюджетным учреждениям на иные цели</t>
  </si>
  <si>
    <t xml:space="preserve">  Прочая закупка товаров, работ и услуг для обеспечения государственных (муниципальных) нужд
</t>
  </si>
  <si>
    <t>Обеспечение в отношении объектов капитального ремонта требований к антитеррористической защищенности объектов (территорий), установленных законодательством</t>
  </si>
  <si>
    <t>0704</t>
  </si>
  <si>
    <t>246</t>
  </si>
  <si>
    <t>292</t>
  </si>
  <si>
    <t>00000S1445</t>
  </si>
  <si>
    <t xml:space="preserve">  Субсидии бюджетным учреждениям на иные цели</t>
  </si>
  <si>
    <t>Дополнительное образование детей</t>
  </si>
  <si>
    <t>ДРУГИЕ ВОПРОСЫ В ОБЛАСТИ ОБРАЗОВАНИЯ</t>
  </si>
  <si>
    <t xml:space="preserve">  Фонд оплаты труда учреждений</t>
  </si>
  <si>
    <t>222</t>
  </si>
  <si>
    <t>321</t>
  </si>
  <si>
    <t xml:space="preserve">            Меры социальной поддержки населения по публичным нормативным обязательствам</t>
  </si>
  <si>
    <t>313</t>
  </si>
  <si>
    <t>323</t>
  </si>
  <si>
    <t>безв</t>
  </si>
  <si>
    <t>дох</t>
  </si>
  <si>
    <t>Приложение 9</t>
  </si>
  <si>
    <t xml:space="preserve">Распределение бюджетных ассигнований  по разделам, подразделам, целевым статьям и видам расходов классификации расходов бюджетов в ведомственной структуре расходов бюджета края  на 2025 год  </t>
  </si>
</sst>
</file>

<file path=xl/styles.xml><?xml version="1.0" encoding="utf-8"?>
<styleSheet xmlns="http://schemas.openxmlformats.org/spreadsheetml/2006/main">
  <numFmts count="11">
    <numFmt numFmtId="164" formatCode="_-* #,##0.0_р_._-;\-* #,##0.0_р_._-;_-* &quot;-&quot;?????_р_._-;_-@"/>
    <numFmt numFmtId="165" formatCode="_-* #,##0.000_р_._-;\-* #,##0.000_р_._-;_-* &quot;-&quot;?????_р_._-;_-@"/>
    <numFmt numFmtId="166" formatCode="_-* #,##0.000\ _₽_-;\-* #,##0.000\ _₽_-;_-* &quot;-&quot;???\ _₽_-;_-@"/>
    <numFmt numFmtId="167" formatCode="_-* #\ ##0.000_р_._-;\-* #\ ##0.000_р_._-;_-* &quot;-&quot;?????_р_._-;_-@"/>
    <numFmt numFmtId="168" formatCode="_-* #\ ##0.000\ _₽_-;\-* #\ ##0.000\ _₽_-;_-* &quot;-&quot;???\ _₽_-;_-@"/>
    <numFmt numFmtId="169" formatCode="#,##0.00_ ;\-#,##0.00\ "/>
    <numFmt numFmtId="170" formatCode="_-* #,##0.00_р_._-;\-* #,##0.00_р_._-;_-* &quot;-&quot;?????_р_._-;_-@"/>
    <numFmt numFmtId="171" formatCode="_-* #,##0.000000_р_._-;\-* #,##0.000000_р_._-;_-* &quot;-&quot;?????.00000_р_._-;_-@"/>
    <numFmt numFmtId="172" formatCode="_-* #,##0.000_р_._-;\-* #,##0.000_р_._-;_-* &quot;-&quot;???_р_._-;_-@"/>
    <numFmt numFmtId="173" formatCode="0.000"/>
    <numFmt numFmtId="174" formatCode="_-* #,##0.00_р_._-;\-* #,##0.00_р_._-;_-* &quot;-&quot;?????.0_р_._-;_-@"/>
  </numFmts>
  <fonts count="21">
    <font>
      <sz val="10"/>
      <color rgb="FF000000"/>
      <name val="Calibri"/>
      <scheme val="minor"/>
    </font>
    <font>
      <sz val="14"/>
      <color rgb="FF000000"/>
      <name val="Times New Roman"/>
    </font>
    <font>
      <sz val="12"/>
      <color rgb="FF000000"/>
      <name val="Times New Roman"/>
    </font>
    <font>
      <sz val="10"/>
      <color theme="1"/>
      <name val="Calibri"/>
    </font>
    <font>
      <b/>
      <sz val="14"/>
      <color rgb="FF000000"/>
      <name val="Times New Roman"/>
    </font>
    <font>
      <sz val="10"/>
      <name val="Calibri"/>
    </font>
    <font>
      <b/>
      <sz val="14"/>
      <color theme="1"/>
      <name val="Times New Roman"/>
    </font>
    <font>
      <sz val="10"/>
      <color rgb="FF000000"/>
      <name val="Calibri"/>
    </font>
    <font>
      <sz val="14"/>
      <color theme="1"/>
      <name val="Times New Roman"/>
    </font>
    <font>
      <sz val="10"/>
      <color theme="1"/>
      <name val="Times New Roman"/>
    </font>
    <font>
      <sz val="12"/>
      <color theme="1"/>
      <name val="Times New Roman"/>
    </font>
    <font>
      <sz val="10"/>
      <color theme="1"/>
      <name val="Arimo"/>
    </font>
    <font>
      <b/>
      <sz val="12"/>
      <color theme="1"/>
      <name val="Times New Roman"/>
    </font>
    <font>
      <sz val="12"/>
      <color theme="1"/>
      <name val="Arimo"/>
    </font>
    <font>
      <b/>
      <i/>
      <sz val="14"/>
      <color theme="1"/>
      <name val="Times New Roman"/>
    </font>
    <font>
      <i/>
      <sz val="14"/>
      <color theme="1"/>
      <name val="Times New Roman"/>
    </font>
    <font>
      <b/>
      <i/>
      <sz val="12"/>
      <color theme="1"/>
      <name val="Times New Roman"/>
    </font>
    <font>
      <i/>
      <sz val="12"/>
      <color theme="1"/>
      <name val="Times New Roman"/>
    </font>
    <font>
      <b/>
      <sz val="12"/>
      <color rgb="FF000000"/>
      <name val="Times New Roman"/>
    </font>
    <font>
      <sz val="12"/>
      <color rgb="FFFF0000"/>
      <name val="Times New Roman"/>
    </font>
    <font>
      <sz val="10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3">
    <xf numFmtId="0" fontId="0" fillId="0" borderId="0" xfId="0" applyFont="1" applyAlignment="1"/>
    <xf numFmtId="0" fontId="11" fillId="0" borderId="0" xfId="0" applyFont="1"/>
    <xf numFmtId="0" fontId="10" fillId="0" borderId="0" xfId="0" applyFont="1" applyAlignment="1">
      <alignment horizontal="left" wrapText="1"/>
    </xf>
    <xf numFmtId="0" fontId="13" fillId="0" borderId="0" xfId="0" applyFont="1"/>
    <xf numFmtId="0" fontId="10" fillId="0" borderId="0" xfId="0" applyFont="1"/>
    <xf numFmtId="0" fontId="12" fillId="0" borderId="7" xfId="0" applyFont="1" applyBorder="1" applyAlignment="1">
      <alignment horizontal="center" wrapText="1"/>
    </xf>
    <xf numFmtId="0" fontId="10" fillId="0" borderId="7" xfId="0" applyFont="1" applyBorder="1" applyAlignment="1">
      <alignment wrapText="1"/>
    </xf>
    <xf numFmtId="49" fontId="10" fillId="0" borderId="7" xfId="0" applyNumberFormat="1" applyFont="1" applyBorder="1"/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wrapText="1"/>
    </xf>
    <xf numFmtId="0" fontId="13" fillId="3" borderId="1" xfId="0" applyFont="1" applyFill="1" applyBorder="1"/>
    <xf numFmtId="0" fontId="10" fillId="0" borderId="0" xfId="0" applyFont="1" applyAlignment="1">
      <alignment vertical="center"/>
    </xf>
    <xf numFmtId="0" fontId="10" fillId="3" borderId="1" xfId="0" applyFont="1" applyFill="1" applyBorder="1"/>
    <xf numFmtId="164" fontId="10" fillId="3" borderId="1" xfId="0" applyNumberFormat="1" applyFont="1" applyFill="1" applyBorder="1"/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vertical="center"/>
    </xf>
    <xf numFmtId="0" fontId="12" fillId="3" borderId="1" xfId="0" applyFont="1" applyFill="1" applyBorder="1"/>
    <xf numFmtId="0" fontId="14" fillId="4" borderId="7" xfId="0" applyFont="1" applyFill="1" applyBorder="1" applyAlignment="1">
      <alignment horizontal="left" vertical="center" wrapText="1"/>
    </xf>
    <xf numFmtId="49" fontId="14" fillId="4" borderId="7" xfId="0" applyNumberFormat="1" applyFont="1" applyFill="1" applyBorder="1" applyAlignment="1">
      <alignment horizontal="center" vertical="center" shrinkToFit="1"/>
    </xf>
    <xf numFmtId="49" fontId="14" fillId="4" borderId="7" xfId="0" applyNumberFormat="1" applyFont="1" applyFill="1" applyBorder="1" applyAlignment="1">
      <alignment vertical="center" shrinkToFit="1"/>
    </xf>
    <xf numFmtId="165" fontId="14" fillId="4" borderId="7" xfId="0" applyNumberFormat="1" applyFont="1" applyFill="1" applyBorder="1"/>
    <xf numFmtId="0" fontId="15" fillId="3" borderId="1" xfId="0" applyFont="1" applyFill="1" applyBorder="1"/>
    <xf numFmtId="0" fontId="12" fillId="0" borderId="7" xfId="0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 shrinkToFit="1"/>
    </xf>
    <xf numFmtId="49" fontId="12" fillId="0" borderId="7" xfId="0" applyNumberFormat="1" applyFont="1" applyBorder="1" applyAlignment="1">
      <alignment vertical="center" shrinkToFit="1"/>
    </xf>
    <xf numFmtId="165" fontId="12" fillId="0" borderId="7" xfId="0" applyNumberFormat="1" applyFont="1" applyBorder="1"/>
    <xf numFmtId="166" fontId="12" fillId="3" borderId="1" xfId="0" applyNumberFormat="1" applyFont="1" applyFill="1" applyBorder="1"/>
    <xf numFmtId="0" fontId="10" fillId="0" borderId="7" xfId="0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center" vertical="center" shrinkToFit="1"/>
    </xf>
    <xf numFmtId="49" fontId="10" fillId="0" borderId="7" xfId="0" applyNumberFormat="1" applyFont="1" applyBorder="1" applyAlignment="1">
      <alignment vertical="center"/>
    </xf>
    <xf numFmtId="165" fontId="10" fillId="3" borderId="7" xfId="0" applyNumberFormat="1" applyFont="1" applyFill="1" applyBorder="1"/>
    <xf numFmtId="166" fontId="10" fillId="3" borderId="1" xfId="0" applyNumberFormat="1" applyFont="1" applyFill="1" applyBorder="1"/>
    <xf numFmtId="49" fontId="10" fillId="0" borderId="7" xfId="0" applyNumberFormat="1" applyFont="1" applyBorder="1" applyAlignment="1">
      <alignment vertical="center"/>
    </xf>
    <xf numFmtId="165" fontId="10" fillId="3" borderId="7" xfId="0" applyNumberFormat="1" applyFont="1" applyFill="1" applyBorder="1" applyAlignment="1"/>
    <xf numFmtId="0" fontId="2" fillId="2" borderId="7" xfId="0" applyFont="1" applyFill="1" applyBorder="1"/>
    <xf numFmtId="49" fontId="10" fillId="2" borderId="15" xfId="0" applyNumberFormat="1" applyFont="1" applyFill="1" applyBorder="1" applyAlignment="1">
      <alignment horizontal="center"/>
    </xf>
    <xf numFmtId="49" fontId="10" fillId="2" borderId="15" xfId="0" applyNumberFormat="1" applyFont="1" applyFill="1" applyBorder="1"/>
    <xf numFmtId="165" fontId="10" fillId="3" borderId="15" xfId="0" applyNumberFormat="1" applyFont="1" applyFill="1" applyBorder="1"/>
    <xf numFmtId="165" fontId="12" fillId="3" borderId="7" xfId="0" applyNumberFormat="1" applyFont="1" applyFill="1" applyBorder="1"/>
    <xf numFmtId="49" fontId="10" fillId="0" borderId="7" xfId="0" applyNumberFormat="1" applyFont="1" applyBorder="1" applyAlignment="1">
      <alignment vertical="center" shrinkToFit="1"/>
    </xf>
    <xf numFmtId="0" fontId="2" fillId="0" borderId="7" xfId="0" applyFont="1" applyBorder="1" applyAlignment="1">
      <alignment horizontal="left"/>
    </xf>
    <xf numFmtId="49" fontId="10" fillId="0" borderId="7" xfId="0" applyNumberFormat="1" applyFont="1" applyBorder="1" applyAlignment="1">
      <alignment horizontal="center" vertical="center" shrinkToFit="1"/>
    </xf>
    <xf numFmtId="0" fontId="10" fillId="3" borderId="7" xfId="0" applyFont="1" applyFill="1" applyBorder="1"/>
    <xf numFmtId="0" fontId="12" fillId="3" borderId="7" xfId="0" applyFont="1" applyFill="1" applyBorder="1"/>
    <xf numFmtId="0" fontId="12" fillId="3" borderId="7" xfId="0" applyFont="1" applyFill="1" applyBorder="1" applyAlignment="1">
      <alignment horizontal="left" vertical="center" wrapText="1"/>
    </xf>
    <xf numFmtId="49" fontId="12" fillId="3" borderId="7" xfId="0" applyNumberFormat="1" applyFont="1" applyFill="1" applyBorder="1" applyAlignment="1">
      <alignment horizontal="center" vertical="center" shrinkToFit="1"/>
    </xf>
    <xf numFmtId="49" fontId="12" fillId="3" borderId="7" xfId="0" applyNumberFormat="1" applyFont="1" applyFill="1" applyBorder="1" applyAlignment="1">
      <alignment vertical="center" shrinkToFit="1"/>
    </xf>
    <xf numFmtId="0" fontId="10" fillId="2" borderId="16" xfId="0" applyFont="1" applyFill="1" applyBorder="1" applyAlignment="1">
      <alignment vertical="top"/>
    </xf>
    <xf numFmtId="49" fontId="10" fillId="2" borderId="5" xfId="0" applyNumberFormat="1" applyFont="1" applyFill="1" applyBorder="1" applyAlignment="1">
      <alignment horizontal="center"/>
    </xf>
    <xf numFmtId="49" fontId="10" fillId="2" borderId="5" xfId="0" applyNumberFormat="1" applyFont="1" applyFill="1" applyBorder="1"/>
    <xf numFmtId="165" fontId="12" fillId="2" borderId="7" xfId="0" applyNumberFormat="1" applyFont="1" applyFill="1" applyBorder="1" applyAlignment="1">
      <alignment horizontal="center"/>
    </xf>
    <xf numFmtId="166" fontId="3" fillId="2" borderId="1" xfId="0" applyNumberFormat="1" applyFont="1" applyFill="1" applyBorder="1"/>
    <xf numFmtId="0" fontId="3" fillId="2" borderId="1" xfId="0" applyFont="1" applyFill="1" applyBorder="1"/>
    <xf numFmtId="0" fontId="10" fillId="2" borderId="16" xfId="0" applyFont="1" applyFill="1" applyBorder="1" applyAlignment="1">
      <alignment vertical="top"/>
    </xf>
    <xf numFmtId="49" fontId="10" fillId="2" borderId="5" xfId="0" applyNumberFormat="1" applyFont="1" applyFill="1" applyBorder="1" applyAlignment="1"/>
    <xf numFmtId="165" fontId="12" fillId="3" borderId="4" xfId="0" applyNumberFormat="1" applyFont="1" applyFill="1" applyBorder="1"/>
    <xf numFmtId="0" fontId="2" fillId="3" borderId="7" xfId="0" applyFont="1" applyFill="1" applyBorder="1" applyAlignment="1">
      <alignment horizontal="left" vertical="center" wrapText="1"/>
    </xf>
    <xf numFmtId="49" fontId="10" fillId="3" borderId="7" xfId="0" applyNumberFormat="1" applyFont="1" applyFill="1" applyBorder="1" applyAlignment="1">
      <alignment horizontal="center" vertical="center" shrinkToFit="1"/>
    </xf>
    <xf numFmtId="49" fontId="10" fillId="3" borderId="7" xfId="0" applyNumberFormat="1" applyFont="1" applyFill="1" applyBorder="1" applyAlignment="1">
      <alignment vertical="center" shrinkToFit="1"/>
    </xf>
    <xf numFmtId="0" fontId="16" fillId="3" borderId="1" xfId="0" applyFont="1" applyFill="1" applyBorder="1"/>
    <xf numFmtId="0" fontId="2" fillId="0" borderId="7" xfId="0" applyFont="1" applyBorder="1" applyAlignment="1">
      <alignment horizontal="left" vertical="center" wrapText="1"/>
    </xf>
    <xf numFmtId="0" fontId="17" fillId="3" borderId="1" xfId="0" applyFont="1" applyFill="1" applyBorder="1"/>
    <xf numFmtId="0" fontId="10" fillId="0" borderId="7" xfId="0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vertical="center" shrinkToFit="1"/>
    </xf>
    <xf numFmtId="0" fontId="12" fillId="3" borderId="17" xfId="0" applyFont="1" applyFill="1" applyBorder="1"/>
    <xf numFmtId="0" fontId="10" fillId="0" borderId="3" xfId="0" applyFont="1" applyBorder="1" applyAlignment="1">
      <alignment horizontal="left"/>
    </xf>
    <xf numFmtId="49" fontId="10" fillId="0" borderId="4" xfId="0" applyNumberFormat="1" applyFont="1" applyBorder="1" applyAlignment="1">
      <alignment horizontal="center"/>
    </xf>
    <xf numFmtId="49" fontId="10" fillId="0" borderId="4" xfId="0" applyNumberFormat="1" applyFont="1" applyBorder="1"/>
    <xf numFmtId="0" fontId="10" fillId="3" borderId="5" xfId="0" applyFont="1" applyFill="1" applyBorder="1"/>
    <xf numFmtId="0" fontId="2" fillId="0" borderId="3" xfId="0" applyFont="1" applyBorder="1" applyAlignment="1">
      <alignment horizontal="left" wrapText="1"/>
    </xf>
    <xf numFmtId="165" fontId="10" fillId="3" borderId="5" xfId="0" applyNumberFormat="1" applyFont="1" applyFill="1" applyBorder="1"/>
    <xf numFmtId="0" fontId="2" fillId="0" borderId="7" xfId="0" applyFont="1" applyBorder="1" applyAlignment="1">
      <alignment horizontal="left" vertical="center" wrapText="1"/>
    </xf>
    <xf numFmtId="166" fontId="8" fillId="3" borderId="1" xfId="0" applyNumberFormat="1" applyFont="1" applyFill="1" applyBorder="1"/>
    <xf numFmtId="0" fontId="8" fillId="3" borderId="1" xfId="0" applyFont="1" applyFill="1" applyBorder="1"/>
    <xf numFmtId="0" fontId="12" fillId="0" borderId="7" xfId="0" applyFont="1" applyBorder="1" applyAlignment="1">
      <alignment vertical="top"/>
    </xf>
    <xf numFmtId="49" fontId="10" fillId="0" borderId="17" xfId="0" applyNumberFormat="1" applyFont="1" applyBorder="1" applyAlignment="1">
      <alignment horizontal="center"/>
    </xf>
    <xf numFmtId="49" fontId="10" fillId="0" borderId="17" xfId="0" applyNumberFormat="1" applyFont="1" applyBorder="1" applyAlignment="1"/>
    <xf numFmtId="167" fontId="12" fillId="3" borderId="15" xfId="0" applyNumberFormat="1" applyFont="1" applyFill="1" applyBorder="1" applyAlignment="1">
      <alignment horizontal="right"/>
    </xf>
    <xf numFmtId="0" fontId="2" fillId="0" borderId="7" xfId="0" applyFont="1" applyBorder="1" applyAlignment="1">
      <alignment vertical="top"/>
    </xf>
    <xf numFmtId="49" fontId="10" fillId="0" borderId="17" xfId="0" applyNumberFormat="1" applyFont="1" applyBorder="1" applyAlignment="1">
      <alignment horizontal="center"/>
    </xf>
    <xf numFmtId="49" fontId="10" fillId="0" borderId="17" xfId="0" applyNumberFormat="1" applyFont="1" applyBorder="1" applyAlignment="1"/>
    <xf numFmtId="165" fontId="12" fillId="3" borderId="17" xfId="0" applyNumberFormat="1" applyFont="1" applyFill="1" applyBorder="1"/>
    <xf numFmtId="0" fontId="2" fillId="0" borderId="7" xfId="0" applyFont="1" applyBorder="1" applyAlignment="1">
      <alignment vertical="top"/>
    </xf>
    <xf numFmtId="49" fontId="10" fillId="0" borderId="17" xfId="0" applyNumberFormat="1" applyFont="1" applyBorder="1"/>
    <xf numFmtId="165" fontId="12" fillId="3" borderId="15" xfId="0" applyNumberFormat="1" applyFont="1" applyFill="1" applyBorder="1"/>
    <xf numFmtId="49" fontId="1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/>
    </xf>
    <xf numFmtId="0" fontId="18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49" fontId="10" fillId="0" borderId="4" xfId="0" applyNumberFormat="1" applyFont="1" applyBorder="1" applyAlignment="1"/>
    <xf numFmtId="165" fontId="10" fillId="3" borderId="4" xfId="0" applyNumberFormat="1" applyFont="1" applyFill="1" applyBorder="1"/>
    <xf numFmtId="49" fontId="10" fillId="0" borderId="4" xfId="0" applyNumberFormat="1" applyFont="1" applyBorder="1" applyAlignment="1">
      <alignment vertical="center"/>
    </xf>
    <xf numFmtId="49" fontId="10" fillId="0" borderId="4" xfId="0" applyNumberFormat="1" applyFont="1" applyBorder="1" applyAlignment="1">
      <alignment vertical="center"/>
    </xf>
    <xf numFmtId="49" fontId="10" fillId="0" borderId="4" xfId="0" applyNumberFormat="1" applyFont="1" applyBorder="1" applyAlignment="1">
      <alignment horizontal="center"/>
    </xf>
    <xf numFmtId="167" fontId="14" fillId="4" borderId="7" xfId="0" applyNumberFormat="1" applyFont="1" applyFill="1" applyBorder="1"/>
    <xf numFmtId="168" fontId="8" fillId="3" borderId="1" xfId="0" applyNumberFormat="1" applyFont="1" applyFill="1" applyBorder="1"/>
    <xf numFmtId="167" fontId="12" fillId="3" borderId="7" xfId="0" applyNumberFormat="1" applyFont="1" applyFill="1" applyBorder="1"/>
    <xf numFmtId="168" fontId="12" fillId="3" borderId="1" xfId="0" applyNumberFormat="1" applyFont="1" applyFill="1" applyBorder="1"/>
    <xf numFmtId="167" fontId="10" fillId="0" borderId="7" xfId="0" applyNumberFormat="1" applyFont="1" applyBorder="1"/>
    <xf numFmtId="0" fontId="19" fillId="3" borderId="1" xfId="0" applyFont="1" applyFill="1" applyBorder="1"/>
    <xf numFmtId="0" fontId="16" fillId="4" borderId="7" xfId="0" applyFont="1" applyFill="1" applyBorder="1" applyAlignment="1">
      <alignment horizontal="left" vertical="center" wrapText="1"/>
    </xf>
    <xf numFmtId="166" fontId="14" fillId="3" borderId="1" xfId="0" applyNumberFormat="1" applyFont="1" applyFill="1" applyBorder="1"/>
    <xf numFmtId="0" fontId="14" fillId="3" borderId="1" xfId="0" applyFont="1" applyFill="1" applyBorder="1"/>
    <xf numFmtId="0" fontId="16" fillId="4" borderId="7" xfId="0" applyFont="1" applyFill="1" applyBorder="1" applyAlignment="1">
      <alignment horizontal="left"/>
    </xf>
    <xf numFmtId="49" fontId="14" fillId="4" borderId="15" xfId="0" applyNumberFormat="1" applyFont="1" applyFill="1" applyBorder="1" applyAlignment="1">
      <alignment horizontal="center"/>
    </xf>
    <xf numFmtId="49" fontId="14" fillId="4" borderId="15" xfId="0" applyNumberFormat="1" applyFont="1" applyFill="1" applyBorder="1"/>
    <xf numFmtId="165" fontId="14" fillId="4" borderId="15" xfId="0" applyNumberFormat="1" applyFont="1" applyFill="1" applyBorder="1"/>
    <xf numFmtId="0" fontId="12" fillId="0" borderId="7" xfId="0" applyFont="1" applyBorder="1" applyAlignment="1">
      <alignment horizontal="left"/>
    </xf>
    <xf numFmtId="49" fontId="12" fillId="0" borderId="17" xfId="0" applyNumberFormat="1" applyFont="1" applyBorder="1" applyAlignment="1">
      <alignment horizontal="center"/>
    </xf>
    <xf numFmtId="49" fontId="12" fillId="0" borderId="17" xfId="0" applyNumberFormat="1" applyFont="1" applyBorder="1"/>
    <xf numFmtId="165" fontId="12" fillId="0" borderId="17" xfId="0" applyNumberFormat="1" applyFont="1" applyBorder="1"/>
    <xf numFmtId="0" fontId="10" fillId="3" borderId="7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11" fillId="3" borderId="1" xfId="0" applyFont="1" applyFill="1" applyBorder="1"/>
    <xf numFmtId="0" fontId="10" fillId="0" borderId="18" xfId="0" applyFont="1" applyBorder="1" applyAlignment="1">
      <alignment vertical="center" wrapText="1"/>
    </xf>
    <xf numFmtId="165" fontId="16" fillId="3" borderId="7" xfId="0" applyNumberFormat="1" applyFont="1" applyFill="1" applyBorder="1"/>
    <xf numFmtId="165" fontId="17" fillId="3" borderId="7" xfId="0" applyNumberFormat="1" applyFont="1" applyFill="1" applyBorder="1"/>
    <xf numFmtId="49" fontId="10" fillId="0" borderId="7" xfId="0" applyNumberFormat="1" applyFont="1" applyBorder="1" applyAlignment="1">
      <alignment horizontal="center"/>
    </xf>
    <xf numFmtId="49" fontId="10" fillId="0" borderId="7" xfId="0" applyNumberFormat="1" applyFont="1" applyBorder="1" applyAlignment="1"/>
    <xf numFmtId="165" fontId="17" fillId="2" borderId="7" xfId="0" applyNumberFormat="1" applyFont="1" applyFill="1" applyBorder="1" applyAlignment="1">
      <alignment horizontal="right"/>
    </xf>
    <xf numFmtId="49" fontId="16" fillId="4" borderId="7" xfId="0" applyNumberFormat="1" applyFont="1" applyFill="1" applyBorder="1" applyAlignment="1">
      <alignment horizontal="center" vertical="center" shrinkToFit="1"/>
    </xf>
    <xf numFmtId="49" fontId="10" fillId="4" borderId="7" xfId="0" applyNumberFormat="1" applyFont="1" applyFill="1" applyBorder="1" applyAlignment="1">
      <alignment vertical="center" shrinkToFit="1"/>
    </xf>
    <xf numFmtId="0" fontId="10" fillId="0" borderId="3" xfId="0" applyFont="1" applyBorder="1" applyAlignment="1">
      <alignment horizontal="left" wrapText="1"/>
    </xf>
    <xf numFmtId="0" fontId="10" fillId="0" borderId="18" xfId="0" applyFont="1" applyBorder="1" applyAlignment="1">
      <alignment horizontal="center" vertical="center" wrapText="1"/>
    </xf>
    <xf numFmtId="165" fontId="10" fillId="3" borderId="7" xfId="0" applyNumberFormat="1" applyFont="1" applyFill="1" applyBorder="1" applyAlignment="1">
      <alignment horizontal="center"/>
    </xf>
    <xf numFmtId="167" fontId="10" fillId="3" borderId="7" xfId="0" applyNumberFormat="1" applyFont="1" applyFill="1" applyBorder="1"/>
    <xf numFmtId="169" fontId="10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wrapText="1"/>
    </xf>
    <xf numFmtId="49" fontId="8" fillId="0" borderId="7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vertical="center"/>
    </xf>
    <xf numFmtId="170" fontId="6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left" wrapText="1"/>
    </xf>
    <xf numFmtId="0" fontId="12" fillId="0" borderId="7" xfId="0" applyFont="1" applyBorder="1" applyAlignment="1">
      <alignment horizontal="right" vertical="center"/>
    </xf>
    <xf numFmtId="4" fontId="12" fillId="0" borderId="18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170" fontId="1" fillId="2" borderId="1" xfId="0" applyNumberFormat="1" applyFont="1" applyFill="1" applyBorder="1" applyAlignment="1">
      <alignment horizontal="center"/>
    </xf>
    <xf numFmtId="170" fontId="1" fillId="2" borderId="1" xfId="0" applyNumberFormat="1" applyFont="1" applyFill="1" applyBorder="1" applyAlignment="1">
      <alignment horizontal="center"/>
    </xf>
    <xf numFmtId="170" fontId="10" fillId="0" borderId="18" xfId="0" applyNumberFormat="1" applyFont="1" applyBorder="1" applyAlignment="1">
      <alignment horizontal="center"/>
    </xf>
    <xf numFmtId="171" fontId="10" fillId="3" borderId="1" xfId="0" applyNumberFormat="1" applyFon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164" fontId="10" fillId="4" borderId="1" xfId="0" applyNumberFormat="1" applyFont="1" applyFill="1" applyBorder="1"/>
    <xf numFmtId="0" fontId="10" fillId="0" borderId="7" xfId="0" applyFont="1" applyBorder="1" applyAlignment="1">
      <alignment vertical="center" wrapText="1"/>
    </xf>
    <xf numFmtId="0" fontId="10" fillId="2" borderId="16" xfId="0" applyFont="1" applyFill="1" applyBorder="1" applyAlignment="1">
      <alignment horizontal="left" wrapText="1"/>
    </xf>
    <xf numFmtId="0" fontId="18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3" borderId="7" xfId="0" applyFont="1" applyFill="1" applyBorder="1" applyAlignment="1"/>
    <xf numFmtId="0" fontId="18" fillId="0" borderId="7" xfId="0" applyFont="1" applyBorder="1" applyAlignment="1">
      <alignment horizontal="left"/>
    </xf>
    <xf numFmtId="0" fontId="12" fillId="2" borderId="16" xfId="0" applyFont="1" applyFill="1" applyBorder="1"/>
    <xf numFmtId="49" fontId="12" fillId="2" borderId="5" xfId="0" applyNumberFormat="1" applyFont="1" applyFill="1" applyBorder="1" applyAlignment="1">
      <alignment horizontal="center"/>
    </xf>
    <xf numFmtId="49" fontId="3" fillId="2" borderId="5" xfId="0" applyNumberFormat="1" applyFont="1" applyFill="1" applyBorder="1"/>
    <xf numFmtId="165" fontId="12" fillId="2" borderId="5" xfId="0" applyNumberFormat="1" applyFont="1" applyFill="1" applyBorder="1" applyAlignment="1">
      <alignment horizontal="right"/>
    </xf>
    <xf numFmtId="0" fontId="10" fillId="2" borderId="16" xfId="0" applyFont="1" applyFill="1" applyBorder="1" applyAlignment="1"/>
    <xf numFmtId="165" fontId="10" fillId="2" borderId="5" xfId="0" applyNumberFormat="1" applyFont="1" applyFill="1" applyBorder="1" applyAlignment="1">
      <alignment horizontal="center"/>
    </xf>
    <xf numFmtId="165" fontId="3" fillId="2" borderId="5" xfId="0" applyNumberFormat="1" applyFont="1" applyFill="1" applyBorder="1"/>
    <xf numFmtId="165" fontId="10" fillId="2" borderId="5" xfId="0" applyNumberFormat="1" applyFont="1" applyFill="1" applyBorder="1" applyAlignment="1">
      <alignment horizontal="center"/>
    </xf>
    <xf numFmtId="0" fontId="12" fillId="3" borderId="15" xfId="0" applyFont="1" applyFill="1" applyBorder="1"/>
    <xf numFmtId="0" fontId="2" fillId="0" borderId="3" xfId="0" applyFont="1" applyBorder="1" applyAlignment="1">
      <alignment horizontal="left"/>
    </xf>
    <xf numFmtId="165" fontId="17" fillId="3" borderId="5" xfId="0" applyNumberFormat="1" applyFont="1" applyFill="1" applyBorder="1" applyAlignment="1">
      <alignment horizontal="right"/>
    </xf>
    <xf numFmtId="165" fontId="12" fillId="3" borderId="1" xfId="0" applyNumberFormat="1" applyFont="1" applyFill="1" applyBorder="1"/>
    <xf numFmtId="49" fontId="12" fillId="0" borderId="7" xfId="0" applyNumberFormat="1" applyFont="1" applyBorder="1" applyAlignment="1">
      <alignment horizontal="center"/>
    </xf>
    <xf numFmtId="49" fontId="12" fillId="0" borderId="7" xfId="0" applyNumberFormat="1" applyFont="1" applyBorder="1" applyAlignment="1">
      <alignment horizontal="center"/>
    </xf>
    <xf numFmtId="49" fontId="20" fillId="0" borderId="7" xfId="0" applyNumberFormat="1" applyFont="1" applyBorder="1"/>
    <xf numFmtId="167" fontId="12" fillId="3" borderId="7" xfId="0" applyNumberFormat="1" applyFont="1" applyFill="1" applyBorder="1" applyAlignment="1">
      <alignment horizontal="right"/>
    </xf>
    <xf numFmtId="49" fontId="20" fillId="0" borderId="17" xfId="0" applyNumberFormat="1" applyFont="1" applyBorder="1" applyAlignment="1"/>
    <xf numFmtId="0" fontId="10" fillId="0" borderId="6" xfId="0" applyFont="1" applyBorder="1" applyAlignment="1">
      <alignment wrapText="1"/>
    </xf>
    <xf numFmtId="49" fontId="10" fillId="0" borderId="4" xfId="0" applyNumberFormat="1" applyFont="1" applyBorder="1" applyAlignment="1">
      <alignment horizontal="center"/>
    </xf>
    <xf numFmtId="49" fontId="10" fillId="0" borderId="13" xfId="0" applyNumberFormat="1" applyFont="1" applyBorder="1" applyAlignment="1">
      <alignment horizontal="center"/>
    </xf>
    <xf numFmtId="167" fontId="10" fillId="3" borderId="5" xfId="0" applyNumberFormat="1" applyFont="1" applyFill="1" applyBorder="1" applyAlignment="1">
      <alignment horizontal="right"/>
    </xf>
    <xf numFmtId="49" fontId="12" fillId="0" borderId="7" xfId="0" applyNumberFormat="1" applyFont="1" applyBorder="1" applyAlignment="1">
      <alignment horizontal="center" shrinkToFit="1"/>
    </xf>
    <xf numFmtId="0" fontId="10" fillId="0" borderId="6" xfId="0" applyFont="1" applyBorder="1" applyAlignment="1">
      <alignment horizontal="left" wrapText="1"/>
    </xf>
    <xf numFmtId="49" fontId="10" fillId="0" borderId="13" xfId="0" applyNumberFormat="1" applyFont="1" applyBorder="1" applyAlignment="1">
      <alignment horizontal="center"/>
    </xf>
    <xf numFmtId="165" fontId="12" fillId="3" borderId="17" xfId="0" applyNumberFormat="1" applyFont="1" applyFill="1" applyBorder="1" applyAlignment="1"/>
    <xf numFmtId="0" fontId="18" fillId="2" borderId="19" xfId="0" applyFont="1" applyFill="1" applyBorder="1" applyAlignment="1">
      <alignment horizontal="left"/>
    </xf>
    <xf numFmtId="49" fontId="12" fillId="2" borderId="7" xfId="0" applyNumberFormat="1" applyFont="1" applyFill="1" applyBorder="1" applyAlignment="1">
      <alignment horizontal="center"/>
    </xf>
    <xf numFmtId="49" fontId="12" fillId="2" borderId="15" xfId="0" applyNumberFormat="1" applyFont="1" applyFill="1" applyBorder="1" applyAlignment="1">
      <alignment horizontal="center"/>
    </xf>
    <xf numFmtId="165" fontId="10" fillId="3" borderId="4" xfId="0" applyNumberFormat="1" applyFont="1" applyFill="1" applyBorder="1" applyAlignment="1"/>
    <xf numFmtId="49" fontId="10" fillId="0" borderId="4" xfId="0" applyNumberFormat="1" applyFont="1" applyBorder="1" applyAlignment="1">
      <alignment horizontal="center" vertical="center" shrinkToFit="1"/>
    </xf>
    <xf numFmtId="49" fontId="10" fillId="0" borderId="4" xfId="0" applyNumberFormat="1" applyFont="1" applyBorder="1" applyAlignment="1">
      <alignment horizontal="center" vertical="center" shrinkToFit="1"/>
    </xf>
    <xf numFmtId="49" fontId="19" fillId="0" borderId="7" xfId="0" applyNumberFormat="1" applyFont="1" applyBorder="1" applyAlignment="1">
      <alignment horizontal="center" vertical="center" shrinkToFit="1"/>
    </xf>
    <xf numFmtId="165" fontId="10" fillId="3" borderId="1" xfId="0" applyNumberFormat="1" applyFont="1" applyFill="1" applyBorder="1"/>
    <xf numFmtId="167" fontId="12" fillId="0" borderId="7" xfId="0" applyNumberFormat="1" applyFont="1" applyBorder="1"/>
    <xf numFmtId="0" fontId="10" fillId="0" borderId="7" xfId="0" applyFont="1" applyBorder="1"/>
    <xf numFmtId="0" fontId="10" fillId="0" borderId="7" xfId="0" applyFont="1" applyBorder="1" applyAlignment="1">
      <alignment horizontal="left"/>
    </xf>
    <xf numFmtId="49" fontId="10" fillId="0" borderId="9" xfId="0" applyNumberFormat="1" applyFont="1" applyBorder="1" applyAlignment="1">
      <alignment vertical="center" shrinkToFit="1"/>
    </xf>
    <xf numFmtId="165" fontId="14" fillId="3" borderId="7" xfId="0" applyNumberFormat="1" applyFont="1" applyFill="1" applyBorder="1"/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49" fontId="10" fillId="0" borderId="7" xfId="0" applyNumberFormat="1" applyFont="1" applyBorder="1" applyAlignment="1">
      <alignment horizontal="center" vertical="center"/>
    </xf>
    <xf numFmtId="165" fontId="10" fillId="2" borderId="7" xfId="0" applyNumberFormat="1" applyFont="1" applyFill="1" applyBorder="1" applyAlignment="1">
      <alignment horizontal="right"/>
    </xf>
    <xf numFmtId="49" fontId="10" fillId="4" borderId="7" xfId="0" applyNumberFormat="1" applyFont="1" applyFill="1" applyBorder="1" applyAlignment="1">
      <alignment horizontal="center" vertical="center" shrinkToFit="1"/>
    </xf>
    <xf numFmtId="0" fontId="12" fillId="3" borderId="7" xfId="0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vertical="center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left" vertical="center" wrapText="1"/>
    </xf>
    <xf numFmtId="49" fontId="10" fillId="3" borderId="16" xfId="0" applyNumberFormat="1" applyFont="1" applyFill="1" applyBorder="1" applyAlignment="1">
      <alignment horizontal="center" vertical="center" shrinkToFit="1"/>
    </xf>
    <xf numFmtId="172" fontId="10" fillId="3" borderId="7" xfId="0" applyNumberFormat="1" applyFont="1" applyFill="1" applyBorder="1" applyAlignment="1"/>
    <xf numFmtId="172" fontId="10" fillId="3" borderId="7" xfId="0" applyNumberFormat="1" applyFont="1" applyFill="1" applyBorder="1"/>
    <xf numFmtId="165" fontId="10" fillId="3" borderId="17" xfId="0" applyNumberFormat="1" applyFont="1" applyFill="1" applyBorder="1" applyAlignment="1"/>
    <xf numFmtId="173" fontId="10" fillId="3" borderId="7" xfId="0" applyNumberFormat="1" applyFont="1" applyFill="1" applyBorder="1" applyAlignment="1">
      <alignment horizontal="center"/>
    </xf>
    <xf numFmtId="0" fontId="12" fillId="0" borderId="1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right" vertical="center"/>
    </xf>
    <xf numFmtId="0" fontId="7" fillId="3" borderId="1" xfId="0" applyFont="1" applyFill="1" applyBorder="1"/>
    <xf numFmtId="174" fontId="10" fillId="3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/>
    <xf numFmtId="0" fontId="9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0" fillId="0" borderId="9" xfId="0" applyFont="1" applyBorder="1" applyAlignment="1">
      <alignment horizontal="left" vertical="center" wrapText="1"/>
    </xf>
    <xf numFmtId="0" fontId="5" fillId="0" borderId="6" xfId="0" applyFont="1" applyBorder="1"/>
    <xf numFmtId="0" fontId="5" fillId="0" borderId="3" xfId="0" applyFont="1" applyBorder="1"/>
    <xf numFmtId="0" fontId="10" fillId="0" borderId="10" xfId="0" applyFont="1" applyBorder="1" applyAlignment="1">
      <alignment horizontal="center" vertical="center" wrapText="1"/>
    </xf>
    <xf numFmtId="0" fontId="5" fillId="0" borderId="8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2" xfId="0" applyFont="1" applyBorder="1"/>
    <xf numFmtId="0" fontId="5" fillId="0" borderId="4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F1051"/>
  <sheetViews>
    <sheetView tabSelected="1" topLeftCell="A439" workbookViewId="0">
      <selection activeCell="O349" sqref="O349"/>
    </sheetView>
  </sheetViews>
  <sheetFormatPr defaultColWidth="14.42578125" defaultRowHeight="15" customHeight="1"/>
  <cols>
    <col min="1" max="1" width="60.5703125" customWidth="1"/>
    <col min="2" max="2" width="9.42578125" customWidth="1"/>
    <col min="3" max="3" width="10.140625" customWidth="1"/>
    <col min="4" max="4" width="16.7109375" customWidth="1"/>
    <col min="5" max="5" width="6.7109375" customWidth="1"/>
    <col min="6" max="6" width="13.42578125" customWidth="1"/>
    <col min="7" max="7" width="23.28515625" customWidth="1"/>
    <col min="8" max="8" width="22.7109375" hidden="1" customWidth="1"/>
    <col min="9" max="9" width="23.42578125" hidden="1" customWidth="1"/>
    <col min="10" max="10" width="19.28515625" hidden="1" customWidth="1"/>
    <col min="11" max="12" width="15" hidden="1" customWidth="1"/>
    <col min="13" max="32" width="8.85546875" customWidth="1"/>
  </cols>
  <sheetData>
    <row r="1" spans="1:32" ht="15.75">
      <c r="A1" s="9"/>
      <c r="B1" s="3"/>
      <c r="C1" s="8"/>
      <c r="D1" s="8"/>
      <c r="E1" s="208" t="s">
        <v>404</v>
      </c>
      <c r="F1" s="209"/>
      <c r="G1" s="209"/>
      <c r="H1" s="1"/>
      <c r="I1" s="1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</row>
    <row r="2" spans="1:32" ht="34.9" customHeight="1">
      <c r="A2" s="2"/>
      <c r="B2" s="11"/>
      <c r="C2" s="11"/>
      <c r="D2" s="8"/>
      <c r="E2" s="210" t="s">
        <v>4</v>
      </c>
      <c r="F2" s="209"/>
      <c r="G2" s="209"/>
      <c r="H2" s="209"/>
      <c r="I2" s="209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</row>
    <row r="3" spans="1:32" ht="15.75" customHeight="1">
      <c r="A3" s="211" t="s">
        <v>405</v>
      </c>
      <c r="B3" s="209"/>
      <c r="C3" s="209"/>
      <c r="D3" s="209"/>
      <c r="E3" s="209"/>
      <c r="F3" s="209"/>
      <c r="G3" s="209"/>
      <c r="H3" s="209"/>
      <c r="I3" s="209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33" customHeight="1">
      <c r="A4" s="209"/>
      <c r="B4" s="209"/>
      <c r="C4" s="209"/>
      <c r="D4" s="209"/>
      <c r="E4" s="209"/>
      <c r="F4" s="209"/>
      <c r="G4" s="209"/>
      <c r="H4" s="209"/>
      <c r="I4" s="209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33" customHeight="1">
      <c r="A5" s="2"/>
      <c r="B5" s="8"/>
      <c r="C5" s="11"/>
      <c r="D5" s="8"/>
      <c r="E5" s="11"/>
      <c r="F5" s="11"/>
      <c r="G5" s="13"/>
      <c r="H5" s="4"/>
      <c r="I5" s="4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15.75" customHeight="1">
      <c r="A6" s="212" t="s">
        <v>5</v>
      </c>
      <c r="B6" s="215" t="s">
        <v>6</v>
      </c>
      <c r="C6" s="216"/>
      <c r="D6" s="216"/>
      <c r="E6" s="216"/>
      <c r="F6" s="216"/>
      <c r="G6" s="216"/>
      <c r="H6" s="216"/>
      <c r="I6" s="21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15.75" customHeight="1">
      <c r="A7" s="213"/>
      <c r="B7" s="218"/>
      <c r="C7" s="209"/>
      <c r="D7" s="209"/>
      <c r="E7" s="209"/>
      <c r="F7" s="209"/>
      <c r="G7" s="209"/>
      <c r="H7" s="209"/>
      <c r="I7" s="219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1:32" ht="15.75" customHeight="1">
      <c r="A8" s="213"/>
      <c r="B8" s="220"/>
      <c r="C8" s="221"/>
      <c r="D8" s="221"/>
      <c r="E8" s="221"/>
      <c r="F8" s="221"/>
      <c r="G8" s="221"/>
      <c r="H8" s="221"/>
      <c r="I8" s="22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spans="1:32" ht="39.75" customHeight="1">
      <c r="A9" s="214"/>
      <c r="B9" s="14" t="s">
        <v>7</v>
      </c>
      <c r="C9" s="14" t="s">
        <v>8</v>
      </c>
      <c r="D9" s="15" t="s">
        <v>9</v>
      </c>
      <c r="E9" s="14" t="s">
        <v>267</v>
      </c>
      <c r="F9" s="14" t="s">
        <v>268</v>
      </c>
      <c r="G9" s="16" t="s">
        <v>10</v>
      </c>
      <c r="H9" s="16" t="s">
        <v>11</v>
      </c>
      <c r="I9" s="16" t="s">
        <v>12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ht="15.75" customHeight="1">
      <c r="A10" s="18" t="s">
        <v>13</v>
      </c>
      <c r="B10" s="19" t="s">
        <v>14</v>
      </c>
      <c r="C10" s="19"/>
      <c r="D10" s="20"/>
      <c r="E10" s="19"/>
      <c r="F10" s="29"/>
      <c r="G10" s="21">
        <f>G11+G69+G82+G112+G73+G108</f>
        <v>124939.33448</v>
      </c>
      <c r="H10" s="21">
        <f t="shared" ref="H10:I10" si="0">H11+H69+H82+H112</f>
        <v>78171.8</v>
      </c>
      <c r="I10" s="21">
        <f t="shared" si="0"/>
        <v>78777.700000000012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</row>
    <row r="11" spans="1:32" ht="15.75" customHeight="1">
      <c r="A11" s="23" t="s">
        <v>15</v>
      </c>
      <c r="B11" s="24" t="s">
        <v>14</v>
      </c>
      <c r="C11" s="24" t="s">
        <v>16</v>
      </c>
      <c r="D11" s="25"/>
      <c r="E11" s="24"/>
      <c r="F11" s="24"/>
      <c r="G11" s="26">
        <f t="shared" ref="G11:I11" si="1">G12+G28+G48+G51+G20+G45</f>
        <v>51653.088000000003</v>
      </c>
      <c r="H11" s="26">
        <f t="shared" si="1"/>
        <v>46759</v>
      </c>
      <c r="I11" s="26">
        <f t="shared" si="1"/>
        <v>46705.8</v>
      </c>
      <c r="J11" s="2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</row>
    <row r="12" spans="1:32" ht="31.5" customHeight="1">
      <c r="A12" s="23" t="s">
        <v>269</v>
      </c>
      <c r="B12" s="24" t="s">
        <v>14</v>
      </c>
      <c r="C12" s="24" t="s">
        <v>18</v>
      </c>
      <c r="D12" s="25"/>
      <c r="E12" s="24"/>
      <c r="F12" s="24"/>
      <c r="G12" s="39">
        <f>G13+G17</f>
        <v>1626.97</v>
      </c>
      <c r="H12" s="39">
        <f t="shared" ref="H12:I12" si="2">H13</f>
        <v>1317</v>
      </c>
      <c r="I12" s="39">
        <f t="shared" si="2"/>
        <v>1317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</row>
    <row r="13" spans="1:32" ht="15.75" customHeight="1">
      <c r="A13" s="28" t="s">
        <v>17</v>
      </c>
      <c r="B13" s="29" t="s">
        <v>14</v>
      </c>
      <c r="C13" s="29" t="s">
        <v>18</v>
      </c>
      <c r="D13" s="30" t="s">
        <v>19</v>
      </c>
      <c r="E13" s="29"/>
      <c r="F13" s="29"/>
      <c r="G13" s="31">
        <f t="shared" ref="G13:I13" si="3">G14+G16+G15</f>
        <v>1443.23606</v>
      </c>
      <c r="H13" s="31">
        <f t="shared" si="3"/>
        <v>1317</v>
      </c>
      <c r="I13" s="31">
        <f t="shared" si="3"/>
        <v>1317</v>
      </c>
      <c r="J13" s="3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2" ht="31.5" customHeight="1">
      <c r="A14" s="144" t="s">
        <v>270</v>
      </c>
      <c r="B14" s="29" t="s">
        <v>14</v>
      </c>
      <c r="C14" s="29" t="s">
        <v>18</v>
      </c>
      <c r="D14" s="30" t="s">
        <v>19</v>
      </c>
      <c r="E14" s="29" t="s">
        <v>271</v>
      </c>
      <c r="F14" s="29" t="s">
        <v>272</v>
      </c>
      <c r="G14" s="34">
        <v>916.88329999999996</v>
      </c>
      <c r="H14" s="31">
        <v>1004</v>
      </c>
      <c r="I14" s="31">
        <v>1004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</row>
    <row r="15" spans="1:32" ht="47.25" customHeight="1">
      <c r="A15" s="61" t="s">
        <v>273</v>
      </c>
      <c r="B15" s="29" t="s">
        <v>14</v>
      </c>
      <c r="C15" s="29" t="s">
        <v>18</v>
      </c>
      <c r="D15" s="30" t="s">
        <v>19</v>
      </c>
      <c r="E15" s="29" t="s">
        <v>274</v>
      </c>
      <c r="F15" s="29" t="s">
        <v>275</v>
      </c>
      <c r="G15" s="34">
        <v>249.97</v>
      </c>
      <c r="H15" s="31">
        <v>10</v>
      </c>
      <c r="I15" s="31">
        <v>10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</row>
    <row r="16" spans="1:32" ht="47.25" customHeight="1">
      <c r="A16" s="113" t="s">
        <v>276</v>
      </c>
      <c r="B16" s="29" t="s">
        <v>14</v>
      </c>
      <c r="C16" s="29" t="s">
        <v>18</v>
      </c>
      <c r="D16" s="30" t="s">
        <v>19</v>
      </c>
      <c r="E16" s="29" t="s">
        <v>277</v>
      </c>
      <c r="F16" s="29" t="s">
        <v>278</v>
      </c>
      <c r="G16" s="34">
        <v>276.38276000000002</v>
      </c>
      <c r="H16" s="31">
        <v>303</v>
      </c>
      <c r="I16" s="31">
        <v>303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spans="1:32" ht="31.5" customHeight="1">
      <c r="A17" s="28" t="s">
        <v>17</v>
      </c>
      <c r="B17" s="29" t="s">
        <v>14</v>
      </c>
      <c r="C17" s="29" t="s">
        <v>18</v>
      </c>
      <c r="D17" s="33" t="s">
        <v>20</v>
      </c>
      <c r="E17" s="29"/>
      <c r="F17" s="29"/>
      <c r="G17" s="34">
        <f>G18+G19</f>
        <v>183.73394000000002</v>
      </c>
      <c r="H17" s="31"/>
      <c r="I17" s="31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</row>
    <row r="18" spans="1:32" ht="31.5" customHeight="1">
      <c r="A18" s="144" t="s">
        <v>270</v>
      </c>
      <c r="B18" s="29" t="s">
        <v>14</v>
      </c>
      <c r="C18" s="29" t="s">
        <v>18</v>
      </c>
      <c r="D18" s="33" t="s">
        <v>20</v>
      </c>
      <c r="E18" s="29" t="s">
        <v>271</v>
      </c>
      <c r="F18" s="29" t="s">
        <v>272</v>
      </c>
      <c r="G18" s="34">
        <v>141.11670000000001</v>
      </c>
      <c r="H18" s="31"/>
      <c r="I18" s="31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</row>
    <row r="19" spans="1:32" ht="47.25" customHeight="1">
      <c r="A19" s="113" t="s">
        <v>276</v>
      </c>
      <c r="B19" s="29" t="s">
        <v>14</v>
      </c>
      <c r="C19" s="29" t="s">
        <v>18</v>
      </c>
      <c r="D19" s="33" t="s">
        <v>20</v>
      </c>
      <c r="E19" s="29" t="s">
        <v>277</v>
      </c>
      <c r="F19" s="29" t="s">
        <v>278</v>
      </c>
      <c r="G19" s="34">
        <v>42.617240000000002</v>
      </c>
      <c r="H19" s="31"/>
      <c r="I19" s="31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1:32" ht="47.25" customHeight="1">
      <c r="A20" s="23" t="s">
        <v>279</v>
      </c>
      <c r="B20" s="24" t="s">
        <v>14</v>
      </c>
      <c r="C20" s="24" t="s">
        <v>22</v>
      </c>
      <c r="D20" s="25"/>
      <c r="E20" s="24"/>
      <c r="F20" s="24"/>
      <c r="G20" s="39">
        <f>G21+G25</f>
        <v>723</v>
      </c>
      <c r="H20" s="39">
        <f t="shared" ref="H20:I20" si="4">H21</f>
        <v>500</v>
      </c>
      <c r="I20" s="39">
        <f t="shared" si="4"/>
        <v>500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</row>
    <row r="21" spans="1:32" ht="15.75" customHeight="1">
      <c r="A21" s="28" t="s">
        <v>21</v>
      </c>
      <c r="B21" s="29" t="s">
        <v>14</v>
      </c>
      <c r="C21" s="29" t="s">
        <v>22</v>
      </c>
      <c r="D21" s="30" t="s">
        <v>23</v>
      </c>
      <c r="E21" s="29"/>
      <c r="F21" s="29"/>
      <c r="G21" s="31">
        <f t="shared" ref="G21:I21" si="5">G22+G24+G23</f>
        <v>503</v>
      </c>
      <c r="H21" s="31">
        <f t="shared" si="5"/>
        <v>500</v>
      </c>
      <c r="I21" s="31">
        <f t="shared" si="5"/>
        <v>500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</row>
    <row r="22" spans="1:32" ht="31.5" customHeight="1">
      <c r="A22" s="144" t="s">
        <v>270</v>
      </c>
      <c r="B22" s="29" t="s">
        <v>14</v>
      </c>
      <c r="C22" s="29" t="s">
        <v>22</v>
      </c>
      <c r="D22" s="30" t="s">
        <v>23</v>
      </c>
      <c r="E22" s="29" t="s">
        <v>271</v>
      </c>
      <c r="F22" s="29" t="s">
        <v>272</v>
      </c>
      <c r="G22" s="31">
        <v>379</v>
      </c>
      <c r="H22" s="31">
        <v>376</v>
      </c>
      <c r="I22" s="31">
        <v>376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</row>
    <row r="23" spans="1:32" ht="47.25" customHeight="1">
      <c r="A23" s="28" t="s">
        <v>280</v>
      </c>
      <c r="B23" s="29" t="s">
        <v>14</v>
      </c>
      <c r="C23" s="29" t="s">
        <v>22</v>
      </c>
      <c r="D23" s="30" t="s">
        <v>23</v>
      </c>
      <c r="E23" s="29" t="s">
        <v>274</v>
      </c>
      <c r="F23" s="29" t="s">
        <v>275</v>
      </c>
      <c r="G23" s="31">
        <v>10</v>
      </c>
      <c r="H23" s="31">
        <v>10</v>
      </c>
      <c r="I23" s="31">
        <v>10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1:32" ht="47.25" customHeight="1">
      <c r="A24" s="113" t="s">
        <v>276</v>
      </c>
      <c r="B24" s="29" t="s">
        <v>14</v>
      </c>
      <c r="C24" s="29" t="s">
        <v>22</v>
      </c>
      <c r="D24" s="30" t="s">
        <v>23</v>
      </c>
      <c r="E24" s="29" t="s">
        <v>277</v>
      </c>
      <c r="F24" s="29" t="s">
        <v>278</v>
      </c>
      <c r="G24" s="31">
        <v>114</v>
      </c>
      <c r="H24" s="31">
        <v>114</v>
      </c>
      <c r="I24" s="31">
        <v>114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</row>
    <row r="25" spans="1:32" ht="47.25" customHeight="1">
      <c r="A25" s="35" t="s">
        <v>24</v>
      </c>
      <c r="B25" s="36" t="s">
        <v>14</v>
      </c>
      <c r="C25" s="36" t="s">
        <v>22</v>
      </c>
      <c r="D25" s="37" t="s">
        <v>25</v>
      </c>
      <c r="E25" s="36"/>
      <c r="F25" s="36"/>
      <c r="G25" s="38">
        <f>G26+G27</f>
        <v>220</v>
      </c>
      <c r="H25" s="39"/>
      <c r="I25" s="39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</row>
    <row r="26" spans="1:32" ht="47.25" customHeight="1">
      <c r="A26" s="145" t="s">
        <v>281</v>
      </c>
      <c r="B26" s="49" t="s">
        <v>14</v>
      </c>
      <c r="C26" s="49" t="s">
        <v>22</v>
      </c>
      <c r="D26" s="50" t="s">
        <v>25</v>
      </c>
      <c r="E26" s="49" t="s">
        <v>282</v>
      </c>
      <c r="F26" s="49" t="s">
        <v>275</v>
      </c>
      <c r="G26" s="71">
        <v>200</v>
      </c>
      <c r="H26" s="39"/>
      <c r="I26" s="39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</row>
    <row r="27" spans="1:32" ht="47.25" customHeight="1">
      <c r="A27" s="123" t="s">
        <v>283</v>
      </c>
      <c r="B27" s="49" t="s">
        <v>14</v>
      </c>
      <c r="C27" s="49" t="s">
        <v>22</v>
      </c>
      <c r="D27" s="50" t="s">
        <v>25</v>
      </c>
      <c r="E27" s="49" t="s">
        <v>284</v>
      </c>
      <c r="F27" s="49" t="s">
        <v>285</v>
      </c>
      <c r="G27" s="71">
        <v>20</v>
      </c>
      <c r="H27" s="39"/>
      <c r="I27" s="39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</row>
    <row r="28" spans="1:32" ht="47.25" customHeight="1">
      <c r="A28" s="23" t="s">
        <v>286</v>
      </c>
      <c r="B28" s="24" t="s">
        <v>14</v>
      </c>
      <c r="C28" s="24" t="s">
        <v>26</v>
      </c>
      <c r="D28" s="86"/>
      <c r="E28" s="24"/>
      <c r="F28" s="24"/>
      <c r="G28" s="39">
        <f t="shared" ref="G28:I28" si="6">G29+G41+G33+G39+G36</f>
        <v>11541.9</v>
      </c>
      <c r="H28" s="39">
        <f t="shared" si="6"/>
        <v>11153.9</v>
      </c>
      <c r="I28" s="39">
        <f t="shared" si="6"/>
        <v>11133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</row>
    <row r="29" spans="1:32" ht="15.75" customHeight="1">
      <c r="A29" s="28" t="s">
        <v>21</v>
      </c>
      <c r="B29" s="29" t="s">
        <v>14</v>
      </c>
      <c r="C29" s="29" t="s">
        <v>26</v>
      </c>
      <c r="D29" s="30" t="s">
        <v>23</v>
      </c>
      <c r="E29" s="29"/>
      <c r="F29" s="29"/>
      <c r="G29" s="31">
        <f t="shared" ref="G29:I29" si="7">SUM(G30:G32)</f>
        <v>9642.4228600000006</v>
      </c>
      <c r="H29" s="31">
        <f t="shared" si="7"/>
        <v>9789</v>
      </c>
      <c r="I29" s="31">
        <f t="shared" si="7"/>
        <v>9789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</row>
    <row r="30" spans="1:32" ht="31.5" customHeight="1">
      <c r="A30" s="144" t="s">
        <v>270</v>
      </c>
      <c r="B30" s="29" t="s">
        <v>14</v>
      </c>
      <c r="C30" s="29" t="s">
        <v>26</v>
      </c>
      <c r="D30" s="30" t="s">
        <v>23</v>
      </c>
      <c r="E30" s="29" t="s">
        <v>271</v>
      </c>
      <c r="F30" s="29" t="s">
        <v>272</v>
      </c>
      <c r="G30" s="34">
        <v>7290.4691700000003</v>
      </c>
      <c r="H30" s="31">
        <v>7480</v>
      </c>
      <c r="I30" s="31">
        <v>7480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</row>
    <row r="31" spans="1:32" ht="47.25" customHeight="1">
      <c r="A31" s="113" t="s">
        <v>276</v>
      </c>
      <c r="B31" s="29" t="s">
        <v>14</v>
      </c>
      <c r="C31" s="29" t="s">
        <v>26</v>
      </c>
      <c r="D31" s="30" t="s">
        <v>23</v>
      </c>
      <c r="E31" s="29" t="s">
        <v>277</v>
      </c>
      <c r="F31" s="29" t="s">
        <v>278</v>
      </c>
      <c r="G31" s="34">
        <v>2201.9536899999998</v>
      </c>
      <c r="H31" s="31">
        <v>2259</v>
      </c>
      <c r="I31" s="31">
        <v>2259</v>
      </c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</row>
    <row r="32" spans="1:32" ht="47.25" customHeight="1">
      <c r="A32" s="28" t="s">
        <v>280</v>
      </c>
      <c r="B32" s="29" t="s">
        <v>14</v>
      </c>
      <c r="C32" s="29" t="s">
        <v>26</v>
      </c>
      <c r="D32" s="30" t="s">
        <v>23</v>
      </c>
      <c r="E32" s="29" t="s">
        <v>274</v>
      </c>
      <c r="F32" s="29" t="s">
        <v>275</v>
      </c>
      <c r="G32" s="34">
        <v>150</v>
      </c>
      <c r="H32" s="31">
        <v>50</v>
      </c>
      <c r="I32" s="31">
        <v>50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</row>
    <row r="33" spans="1:32" ht="15.75" customHeight="1">
      <c r="A33" s="28" t="s">
        <v>27</v>
      </c>
      <c r="B33" s="29" t="s">
        <v>14</v>
      </c>
      <c r="C33" s="29" t="s">
        <v>26</v>
      </c>
      <c r="D33" s="33" t="s">
        <v>28</v>
      </c>
      <c r="E33" s="29"/>
      <c r="F33" s="29"/>
      <c r="G33" s="31">
        <f t="shared" ref="G33:I33" si="8">G34+G35</f>
        <v>642.57713999999999</v>
      </c>
      <c r="H33" s="31">
        <f t="shared" si="8"/>
        <v>0</v>
      </c>
      <c r="I33" s="31">
        <f t="shared" si="8"/>
        <v>0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</row>
    <row r="34" spans="1:32" ht="31.5" customHeight="1">
      <c r="A34" s="144" t="s">
        <v>270</v>
      </c>
      <c r="B34" s="29" t="s">
        <v>14</v>
      </c>
      <c r="C34" s="29" t="s">
        <v>26</v>
      </c>
      <c r="D34" s="33" t="s">
        <v>28</v>
      </c>
      <c r="E34" s="29" t="s">
        <v>271</v>
      </c>
      <c r="F34" s="29" t="s">
        <v>272</v>
      </c>
      <c r="G34" s="34">
        <v>493.53082999999998</v>
      </c>
      <c r="H34" s="31"/>
      <c r="I34" s="31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</row>
    <row r="35" spans="1:32" ht="47.25" customHeight="1">
      <c r="A35" s="113" t="s">
        <v>276</v>
      </c>
      <c r="B35" s="29" t="s">
        <v>14</v>
      </c>
      <c r="C35" s="29" t="s">
        <v>26</v>
      </c>
      <c r="D35" s="33" t="s">
        <v>28</v>
      </c>
      <c r="E35" s="29" t="s">
        <v>277</v>
      </c>
      <c r="F35" s="29" t="s">
        <v>278</v>
      </c>
      <c r="G35" s="34">
        <v>149.04631000000001</v>
      </c>
      <c r="H35" s="31"/>
      <c r="I35" s="31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</row>
    <row r="36" spans="1:32" ht="31.5" customHeight="1">
      <c r="A36" s="28" t="s">
        <v>29</v>
      </c>
      <c r="B36" s="29" t="s">
        <v>14</v>
      </c>
      <c r="C36" s="29" t="s">
        <v>26</v>
      </c>
      <c r="D36" s="30" t="s">
        <v>30</v>
      </c>
      <c r="E36" s="29"/>
      <c r="F36" s="29"/>
      <c r="G36" s="31">
        <f t="shared" ref="G36:I36" si="9">G37+G38</f>
        <v>395</v>
      </c>
      <c r="H36" s="31">
        <f t="shared" si="9"/>
        <v>396.1</v>
      </c>
      <c r="I36" s="31">
        <f t="shared" si="9"/>
        <v>397.1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</row>
    <row r="37" spans="1:32" ht="31.5" customHeight="1">
      <c r="A37" s="144" t="s">
        <v>270</v>
      </c>
      <c r="B37" s="29" t="s">
        <v>14</v>
      </c>
      <c r="C37" s="29" t="s">
        <v>26</v>
      </c>
      <c r="D37" s="30" t="s">
        <v>30</v>
      </c>
      <c r="E37" s="29" t="s">
        <v>271</v>
      </c>
      <c r="F37" s="29" t="s">
        <v>272</v>
      </c>
      <c r="G37" s="31">
        <v>304</v>
      </c>
      <c r="H37" s="31">
        <v>304</v>
      </c>
      <c r="I37" s="31">
        <v>305</v>
      </c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</row>
    <row r="38" spans="1:32" ht="47.25" customHeight="1">
      <c r="A38" s="113" t="s">
        <v>276</v>
      </c>
      <c r="B38" s="29" t="s">
        <v>14</v>
      </c>
      <c r="C38" s="29" t="s">
        <v>26</v>
      </c>
      <c r="D38" s="30" t="s">
        <v>30</v>
      </c>
      <c r="E38" s="29" t="s">
        <v>277</v>
      </c>
      <c r="F38" s="29" t="s">
        <v>278</v>
      </c>
      <c r="G38" s="31">
        <v>91</v>
      </c>
      <c r="H38" s="31">
        <v>92.1</v>
      </c>
      <c r="I38" s="31">
        <v>92.1</v>
      </c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</row>
    <row r="39" spans="1:32" ht="31.5" customHeight="1">
      <c r="A39" s="28" t="s">
        <v>31</v>
      </c>
      <c r="B39" s="29" t="s">
        <v>14</v>
      </c>
      <c r="C39" s="29" t="s">
        <v>26</v>
      </c>
      <c r="D39" s="30" t="s">
        <v>32</v>
      </c>
      <c r="E39" s="29"/>
      <c r="F39" s="29"/>
      <c r="G39" s="31">
        <f t="shared" ref="G39:I39" si="10">G40</f>
        <v>5.8</v>
      </c>
      <c r="H39" s="31">
        <f t="shared" si="10"/>
        <v>5.8</v>
      </c>
      <c r="I39" s="31">
        <f t="shared" si="10"/>
        <v>5.8</v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</row>
    <row r="40" spans="1:32" ht="31.5" customHeight="1">
      <c r="A40" s="28" t="s">
        <v>287</v>
      </c>
      <c r="B40" s="29" t="s">
        <v>14</v>
      </c>
      <c r="C40" s="29" t="s">
        <v>26</v>
      </c>
      <c r="D40" s="30" t="s">
        <v>32</v>
      </c>
      <c r="E40" s="29" t="s">
        <v>284</v>
      </c>
      <c r="F40" s="29" t="s">
        <v>288</v>
      </c>
      <c r="G40" s="31">
        <v>5.8</v>
      </c>
      <c r="H40" s="31">
        <v>5.8</v>
      </c>
      <c r="I40" s="31">
        <v>5.8</v>
      </c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</row>
    <row r="41" spans="1:32" ht="63" customHeight="1">
      <c r="A41" s="28" t="s">
        <v>33</v>
      </c>
      <c r="B41" s="29" t="s">
        <v>14</v>
      </c>
      <c r="C41" s="29" t="s">
        <v>26</v>
      </c>
      <c r="D41" s="30" t="s">
        <v>34</v>
      </c>
      <c r="E41" s="29"/>
      <c r="F41" s="29"/>
      <c r="G41" s="31">
        <f t="shared" ref="G41:I41" si="11">G42+G43+G44</f>
        <v>856.1</v>
      </c>
      <c r="H41" s="31">
        <f t="shared" si="11"/>
        <v>963</v>
      </c>
      <c r="I41" s="31">
        <f t="shared" si="11"/>
        <v>941.1</v>
      </c>
      <c r="J41" s="32">
        <f t="shared" ref="J41:L41" si="12">G41+G137+G431</f>
        <v>1270.7</v>
      </c>
      <c r="K41" s="32">
        <f t="shared" si="12"/>
        <v>1274</v>
      </c>
      <c r="L41" s="32">
        <f t="shared" si="12"/>
        <v>1310</v>
      </c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</row>
    <row r="42" spans="1:32" ht="31.5" customHeight="1">
      <c r="A42" s="144" t="s">
        <v>270</v>
      </c>
      <c r="B42" s="29" t="s">
        <v>14</v>
      </c>
      <c r="C42" s="29" t="s">
        <v>26</v>
      </c>
      <c r="D42" s="30" t="s">
        <v>34</v>
      </c>
      <c r="E42" s="29" t="s">
        <v>271</v>
      </c>
      <c r="F42" s="29" t="s">
        <v>272</v>
      </c>
      <c r="G42" s="31">
        <v>653</v>
      </c>
      <c r="H42" s="31">
        <v>741</v>
      </c>
      <c r="I42" s="31">
        <v>722</v>
      </c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</row>
    <row r="43" spans="1:32" ht="15.75" customHeight="1">
      <c r="A43" s="113" t="s">
        <v>276</v>
      </c>
      <c r="B43" s="29" t="s">
        <v>14</v>
      </c>
      <c r="C43" s="29" t="s">
        <v>26</v>
      </c>
      <c r="D43" s="30" t="s">
        <v>34</v>
      </c>
      <c r="E43" s="29" t="s">
        <v>277</v>
      </c>
      <c r="F43" s="29" t="s">
        <v>278</v>
      </c>
      <c r="G43" s="31">
        <v>201.1</v>
      </c>
      <c r="H43" s="31">
        <v>220</v>
      </c>
      <c r="I43" s="31">
        <v>217.1</v>
      </c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</row>
    <row r="44" spans="1:32" ht="15.75" customHeight="1">
      <c r="A44" s="28" t="s">
        <v>287</v>
      </c>
      <c r="B44" s="29" t="s">
        <v>14</v>
      </c>
      <c r="C44" s="29" t="s">
        <v>26</v>
      </c>
      <c r="D44" s="30" t="s">
        <v>34</v>
      </c>
      <c r="E44" s="29" t="s">
        <v>284</v>
      </c>
      <c r="F44" s="29" t="s">
        <v>288</v>
      </c>
      <c r="G44" s="31">
        <v>2</v>
      </c>
      <c r="H44" s="31">
        <v>2</v>
      </c>
      <c r="I44" s="31">
        <v>2</v>
      </c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</row>
    <row r="45" spans="1:32" ht="47.25" customHeight="1">
      <c r="A45" s="146" t="s">
        <v>289</v>
      </c>
      <c r="B45" s="24" t="s">
        <v>14</v>
      </c>
      <c r="C45" s="24" t="s">
        <v>36</v>
      </c>
      <c r="D45" s="30"/>
      <c r="E45" s="29"/>
      <c r="F45" s="29"/>
      <c r="G45" s="31">
        <f t="shared" ref="G45:I45" si="13">G46</f>
        <v>6</v>
      </c>
      <c r="H45" s="31">
        <f t="shared" si="13"/>
        <v>38.1</v>
      </c>
      <c r="I45" s="31">
        <f t="shared" si="13"/>
        <v>5.8</v>
      </c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</row>
    <row r="46" spans="1:32" ht="47.25" customHeight="1">
      <c r="A46" s="28" t="s">
        <v>35</v>
      </c>
      <c r="B46" s="29" t="s">
        <v>14</v>
      </c>
      <c r="C46" s="29" t="s">
        <v>36</v>
      </c>
      <c r="D46" s="30" t="s">
        <v>37</v>
      </c>
      <c r="E46" s="29"/>
      <c r="F46" s="29"/>
      <c r="G46" s="31">
        <f t="shared" ref="G46:I46" si="14">G47</f>
        <v>6</v>
      </c>
      <c r="H46" s="31">
        <f t="shared" si="14"/>
        <v>38.1</v>
      </c>
      <c r="I46" s="31">
        <f t="shared" si="14"/>
        <v>5.8</v>
      </c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</row>
    <row r="47" spans="1:32" ht="47.25" customHeight="1">
      <c r="A47" s="28" t="s">
        <v>287</v>
      </c>
      <c r="B47" s="29" t="s">
        <v>14</v>
      </c>
      <c r="C47" s="29" t="s">
        <v>36</v>
      </c>
      <c r="D47" s="30" t="s">
        <v>37</v>
      </c>
      <c r="E47" s="29" t="s">
        <v>284</v>
      </c>
      <c r="F47" s="29" t="s">
        <v>288</v>
      </c>
      <c r="G47" s="31">
        <v>6</v>
      </c>
      <c r="H47" s="31">
        <v>38.1</v>
      </c>
      <c r="I47" s="31">
        <v>5.8</v>
      </c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</row>
    <row r="48" spans="1:32" ht="15.75" customHeight="1">
      <c r="A48" s="23" t="s">
        <v>290</v>
      </c>
      <c r="B48" s="24" t="s">
        <v>14</v>
      </c>
      <c r="C48" s="24" t="s">
        <v>39</v>
      </c>
      <c r="D48" s="86"/>
      <c r="E48" s="24"/>
      <c r="F48" s="24"/>
      <c r="G48" s="39">
        <f t="shared" ref="G48:I48" si="15">G49</f>
        <v>950</v>
      </c>
      <c r="H48" s="39">
        <f t="shared" si="15"/>
        <v>1000</v>
      </c>
      <c r="I48" s="39">
        <f t="shared" si="15"/>
        <v>1000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</row>
    <row r="49" spans="1:32" ht="15.75" customHeight="1">
      <c r="A49" s="28" t="s">
        <v>38</v>
      </c>
      <c r="B49" s="29" t="s">
        <v>14</v>
      </c>
      <c r="C49" s="29" t="s">
        <v>39</v>
      </c>
      <c r="D49" s="30" t="s">
        <v>40</v>
      </c>
      <c r="E49" s="29"/>
      <c r="F49" s="29"/>
      <c r="G49" s="31">
        <f t="shared" ref="G49:I49" si="16">G50</f>
        <v>950</v>
      </c>
      <c r="H49" s="31">
        <f t="shared" si="16"/>
        <v>1000</v>
      </c>
      <c r="I49" s="31">
        <f t="shared" si="16"/>
        <v>1000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</row>
    <row r="50" spans="1:32" ht="15.75" customHeight="1">
      <c r="A50" s="28" t="s">
        <v>291</v>
      </c>
      <c r="B50" s="29" t="s">
        <v>14</v>
      </c>
      <c r="C50" s="29" t="s">
        <v>39</v>
      </c>
      <c r="D50" s="40" t="s">
        <v>40</v>
      </c>
      <c r="E50" s="29" t="s">
        <v>292</v>
      </c>
      <c r="F50" s="29" t="s">
        <v>293</v>
      </c>
      <c r="G50" s="34">
        <v>950</v>
      </c>
      <c r="H50" s="34">
        <v>1000</v>
      </c>
      <c r="I50" s="31">
        <v>1000</v>
      </c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</row>
    <row r="51" spans="1:32" ht="15.75" customHeight="1">
      <c r="A51" s="23" t="s">
        <v>294</v>
      </c>
      <c r="B51" s="24" t="s">
        <v>14</v>
      </c>
      <c r="C51" s="24" t="s">
        <v>42</v>
      </c>
      <c r="D51" s="25"/>
      <c r="E51" s="24"/>
      <c r="F51" s="24"/>
      <c r="G51" s="39">
        <f>G52+G67</f>
        <v>36805.218000000001</v>
      </c>
      <c r="H51" s="39">
        <f t="shared" ref="H51:I51" si="17">H52</f>
        <v>32750</v>
      </c>
      <c r="I51" s="39">
        <f t="shared" si="17"/>
        <v>32750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</row>
    <row r="52" spans="1:32" ht="15.75" customHeight="1">
      <c r="A52" s="28" t="s">
        <v>41</v>
      </c>
      <c r="B52" s="29" t="s">
        <v>14</v>
      </c>
      <c r="C52" s="29" t="s">
        <v>42</v>
      </c>
      <c r="D52" s="40" t="s">
        <v>43</v>
      </c>
      <c r="E52" s="29"/>
      <c r="F52" s="29"/>
      <c r="G52" s="31">
        <f t="shared" ref="G52:I52" si="18">SUM(G53:G66)</f>
        <v>36736.252</v>
      </c>
      <c r="H52" s="31">
        <f t="shared" si="18"/>
        <v>32750</v>
      </c>
      <c r="I52" s="31">
        <f t="shared" si="18"/>
        <v>32750</v>
      </c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</row>
    <row r="53" spans="1:32" ht="31.5" customHeight="1">
      <c r="A53" s="144" t="s">
        <v>295</v>
      </c>
      <c r="B53" s="29" t="s">
        <v>14</v>
      </c>
      <c r="C53" s="29" t="s">
        <v>42</v>
      </c>
      <c r="D53" s="40" t="s">
        <v>43</v>
      </c>
      <c r="E53" s="29" t="s">
        <v>296</v>
      </c>
      <c r="F53" s="29" t="s">
        <v>272</v>
      </c>
      <c r="G53" s="34">
        <v>324</v>
      </c>
      <c r="H53" s="31">
        <v>315</v>
      </c>
      <c r="I53" s="31">
        <v>315</v>
      </c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</row>
    <row r="54" spans="1:32" ht="31.5" customHeight="1">
      <c r="A54" s="28" t="s">
        <v>297</v>
      </c>
      <c r="B54" s="29" t="s">
        <v>14</v>
      </c>
      <c r="C54" s="29" t="s">
        <v>42</v>
      </c>
      <c r="D54" s="40" t="s">
        <v>43</v>
      </c>
      <c r="E54" s="29" t="s">
        <v>298</v>
      </c>
      <c r="F54" s="29" t="s">
        <v>275</v>
      </c>
      <c r="G54" s="31">
        <v>20</v>
      </c>
      <c r="H54" s="43"/>
      <c r="I54" s="31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</row>
    <row r="55" spans="1:32" ht="47.25" customHeight="1">
      <c r="A55" s="113" t="s">
        <v>299</v>
      </c>
      <c r="B55" s="29" t="s">
        <v>14</v>
      </c>
      <c r="C55" s="29" t="s">
        <v>42</v>
      </c>
      <c r="D55" s="40" t="s">
        <v>43</v>
      </c>
      <c r="E55" s="29" t="s">
        <v>300</v>
      </c>
      <c r="F55" s="29" t="s">
        <v>278</v>
      </c>
      <c r="G55" s="34">
        <v>98</v>
      </c>
      <c r="H55" s="31">
        <v>95</v>
      </c>
      <c r="I55" s="31">
        <v>95</v>
      </c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</row>
    <row r="56" spans="1:32" ht="15.75" customHeight="1">
      <c r="A56" s="147" t="s">
        <v>287</v>
      </c>
      <c r="B56" s="29" t="s">
        <v>14</v>
      </c>
      <c r="C56" s="29" t="s">
        <v>42</v>
      </c>
      <c r="D56" s="40" t="s">
        <v>43</v>
      </c>
      <c r="E56" s="29" t="s">
        <v>284</v>
      </c>
      <c r="F56" s="29" t="s">
        <v>301</v>
      </c>
      <c r="G56" s="31">
        <v>20</v>
      </c>
      <c r="H56" s="31">
        <v>10</v>
      </c>
      <c r="I56" s="31">
        <v>10</v>
      </c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</row>
    <row r="57" spans="1:32" ht="15.75" customHeight="1">
      <c r="A57" s="147"/>
      <c r="B57" s="29"/>
      <c r="C57" s="29" t="s">
        <v>42</v>
      </c>
      <c r="D57" s="40" t="s">
        <v>43</v>
      </c>
      <c r="E57" s="29" t="s">
        <v>284</v>
      </c>
      <c r="F57" s="29" t="s">
        <v>302</v>
      </c>
      <c r="G57" s="31">
        <v>30</v>
      </c>
      <c r="H57" s="31">
        <v>10</v>
      </c>
      <c r="I57" s="31">
        <v>10</v>
      </c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</row>
    <row r="58" spans="1:32" ht="15.75" customHeight="1">
      <c r="A58" s="147"/>
      <c r="B58" s="29"/>
      <c r="C58" s="29" t="s">
        <v>42</v>
      </c>
      <c r="D58" s="40" t="s">
        <v>43</v>
      </c>
      <c r="E58" s="29" t="s">
        <v>284</v>
      </c>
      <c r="F58" s="29" t="s">
        <v>285</v>
      </c>
      <c r="G58" s="34">
        <v>40</v>
      </c>
      <c r="H58" s="31">
        <v>100</v>
      </c>
      <c r="I58" s="31">
        <v>100</v>
      </c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</row>
    <row r="59" spans="1:32" ht="15.75" customHeight="1">
      <c r="A59" s="147"/>
      <c r="B59" s="29"/>
      <c r="C59" s="29" t="s">
        <v>42</v>
      </c>
      <c r="D59" s="40" t="s">
        <v>43</v>
      </c>
      <c r="E59" s="29" t="s">
        <v>284</v>
      </c>
      <c r="F59" s="29" t="s">
        <v>293</v>
      </c>
      <c r="G59" s="31">
        <v>20</v>
      </c>
      <c r="H59" s="31">
        <v>20</v>
      </c>
      <c r="I59" s="31">
        <v>20</v>
      </c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</row>
    <row r="60" spans="1:32" ht="15.75" customHeight="1">
      <c r="A60" s="147"/>
      <c r="B60" s="29"/>
      <c r="C60" s="29" t="s">
        <v>42</v>
      </c>
      <c r="D60" s="40" t="s">
        <v>43</v>
      </c>
      <c r="E60" s="29" t="s">
        <v>284</v>
      </c>
      <c r="F60" s="29" t="s">
        <v>303</v>
      </c>
      <c r="G60" s="31">
        <f t="shared" ref="G60:I60" si="19">I60</f>
        <v>0</v>
      </c>
      <c r="H60" s="31">
        <f t="shared" si="19"/>
        <v>0</v>
      </c>
      <c r="I60" s="31">
        <f t="shared" si="19"/>
        <v>0</v>
      </c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</row>
    <row r="61" spans="1:32" ht="15.75" customHeight="1">
      <c r="A61" s="147"/>
      <c r="B61" s="29"/>
      <c r="C61" s="29" t="s">
        <v>42</v>
      </c>
      <c r="D61" s="40" t="s">
        <v>43</v>
      </c>
      <c r="E61" s="29" t="s">
        <v>284</v>
      </c>
      <c r="F61" s="29" t="s">
        <v>288</v>
      </c>
      <c r="G61" s="34"/>
      <c r="H61" s="31">
        <v>200</v>
      </c>
      <c r="I61" s="31">
        <v>200</v>
      </c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</row>
    <row r="62" spans="1:32" ht="15.75" customHeight="1">
      <c r="A62" s="61" t="s">
        <v>304</v>
      </c>
      <c r="B62" s="29" t="s">
        <v>14</v>
      </c>
      <c r="C62" s="29" t="s">
        <v>42</v>
      </c>
      <c r="D62" s="40" t="s">
        <v>43</v>
      </c>
      <c r="E62" s="29" t="s">
        <v>305</v>
      </c>
      <c r="F62" s="29" t="s">
        <v>293</v>
      </c>
      <c r="G62" s="34">
        <v>600</v>
      </c>
      <c r="H62" s="43"/>
      <c r="I62" s="31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</row>
    <row r="63" spans="1:32" ht="15.75" customHeight="1">
      <c r="A63" s="41" t="s">
        <v>306</v>
      </c>
      <c r="B63" s="29" t="s">
        <v>14</v>
      </c>
      <c r="C63" s="29" t="s">
        <v>42</v>
      </c>
      <c r="D63" s="40" t="s">
        <v>43</v>
      </c>
      <c r="E63" s="29" t="s">
        <v>307</v>
      </c>
      <c r="F63" s="29" t="s">
        <v>308</v>
      </c>
      <c r="G63" s="31">
        <v>35329.5</v>
      </c>
      <c r="H63" s="43">
        <v>32000</v>
      </c>
      <c r="I63" s="43">
        <v>32000</v>
      </c>
      <c r="J63" s="114"/>
      <c r="K63" s="114"/>
      <c r="L63" s="114"/>
      <c r="M63" s="114"/>
      <c r="N63" s="114"/>
      <c r="O63" s="114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</row>
    <row r="64" spans="1:32" ht="15.75" customHeight="1">
      <c r="A64" s="41" t="s">
        <v>309</v>
      </c>
      <c r="B64" s="29" t="s">
        <v>14</v>
      </c>
      <c r="C64" s="29" t="s">
        <v>42</v>
      </c>
      <c r="D64" s="40" t="s">
        <v>43</v>
      </c>
      <c r="E64" s="29" t="s">
        <v>310</v>
      </c>
      <c r="F64" s="29" t="s">
        <v>293</v>
      </c>
      <c r="G64" s="34">
        <v>13.752000000000001</v>
      </c>
      <c r="H64" s="43"/>
      <c r="I64" s="43"/>
      <c r="J64" s="114"/>
      <c r="K64" s="114"/>
      <c r="L64" s="114"/>
      <c r="M64" s="114"/>
      <c r="N64" s="114"/>
      <c r="O64" s="114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</row>
    <row r="65" spans="1:32" ht="15.75" customHeight="1">
      <c r="A65" s="61" t="s">
        <v>311</v>
      </c>
      <c r="B65" s="29" t="s">
        <v>14</v>
      </c>
      <c r="C65" s="29" t="s">
        <v>42</v>
      </c>
      <c r="D65" s="40" t="s">
        <v>43</v>
      </c>
      <c r="E65" s="29" t="s">
        <v>312</v>
      </c>
      <c r="F65" s="29" t="s">
        <v>293</v>
      </c>
      <c r="G65" s="34">
        <v>30</v>
      </c>
      <c r="H65" s="43"/>
      <c r="I65" s="43"/>
      <c r="J65" s="114"/>
      <c r="K65" s="114"/>
      <c r="L65" s="114"/>
      <c r="M65" s="114"/>
      <c r="N65" s="114"/>
      <c r="O65" s="114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</row>
    <row r="66" spans="1:32" ht="15.75" customHeight="1">
      <c r="A66" s="61" t="s">
        <v>313</v>
      </c>
      <c r="B66" s="29" t="s">
        <v>14</v>
      </c>
      <c r="C66" s="29" t="s">
        <v>42</v>
      </c>
      <c r="D66" s="40" t="s">
        <v>43</v>
      </c>
      <c r="E66" s="29" t="s">
        <v>314</v>
      </c>
      <c r="F66" s="29" t="s">
        <v>293</v>
      </c>
      <c r="G66" s="34">
        <v>211</v>
      </c>
      <c r="H66" s="43"/>
      <c r="I66" s="43"/>
      <c r="J66" s="114"/>
      <c r="K66" s="114"/>
      <c r="L66" s="114"/>
      <c r="M66" s="114"/>
      <c r="N66" s="114"/>
      <c r="O66" s="114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</row>
    <row r="67" spans="1:32" ht="15.75">
      <c r="A67" s="41" t="s">
        <v>44</v>
      </c>
      <c r="B67" s="29" t="s">
        <v>14</v>
      </c>
      <c r="C67" s="42" t="s">
        <v>42</v>
      </c>
      <c r="D67" s="40" t="s">
        <v>45</v>
      </c>
      <c r="E67" s="29"/>
      <c r="F67" s="29"/>
      <c r="G67" s="43">
        <f>G68</f>
        <v>68.965999999999994</v>
      </c>
      <c r="H67" s="43"/>
      <c r="I67" s="31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</row>
    <row r="68" spans="1:32" ht="31.5" customHeight="1">
      <c r="A68" s="63" t="s">
        <v>315</v>
      </c>
      <c r="B68" s="29" t="s">
        <v>14</v>
      </c>
      <c r="C68" s="42" t="s">
        <v>42</v>
      </c>
      <c r="D68" s="40" t="s">
        <v>45</v>
      </c>
      <c r="E68" s="42" t="s">
        <v>316</v>
      </c>
      <c r="F68" s="29" t="s">
        <v>293</v>
      </c>
      <c r="G68" s="148">
        <v>68.965999999999994</v>
      </c>
      <c r="H68" s="43"/>
      <c r="I68" s="31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</row>
    <row r="69" spans="1:32" ht="15.75" customHeight="1">
      <c r="A69" s="23" t="s">
        <v>46</v>
      </c>
      <c r="B69" s="24" t="s">
        <v>14</v>
      </c>
      <c r="C69" s="24" t="s">
        <v>47</v>
      </c>
      <c r="D69" s="25"/>
      <c r="E69" s="24"/>
      <c r="F69" s="24"/>
      <c r="G69" s="44">
        <f t="shared" ref="G69:G71" si="20">G70</f>
        <v>800</v>
      </c>
      <c r="H69" s="44"/>
      <c r="I69" s="39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</row>
    <row r="70" spans="1:32" ht="15.75" customHeight="1">
      <c r="A70" s="149" t="s">
        <v>317</v>
      </c>
      <c r="B70" s="24" t="s">
        <v>14</v>
      </c>
      <c r="C70" s="24" t="s">
        <v>48</v>
      </c>
      <c r="D70" s="25"/>
      <c r="E70" s="24"/>
      <c r="F70" s="24"/>
      <c r="G70" s="44">
        <f t="shared" si="20"/>
        <v>800</v>
      </c>
      <c r="H70" s="44"/>
      <c r="I70" s="39">
        <f>I71</f>
        <v>0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</row>
    <row r="71" spans="1:32" ht="15.75">
      <c r="A71" s="41" t="s">
        <v>44</v>
      </c>
      <c r="B71" s="29" t="s">
        <v>14</v>
      </c>
      <c r="C71" s="29" t="s">
        <v>48</v>
      </c>
      <c r="D71" s="40" t="s">
        <v>45</v>
      </c>
      <c r="E71" s="29"/>
      <c r="F71" s="29"/>
      <c r="G71" s="43">
        <f t="shared" si="20"/>
        <v>800</v>
      </c>
      <c r="H71" s="43"/>
      <c r="I71" s="31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</row>
    <row r="72" spans="1:32" ht="31.5" customHeight="1">
      <c r="A72" s="28" t="s">
        <v>291</v>
      </c>
      <c r="B72" s="29" t="s">
        <v>14</v>
      </c>
      <c r="C72" s="29" t="s">
        <v>48</v>
      </c>
      <c r="D72" s="40" t="s">
        <v>45</v>
      </c>
      <c r="E72" s="29" t="s">
        <v>292</v>
      </c>
      <c r="F72" s="29" t="s">
        <v>293</v>
      </c>
      <c r="G72" s="148">
        <v>800</v>
      </c>
      <c r="H72" s="43"/>
      <c r="I72" s="31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</row>
    <row r="73" spans="1:32" ht="15.75" customHeight="1">
      <c r="A73" s="45" t="s">
        <v>49</v>
      </c>
      <c r="B73" s="46" t="s">
        <v>14</v>
      </c>
      <c r="C73" s="46" t="s">
        <v>50</v>
      </c>
      <c r="D73" s="47"/>
      <c r="E73" s="46"/>
      <c r="F73" s="46"/>
      <c r="G73" s="39">
        <f>G74+G79</f>
        <v>2756.65</v>
      </c>
      <c r="H73" s="39"/>
      <c r="I73" s="39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</row>
    <row r="74" spans="1:32" ht="15.75" customHeight="1">
      <c r="A74" s="150" t="s">
        <v>318</v>
      </c>
      <c r="B74" s="151" t="s">
        <v>14</v>
      </c>
      <c r="C74" s="151" t="s">
        <v>52</v>
      </c>
      <c r="D74" s="152"/>
      <c r="E74" s="152"/>
      <c r="F74" s="152"/>
      <c r="G74" s="153">
        <f>G75+G77</f>
        <v>2706.65</v>
      </c>
      <c r="H74" s="153">
        <f t="shared" ref="H74:I74" si="21">H75</f>
        <v>0</v>
      </c>
      <c r="I74" s="153">
        <f t="shared" si="21"/>
        <v>0</v>
      </c>
      <c r="J74" s="52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</row>
    <row r="75" spans="1:32" ht="15.75" customHeight="1">
      <c r="A75" s="48" t="s">
        <v>51</v>
      </c>
      <c r="B75" s="49" t="s">
        <v>14</v>
      </c>
      <c r="C75" s="49" t="s">
        <v>52</v>
      </c>
      <c r="D75" s="50" t="s">
        <v>53</v>
      </c>
      <c r="E75" s="152"/>
      <c r="F75" s="152"/>
      <c r="G75" s="51">
        <f>SUM(G76)</f>
        <v>2301</v>
      </c>
      <c r="H75" s="51"/>
      <c r="I75" s="51"/>
      <c r="J75" s="52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</row>
    <row r="76" spans="1:32" ht="15.75" customHeight="1">
      <c r="A76" s="154" t="s">
        <v>319</v>
      </c>
      <c r="B76" s="49" t="s">
        <v>14</v>
      </c>
      <c r="C76" s="49" t="s">
        <v>52</v>
      </c>
      <c r="D76" s="50" t="s">
        <v>53</v>
      </c>
      <c r="E76" s="49" t="s">
        <v>307</v>
      </c>
      <c r="F76" s="49" t="s">
        <v>308</v>
      </c>
      <c r="G76" s="155">
        <v>2301</v>
      </c>
      <c r="H76" s="156"/>
      <c r="I76" s="156"/>
      <c r="J76" s="52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</row>
    <row r="77" spans="1:32" ht="15.75" customHeight="1">
      <c r="A77" s="54" t="s">
        <v>54</v>
      </c>
      <c r="B77" s="49" t="s">
        <v>14</v>
      </c>
      <c r="C77" s="49" t="s">
        <v>52</v>
      </c>
      <c r="D77" s="55" t="s">
        <v>55</v>
      </c>
      <c r="E77" s="152"/>
      <c r="F77" s="152"/>
      <c r="G77" s="51">
        <f>SUM(G78)</f>
        <v>405.65</v>
      </c>
      <c r="H77" s="56"/>
      <c r="I77" s="56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</row>
    <row r="78" spans="1:32" ht="15.75" customHeight="1">
      <c r="A78" s="154" t="s">
        <v>319</v>
      </c>
      <c r="B78" s="49" t="s">
        <v>14</v>
      </c>
      <c r="C78" s="49" t="s">
        <v>52</v>
      </c>
      <c r="D78" s="55" t="s">
        <v>55</v>
      </c>
      <c r="E78" s="49" t="s">
        <v>307</v>
      </c>
      <c r="F78" s="49" t="s">
        <v>308</v>
      </c>
      <c r="G78" s="157">
        <v>405.65</v>
      </c>
      <c r="H78" s="56"/>
      <c r="I78" s="56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</row>
    <row r="79" spans="1:32" ht="15.75" customHeight="1">
      <c r="A79" s="57" t="s">
        <v>320</v>
      </c>
      <c r="B79" s="58" t="s">
        <v>14</v>
      </c>
      <c r="C79" s="58" t="s">
        <v>57</v>
      </c>
      <c r="D79" s="59"/>
      <c r="E79" s="58"/>
      <c r="F79" s="58"/>
      <c r="G79" s="31">
        <f t="shared" ref="G79:G80" si="22">G80</f>
        <v>50</v>
      </c>
      <c r="H79" s="39"/>
      <c r="I79" s="39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</row>
    <row r="80" spans="1:32" ht="15.75" customHeight="1">
      <c r="A80" s="57" t="s">
        <v>56</v>
      </c>
      <c r="B80" s="58" t="s">
        <v>14</v>
      </c>
      <c r="C80" s="58" t="s">
        <v>57</v>
      </c>
      <c r="D80" s="59" t="s">
        <v>58</v>
      </c>
      <c r="E80" s="58"/>
      <c r="F80" s="58"/>
      <c r="G80" s="31">
        <f t="shared" si="22"/>
        <v>50</v>
      </c>
      <c r="H80" s="39"/>
      <c r="I80" s="39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</row>
    <row r="81" spans="1:32" ht="15.75" customHeight="1">
      <c r="A81" s="28" t="s">
        <v>287</v>
      </c>
      <c r="B81" s="58" t="s">
        <v>14</v>
      </c>
      <c r="C81" s="58" t="s">
        <v>57</v>
      </c>
      <c r="D81" s="59" t="s">
        <v>58</v>
      </c>
      <c r="E81" s="58" t="s">
        <v>284</v>
      </c>
      <c r="F81" s="58" t="s">
        <v>293</v>
      </c>
      <c r="G81" s="31">
        <v>50</v>
      </c>
      <c r="H81" s="39"/>
      <c r="I81" s="39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</row>
    <row r="82" spans="1:32" ht="15.75" customHeight="1">
      <c r="A82" s="23" t="s">
        <v>59</v>
      </c>
      <c r="B82" s="24" t="s">
        <v>14</v>
      </c>
      <c r="C82" s="24" t="s">
        <v>60</v>
      </c>
      <c r="D82" s="25"/>
      <c r="E82" s="24"/>
      <c r="F82" s="24"/>
      <c r="G82" s="39">
        <f>G99+G83+G105</f>
        <v>62351.63061</v>
      </c>
      <c r="H82" s="39">
        <f t="shared" ref="H82:I82" si="23">H99+H83</f>
        <v>28212.799999999999</v>
      </c>
      <c r="I82" s="39">
        <f t="shared" si="23"/>
        <v>29221.9</v>
      </c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</row>
    <row r="83" spans="1:32" ht="15.75" customHeight="1">
      <c r="A83" s="23" t="s">
        <v>321</v>
      </c>
      <c r="B83" s="24" t="s">
        <v>14</v>
      </c>
      <c r="C83" s="24" t="s">
        <v>61</v>
      </c>
      <c r="D83" s="25"/>
      <c r="E83" s="24"/>
      <c r="F83" s="24"/>
      <c r="G83" s="39">
        <f>G84+G97+G91+G95+G93+G88</f>
        <v>6507.6</v>
      </c>
      <c r="H83" s="39">
        <f t="shared" ref="H83:I83" si="24">H84+H97+H91+H95+H93</f>
        <v>7223.2</v>
      </c>
      <c r="I83" s="39">
        <f t="shared" si="24"/>
        <v>7275.4</v>
      </c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</row>
    <row r="84" spans="1:32" ht="15.75" customHeight="1">
      <c r="A84" s="28" t="s">
        <v>21</v>
      </c>
      <c r="B84" s="29" t="s">
        <v>14</v>
      </c>
      <c r="C84" s="29" t="s">
        <v>61</v>
      </c>
      <c r="D84" s="30" t="s">
        <v>23</v>
      </c>
      <c r="E84" s="29"/>
      <c r="F84" s="29"/>
      <c r="G84" s="31">
        <f t="shared" ref="G84:I84" si="25">SUM(G85:G87)</f>
        <v>1718.11328</v>
      </c>
      <c r="H84" s="31">
        <f t="shared" si="25"/>
        <v>1637.9</v>
      </c>
      <c r="I84" s="31">
        <f t="shared" si="25"/>
        <v>1637.9</v>
      </c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</row>
    <row r="85" spans="1:32" ht="15.75" customHeight="1">
      <c r="A85" s="144" t="s">
        <v>270</v>
      </c>
      <c r="B85" s="29" t="s">
        <v>14</v>
      </c>
      <c r="C85" s="29" t="s">
        <v>61</v>
      </c>
      <c r="D85" s="30" t="s">
        <v>23</v>
      </c>
      <c r="E85" s="29" t="s">
        <v>271</v>
      </c>
      <c r="F85" s="29" t="s">
        <v>272</v>
      </c>
      <c r="G85" s="34">
        <v>1304.8335500000001</v>
      </c>
      <c r="H85" s="31">
        <v>1242.5</v>
      </c>
      <c r="I85" s="31">
        <v>1242.5</v>
      </c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</row>
    <row r="86" spans="1:32" ht="15.75" customHeight="1">
      <c r="A86" s="28" t="s">
        <v>280</v>
      </c>
      <c r="B86" s="29" t="s">
        <v>14</v>
      </c>
      <c r="C86" s="29" t="s">
        <v>61</v>
      </c>
      <c r="D86" s="30" t="s">
        <v>23</v>
      </c>
      <c r="E86" s="29" t="s">
        <v>274</v>
      </c>
      <c r="F86" s="29" t="s">
        <v>275</v>
      </c>
      <c r="G86" s="31">
        <v>20</v>
      </c>
      <c r="H86" s="31">
        <v>20</v>
      </c>
      <c r="I86" s="31">
        <f>H86</f>
        <v>20</v>
      </c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</row>
    <row r="87" spans="1:32" ht="15.75" customHeight="1">
      <c r="A87" s="144" t="s">
        <v>276</v>
      </c>
      <c r="B87" s="29" t="s">
        <v>14</v>
      </c>
      <c r="C87" s="29" t="s">
        <v>61</v>
      </c>
      <c r="D87" s="30" t="s">
        <v>23</v>
      </c>
      <c r="E87" s="29" t="s">
        <v>277</v>
      </c>
      <c r="F87" s="29" t="s">
        <v>278</v>
      </c>
      <c r="G87" s="34">
        <v>393.27972999999997</v>
      </c>
      <c r="H87" s="31">
        <v>375.4</v>
      </c>
      <c r="I87" s="31">
        <v>375.4</v>
      </c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</row>
    <row r="88" spans="1:32" ht="15.75" customHeight="1">
      <c r="A88" s="28" t="s">
        <v>21</v>
      </c>
      <c r="B88" s="29" t="s">
        <v>14</v>
      </c>
      <c r="C88" s="29" t="s">
        <v>61</v>
      </c>
      <c r="D88" s="33" t="s">
        <v>28</v>
      </c>
      <c r="E88" s="29"/>
      <c r="F88" s="29"/>
      <c r="G88" s="31">
        <f>SUM(G89:G90)</f>
        <v>110.88672</v>
      </c>
      <c r="H88" s="31"/>
      <c r="I88" s="31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</row>
    <row r="89" spans="1:32" ht="15.75" customHeight="1">
      <c r="A89" s="144" t="s">
        <v>270</v>
      </c>
      <c r="B89" s="29" t="s">
        <v>14</v>
      </c>
      <c r="C89" s="29" t="s">
        <v>61</v>
      </c>
      <c r="D89" s="33" t="s">
        <v>28</v>
      </c>
      <c r="E89" s="29" t="s">
        <v>271</v>
      </c>
      <c r="F89" s="29" t="s">
        <v>272</v>
      </c>
      <c r="G89" s="34">
        <v>85.166449999999998</v>
      </c>
      <c r="H89" s="31"/>
      <c r="I89" s="31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</row>
    <row r="90" spans="1:32" ht="15.75" customHeight="1">
      <c r="A90" s="144" t="s">
        <v>276</v>
      </c>
      <c r="B90" s="29" t="s">
        <v>14</v>
      </c>
      <c r="C90" s="29" t="s">
        <v>61</v>
      </c>
      <c r="D90" s="33" t="s">
        <v>28</v>
      </c>
      <c r="E90" s="29" t="s">
        <v>277</v>
      </c>
      <c r="F90" s="29" t="s">
        <v>278</v>
      </c>
      <c r="G90" s="34">
        <v>25.720269999999999</v>
      </c>
      <c r="H90" s="31"/>
      <c r="I90" s="31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</row>
    <row r="91" spans="1:32" ht="15.75" customHeight="1">
      <c r="A91" s="61" t="s">
        <v>62</v>
      </c>
      <c r="B91" s="29" t="s">
        <v>14</v>
      </c>
      <c r="C91" s="29" t="s">
        <v>61</v>
      </c>
      <c r="D91" s="30" t="s">
        <v>63</v>
      </c>
      <c r="E91" s="29"/>
      <c r="F91" s="29"/>
      <c r="G91" s="31">
        <f t="shared" ref="G91:I91" si="26">G92</f>
        <v>4338.2</v>
      </c>
      <c r="H91" s="31">
        <f t="shared" si="26"/>
        <v>5251.1</v>
      </c>
      <c r="I91" s="31">
        <f t="shared" si="26"/>
        <v>5399.5</v>
      </c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</row>
    <row r="92" spans="1:32" ht="15.75" customHeight="1">
      <c r="A92" s="28" t="s">
        <v>287</v>
      </c>
      <c r="B92" s="29" t="s">
        <v>14</v>
      </c>
      <c r="C92" s="29" t="s">
        <v>61</v>
      </c>
      <c r="D92" s="30" t="s">
        <v>63</v>
      </c>
      <c r="E92" s="29" t="s">
        <v>284</v>
      </c>
      <c r="F92" s="29" t="s">
        <v>285</v>
      </c>
      <c r="G92" s="34">
        <v>4338.2</v>
      </c>
      <c r="H92" s="31">
        <v>5251.1</v>
      </c>
      <c r="I92" s="31">
        <v>5399.5</v>
      </c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</row>
    <row r="93" spans="1:32" ht="15.75" customHeight="1">
      <c r="A93" s="1" t="s">
        <v>64</v>
      </c>
      <c r="B93" s="29" t="s">
        <v>14</v>
      </c>
      <c r="C93" s="29" t="s">
        <v>61</v>
      </c>
      <c r="D93" s="30" t="s">
        <v>65</v>
      </c>
      <c r="E93" s="29"/>
      <c r="F93" s="29"/>
      <c r="G93" s="31">
        <f t="shared" ref="G93:I93" si="27">G94</f>
        <v>0</v>
      </c>
      <c r="H93" s="31">
        <f t="shared" si="27"/>
        <v>0</v>
      </c>
      <c r="I93" s="31">
        <f t="shared" si="27"/>
        <v>0</v>
      </c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</row>
    <row r="94" spans="1:32" ht="15.75" customHeight="1">
      <c r="A94" s="28" t="s">
        <v>287</v>
      </c>
      <c r="B94" s="29" t="s">
        <v>14</v>
      </c>
      <c r="C94" s="29" t="s">
        <v>61</v>
      </c>
      <c r="D94" s="30" t="s">
        <v>65</v>
      </c>
      <c r="E94" s="29" t="s">
        <v>284</v>
      </c>
      <c r="F94" s="29" t="s">
        <v>285</v>
      </c>
      <c r="G94" s="31"/>
      <c r="H94" s="31"/>
      <c r="I94" s="31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</row>
    <row r="95" spans="1:32" ht="15.75" customHeight="1">
      <c r="A95" s="61" t="s">
        <v>66</v>
      </c>
      <c r="B95" s="29" t="s">
        <v>14</v>
      </c>
      <c r="C95" s="29" t="s">
        <v>61</v>
      </c>
      <c r="D95" s="30" t="s">
        <v>67</v>
      </c>
      <c r="E95" s="29"/>
      <c r="F95" s="29"/>
      <c r="G95" s="31">
        <f t="shared" ref="G95:I95" si="28">G96</f>
        <v>140.4</v>
      </c>
      <c r="H95" s="31">
        <f t="shared" si="28"/>
        <v>134.19999999999999</v>
      </c>
      <c r="I95" s="31">
        <f t="shared" si="28"/>
        <v>138</v>
      </c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</row>
    <row r="96" spans="1:32" ht="15.75" customHeight="1">
      <c r="A96" s="28" t="s">
        <v>287</v>
      </c>
      <c r="B96" s="29" t="s">
        <v>14</v>
      </c>
      <c r="C96" s="29" t="s">
        <v>61</v>
      </c>
      <c r="D96" s="30" t="s">
        <v>67</v>
      </c>
      <c r="E96" s="29" t="s">
        <v>284</v>
      </c>
      <c r="F96" s="29" t="s">
        <v>285</v>
      </c>
      <c r="G96" s="31">
        <v>140.4</v>
      </c>
      <c r="H96" s="31">
        <v>134.19999999999999</v>
      </c>
      <c r="I96" s="31">
        <v>138</v>
      </c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</row>
    <row r="97" spans="1:32" ht="15.75" customHeight="1">
      <c r="A97" s="28" t="s">
        <v>68</v>
      </c>
      <c r="B97" s="29" t="s">
        <v>14</v>
      </c>
      <c r="C97" s="29" t="s">
        <v>61</v>
      </c>
      <c r="D97" s="30" t="s">
        <v>69</v>
      </c>
      <c r="E97" s="29"/>
      <c r="F97" s="29"/>
      <c r="G97" s="31">
        <f t="shared" ref="G97:I97" si="29">G98</f>
        <v>200</v>
      </c>
      <c r="H97" s="31">
        <f t="shared" si="29"/>
        <v>200</v>
      </c>
      <c r="I97" s="31">
        <f t="shared" si="29"/>
        <v>100</v>
      </c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</row>
    <row r="98" spans="1:32" ht="15.75" customHeight="1">
      <c r="A98" s="147" t="s">
        <v>283</v>
      </c>
      <c r="B98" s="29" t="s">
        <v>14</v>
      </c>
      <c r="C98" s="29" t="s">
        <v>61</v>
      </c>
      <c r="D98" s="30" t="s">
        <v>69</v>
      </c>
      <c r="E98" s="29" t="s">
        <v>284</v>
      </c>
      <c r="F98" s="29" t="s">
        <v>288</v>
      </c>
      <c r="G98" s="31">
        <v>200</v>
      </c>
      <c r="H98" s="31">
        <f>G98</f>
        <v>200</v>
      </c>
      <c r="I98" s="31">
        <v>100</v>
      </c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</row>
    <row r="99" spans="1:32" ht="15.75" customHeight="1">
      <c r="A99" s="23" t="s">
        <v>322</v>
      </c>
      <c r="B99" s="24" t="s">
        <v>14</v>
      </c>
      <c r="C99" s="24" t="s">
        <v>71</v>
      </c>
      <c r="D99" s="25"/>
      <c r="E99" s="24"/>
      <c r="F99" s="24"/>
      <c r="G99" s="39">
        <f>G100+G103</f>
        <v>55844.030610000002</v>
      </c>
      <c r="H99" s="39">
        <f t="shared" ref="H99:I99" si="30">H100</f>
        <v>20989.599999999999</v>
      </c>
      <c r="I99" s="39">
        <f t="shared" si="30"/>
        <v>21946.5</v>
      </c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</row>
    <row r="100" spans="1:32" ht="15.75" customHeight="1">
      <c r="A100" s="28" t="s">
        <v>70</v>
      </c>
      <c r="B100" s="29" t="s">
        <v>14</v>
      </c>
      <c r="C100" s="29" t="s">
        <v>71</v>
      </c>
      <c r="D100" s="40" t="s">
        <v>72</v>
      </c>
      <c r="E100" s="29"/>
      <c r="F100" s="29"/>
      <c r="G100" s="31">
        <f t="shared" ref="G100:I100" si="31">G101+G102</f>
        <v>19417.8</v>
      </c>
      <c r="H100" s="31">
        <f t="shared" si="31"/>
        <v>20989.599999999999</v>
      </c>
      <c r="I100" s="31">
        <f t="shared" si="31"/>
        <v>21946.5</v>
      </c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</row>
    <row r="101" spans="1:32" ht="31.5" customHeight="1">
      <c r="A101" s="61" t="s">
        <v>323</v>
      </c>
      <c r="B101" s="29" t="s">
        <v>14</v>
      </c>
      <c r="C101" s="29" t="s">
        <v>71</v>
      </c>
      <c r="D101" s="40" t="s">
        <v>72</v>
      </c>
      <c r="E101" s="29" t="s">
        <v>324</v>
      </c>
      <c r="F101" s="29" t="s">
        <v>302</v>
      </c>
      <c r="G101" s="31"/>
      <c r="H101" s="31"/>
      <c r="I101" s="31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</row>
    <row r="102" spans="1:32" ht="15.75" customHeight="1">
      <c r="A102" s="147" t="s">
        <v>287</v>
      </c>
      <c r="B102" s="29" t="s">
        <v>14</v>
      </c>
      <c r="C102" s="29" t="s">
        <v>71</v>
      </c>
      <c r="D102" s="40" t="s">
        <v>72</v>
      </c>
      <c r="E102" s="29" t="s">
        <v>284</v>
      </c>
      <c r="F102" s="29" t="s">
        <v>302</v>
      </c>
      <c r="G102" s="34">
        <v>19417.8</v>
      </c>
      <c r="H102" s="31">
        <v>20989.599999999999</v>
      </c>
      <c r="I102" s="31">
        <v>21946.5</v>
      </c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</row>
    <row r="103" spans="1:32" ht="15.75" customHeight="1">
      <c r="A103" s="63" t="s">
        <v>3</v>
      </c>
      <c r="B103" s="29" t="s">
        <v>14</v>
      </c>
      <c r="C103" s="29" t="s">
        <v>71</v>
      </c>
      <c r="D103" s="64" t="s">
        <v>73</v>
      </c>
      <c r="E103" s="29"/>
      <c r="F103" s="29"/>
      <c r="G103" s="31">
        <f>G104+G105</f>
        <v>36426.230609999999</v>
      </c>
      <c r="H103" s="65"/>
      <c r="I103" s="31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</row>
    <row r="104" spans="1:32" ht="15.75" customHeight="1">
      <c r="A104" s="147" t="s">
        <v>287</v>
      </c>
      <c r="B104" s="29" t="s">
        <v>14</v>
      </c>
      <c r="C104" s="29" t="s">
        <v>71</v>
      </c>
      <c r="D104" s="64" t="s">
        <v>73</v>
      </c>
      <c r="E104" s="42" t="s">
        <v>284</v>
      </c>
      <c r="F104" s="42" t="s">
        <v>285</v>
      </c>
      <c r="G104" s="34">
        <v>36426.230609999999</v>
      </c>
      <c r="H104" s="65"/>
      <c r="I104" s="31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</row>
    <row r="105" spans="1:32" ht="15.75" customHeight="1">
      <c r="A105" s="108" t="s">
        <v>325</v>
      </c>
      <c r="B105" s="109" t="s">
        <v>14</v>
      </c>
      <c r="C105" s="109" t="s">
        <v>75</v>
      </c>
      <c r="D105" s="110"/>
      <c r="E105" s="109"/>
      <c r="F105" s="109"/>
      <c r="G105" s="158">
        <f t="shared" ref="G105:H105" si="32">G106</f>
        <v>0</v>
      </c>
      <c r="H105" s="158">
        <f t="shared" si="32"/>
        <v>0</v>
      </c>
      <c r="I105" s="31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</row>
    <row r="106" spans="1:32" ht="15.75" customHeight="1">
      <c r="A106" s="66" t="s">
        <v>74</v>
      </c>
      <c r="B106" s="67" t="s">
        <v>14</v>
      </c>
      <c r="C106" s="67" t="s">
        <v>75</v>
      </c>
      <c r="D106" s="68" t="s">
        <v>76</v>
      </c>
      <c r="E106" s="67"/>
      <c r="F106" s="67"/>
      <c r="G106" s="69">
        <f t="shared" ref="G106:H106" si="33">G107</f>
        <v>0</v>
      </c>
      <c r="H106" s="69">
        <f t="shared" si="33"/>
        <v>0</v>
      </c>
      <c r="I106" s="31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</row>
    <row r="107" spans="1:32" ht="15.75" customHeight="1">
      <c r="A107" s="66" t="s">
        <v>283</v>
      </c>
      <c r="B107" s="67" t="s">
        <v>14</v>
      </c>
      <c r="C107" s="67" t="s">
        <v>75</v>
      </c>
      <c r="D107" s="68" t="s">
        <v>76</v>
      </c>
      <c r="E107" s="67" t="s">
        <v>284</v>
      </c>
      <c r="F107" s="67" t="s">
        <v>285</v>
      </c>
      <c r="G107" s="69"/>
      <c r="H107" s="43"/>
      <c r="I107" s="31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</row>
    <row r="108" spans="1:32" ht="15.75" customHeight="1">
      <c r="A108" s="23" t="s">
        <v>77</v>
      </c>
      <c r="B108" s="24" t="s">
        <v>14</v>
      </c>
      <c r="C108" s="24" t="s">
        <v>78</v>
      </c>
      <c r="D108" s="25"/>
      <c r="E108" s="24"/>
      <c r="F108" s="24"/>
      <c r="G108" s="39">
        <f t="shared" ref="G108:I108" si="34">G109</f>
        <v>91.185410000000005</v>
      </c>
      <c r="H108" s="39">
        <f t="shared" si="34"/>
        <v>0</v>
      </c>
      <c r="I108" s="39">
        <f t="shared" si="34"/>
        <v>0</v>
      </c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</row>
    <row r="109" spans="1:32" ht="15.75" customHeight="1">
      <c r="A109" s="23" t="s">
        <v>326</v>
      </c>
      <c r="B109" s="24" t="s">
        <v>14</v>
      </c>
      <c r="C109" s="24" t="s">
        <v>80</v>
      </c>
      <c r="D109" s="25"/>
      <c r="E109" s="24"/>
      <c r="F109" s="24"/>
      <c r="G109" s="39">
        <f t="shared" ref="G109:I109" si="35">G110</f>
        <v>91.185410000000005</v>
      </c>
      <c r="H109" s="39">
        <f t="shared" si="35"/>
        <v>0</v>
      </c>
      <c r="I109" s="39">
        <f t="shared" si="35"/>
        <v>0</v>
      </c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</row>
    <row r="110" spans="1:32" ht="39" customHeight="1">
      <c r="A110" s="28" t="s">
        <v>79</v>
      </c>
      <c r="B110" s="29" t="s">
        <v>14</v>
      </c>
      <c r="C110" s="29" t="s">
        <v>80</v>
      </c>
      <c r="D110" s="30" t="s">
        <v>81</v>
      </c>
      <c r="E110" s="29"/>
      <c r="F110" s="29"/>
      <c r="G110" s="31">
        <f>G111</f>
        <v>91.185410000000005</v>
      </c>
      <c r="H110" s="31"/>
      <c r="I110" s="31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</row>
    <row r="111" spans="1:32" ht="31.5" customHeight="1">
      <c r="A111" s="66" t="s">
        <v>283</v>
      </c>
      <c r="B111" s="29" t="s">
        <v>14</v>
      </c>
      <c r="C111" s="29" t="s">
        <v>80</v>
      </c>
      <c r="D111" s="30" t="s">
        <v>81</v>
      </c>
      <c r="E111" s="29" t="s">
        <v>284</v>
      </c>
      <c r="F111" s="29" t="s">
        <v>285</v>
      </c>
      <c r="G111" s="34">
        <v>91.185410000000005</v>
      </c>
      <c r="H111" s="31"/>
      <c r="I111" s="31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</row>
    <row r="112" spans="1:32" ht="15.75" customHeight="1">
      <c r="A112" s="23" t="s">
        <v>82</v>
      </c>
      <c r="B112" s="24" t="s">
        <v>14</v>
      </c>
      <c r="C112" s="24" t="s">
        <v>83</v>
      </c>
      <c r="D112" s="25"/>
      <c r="E112" s="24"/>
      <c r="F112" s="24"/>
      <c r="G112" s="39">
        <f t="shared" ref="G112:I112" si="36">G113+G119+G116</f>
        <v>7286.7804599999999</v>
      </c>
      <c r="H112" s="39">
        <f t="shared" si="36"/>
        <v>3200</v>
      </c>
      <c r="I112" s="39">
        <f t="shared" si="36"/>
        <v>2850</v>
      </c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</row>
    <row r="113" spans="1:32" ht="15.75" customHeight="1">
      <c r="A113" s="23" t="s">
        <v>327</v>
      </c>
      <c r="B113" s="24" t="s">
        <v>14</v>
      </c>
      <c r="C113" s="24" t="s">
        <v>85</v>
      </c>
      <c r="D113" s="25"/>
      <c r="E113" s="24"/>
      <c r="F113" s="24"/>
      <c r="G113" s="39">
        <f t="shared" ref="G113:I113" si="37">G114</f>
        <v>2500</v>
      </c>
      <c r="H113" s="39">
        <f t="shared" si="37"/>
        <v>2500</v>
      </c>
      <c r="I113" s="39">
        <f t="shared" si="37"/>
        <v>2150</v>
      </c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</row>
    <row r="114" spans="1:32" ht="31.5" customHeight="1">
      <c r="A114" s="28" t="s">
        <v>84</v>
      </c>
      <c r="B114" s="29" t="s">
        <v>14</v>
      </c>
      <c r="C114" s="29" t="s">
        <v>85</v>
      </c>
      <c r="D114" s="40" t="s">
        <v>86</v>
      </c>
      <c r="E114" s="29"/>
      <c r="F114" s="29"/>
      <c r="G114" s="31">
        <f t="shared" ref="G114:I114" si="38">G115</f>
        <v>2500</v>
      </c>
      <c r="H114" s="31">
        <f t="shared" si="38"/>
        <v>2500</v>
      </c>
      <c r="I114" s="31">
        <f t="shared" si="38"/>
        <v>2150</v>
      </c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</row>
    <row r="115" spans="1:32" ht="47.25" customHeight="1">
      <c r="A115" s="28" t="s">
        <v>328</v>
      </c>
      <c r="B115" s="29" t="s">
        <v>14</v>
      </c>
      <c r="C115" s="29" t="s">
        <v>85</v>
      </c>
      <c r="D115" s="40" t="s">
        <v>86</v>
      </c>
      <c r="E115" s="29" t="s">
        <v>329</v>
      </c>
      <c r="F115" s="29" t="s">
        <v>330</v>
      </c>
      <c r="G115" s="31">
        <v>2500</v>
      </c>
      <c r="H115" s="31">
        <f>G115</f>
        <v>2500</v>
      </c>
      <c r="I115" s="31">
        <v>2150</v>
      </c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</row>
    <row r="116" spans="1:32" ht="31.5" customHeight="1">
      <c r="A116" s="149" t="s">
        <v>331</v>
      </c>
      <c r="B116" s="109" t="s">
        <v>14</v>
      </c>
      <c r="C116" s="109" t="s">
        <v>88</v>
      </c>
      <c r="D116" s="110"/>
      <c r="E116" s="109"/>
      <c r="F116" s="109"/>
      <c r="G116" s="85">
        <f t="shared" ref="G116:H116" si="39">G117</f>
        <v>3706.7804599999999</v>
      </c>
      <c r="H116" s="85">
        <f t="shared" si="39"/>
        <v>0</v>
      </c>
      <c r="I116" s="39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</row>
    <row r="117" spans="1:32" ht="31.5" customHeight="1">
      <c r="A117" s="70" t="s">
        <v>87</v>
      </c>
      <c r="B117" s="67" t="s">
        <v>14</v>
      </c>
      <c r="C117" s="67" t="s">
        <v>88</v>
      </c>
      <c r="D117" s="68" t="s">
        <v>89</v>
      </c>
      <c r="E117" s="67"/>
      <c r="F117" s="67"/>
      <c r="G117" s="71">
        <f t="shared" ref="G117:H117" si="40">G118</f>
        <v>3706.7804599999999</v>
      </c>
      <c r="H117" s="71">
        <f t="shared" si="40"/>
        <v>0</v>
      </c>
      <c r="I117" s="39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</row>
    <row r="118" spans="1:32" ht="31.5" customHeight="1">
      <c r="A118" s="159" t="s">
        <v>332</v>
      </c>
      <c r="B118" s="67" t="s">
        <v>14</v>
      </c>
      <c r="C118" s="67" t="s">
        <v>88</v>
      </c>
      <c r="D118" s="68" t="s">
        <v>89</v>
      </c>
      <c r="E118" s="67" t="s">
        <v>333</v>
      </c>
      <c r="F118" s="67" t="s">
        <v>334</v>
      </c>
      <c r="G118" s="160">
        <v>3706.7804599999999</v>
      </c>
      <c r="H118" s="39"/>
      <c r="I118" s="39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</row>
    <row r="119" spans="1:32" ht="31.5" customHeight="1">
      <c r="A119" s="23" t="s">
        <v>335</v>
      </c>
      <c r="B119" s="24" t="s">
        <v>14</v>
      </c>
      <c r="C119" s="24" t="s">
        <v>91</v>
      </c>
      <c r="D119" s="40"/>
      <c r="E119" s="29"/>
      <c r="F119" s="29"/>
      <c r="G119" s="39">
        <f t="shared" ref="G119:I119" si="41">G122+G124+G120</f>
        <v>1080</v>
      </c>
      <c r="H119" s="39">
        <f t="shared" si="41"/>
        <v>700</v>
      </c>
      <c r="I119" s="39">
        <f t="shared" si="41"/>
        <v>700</v>
      </c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</row>
    <row r="120" spans="1:32" ht="15.75" customHeight="1">
      <c r="A120" s="61" t="s">
        <v>90</v>
      </c>
      <c r="B120" s="29" t="s">
        <v>14</v>
      </c>
      <c r="C120" s="29" t="s">
        <v>91</v>
      </c>
      <c r="D120" s="40" t="s">
        <v>92</v>
      </c>
      <c r="E120" s="29"/>
      <c r="F120" s="29"/>
      <c r="G120" s="31">
        <f t="shared" ref="G120:I120" si="42">G121</f>
        <v>800</v>
      </c>
      <c r="H120" s="31">
        <f t="shared" si="42"/>
        <v>600</v>
      </c>
      <c r="I120" s="31">
        <f t="shared" si="42"/>
        <v>600</v>
      </c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</row>
    <row r="121" spans="1:32" ht="15.75" customHeight="1">
      <c r="A121" s="72" t="s">
        <v>336</v>
      </c>
      <c r="B121" s="29" t="s">
        <v>14</v>
      </c>
      <c r="C121" s="29" t="s">
        <v>91</v>
      </c>
      <c r="D121" s="40" t="s">
        <v>92</v>
      </c>
      <c r="E121" s="29" t="s">
        <v>282</v>
      </c>
      <c r="F121" s="29" t="s">
        <v>293</v>
      </c>
      <c r="G121" s="31">
        <v>800</v>
      </c>
      <c r="H121" s="34">
        <v>600</v>
      </c>
      <c r="I121" s="34">
        <v>600</v>
      </c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</row>
    <row r="122" spans="1:32" ht="15.75" customHeight="1">
      <c r="A122" s="72" t="s">
        <v>38</v>
      </c>
      <c r="B122" s="29" t="s">
        <v>14</v>
      </c>
      <c r="C122" s="29" t="s">
        <v>91</v>
      </c>
      <c r="D122" s="64" t="s">
        <v>40</v>
      </c>
      <c r="E122" s="29"/>
      <c r="F122" s="29"/>
      <c r="G122" s="31">
        <f t="shared" ref="G122:I122" si="43">G123</f>
        <v>50</v>
      </c>
      <c r="H122" s="31">
        <f t="shared" si="43"/>
        <v>0</v>
      </c>
      <c r="I122" s="31">
        <f t="shared" si="43"/>
        <v>0</v>
      </c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</row>
    <row r="123" spans="1:32" ht="15.75" customHeight="1">
      <c r="A123" s="72" t="s">
        <v>315</v>
      </c>
      <c r="B123" s="29" t="s">
        <v>14</v>
      </c>
      <c r="C123" s="29" t="s">
        <v>91</v>
      </c>
      <c r="D123" s="64" t="s">
        <v>40</v>
      </c>
      <c r="E123" s="42" t="s">
        <v>316</v>
      </c>
      <c r="F123" s="29" t="s">
        <v>293</v>
      </c>
      <c r="G123" s="34">
        <v>50</v>
      </c>
      <c r="H123" s="31"/>
      <c r="I123" s="31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</row>
    <row r="124" spans="1:32" ht="15.75" customHeight="1">
      <c r="A124" s="61" t="s">
        <v>93</v>
      </c>
      <c r="B124" s="29" t="s">
        <v>14</v>
      </c>
      <c r="C124" s="29" t="s">
        <v>91</v>
      </c>
      <c r="D124" s="40" t="s">
        <v>94</v>
      </c>
      <c r="E124" s="29"/>
      <c r="F124" s="29"/>
      <c r="G124" s="31">
        <f t="shared" ref="G124:I124" si="44">G125+G126</f>
        <v>230</v>
      </c>
      <c r="H124" s="31">
        <f t="shared" si="44"/>
        <v>100</v>
      </c>
      <c r="I124" s="31">
        <f t="shared" si="44"/>
        <v>100</v>
      </c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</row>
    <row r="125" spans="1:32" ht="15.75" customHeight="1">
      <c r="A125" s="147" t="s">
        <v>287</v>
      </c>
      <c r="B125" s="29" t="s">
        <v>14</v>
      </c>
      <c r="C125" s="29" t="s">
        <v>91</v>
      </c>
      <c r="D125" s="40" t="s">
        <v>94</v>
      </c>
      <c r="E125" s="29" t="s">
        <v>284</v>
      </c>
      <c r="F125" s="29" t="s">
        <v>293</v>
      </c>
      <c r="G125" s="31"/>
      <c r="H125" s="43"/>
      <c r="I125" s="31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</row>
    <row r="126" spans="1:32" ht="15.75" customHeight="1">
      <c r="A126" s="147"/>
      <c r="B126" s="29" t="s">
        <v>14</v>
      </c>
      <c r="C126" s="29" t="s">
        <v>91</v>
      </c>
      <c r="D126" s="40" t="s">
        <v>94</v>
      </c>
      <c r="E126" s="29" t="s">
        <v>284</v>
      </c>
      <c r="F126" s="29" t="s">
        <v>288</v>
      </c>
      <c r="G126" s="34">
        <v>230</v>
      </c>
      <c r="H126" s="31">
        <v>100</v>
      </c>
      <c r="I126" s="31">
        <v>100</v>
      </c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</row>
    <row r="127" spans="1:32" ht="36.75" customHeight="1">
      <c r="A127" s="18" t="s">
        <v>95</v>
      </c>
      <c r="B127" s="19" t="s">
        <v>14</v>
      </c>
      <c r="C127" s="19"/>
      <c r="D127" s="20"/>
      <c r="E127" s="19"/>
      <c r="F127" s="19" t="s">
        <v>337</v>
      </c>
      <c r="G127" s="21">
        <f>G128+G151+G160+G183+G186+G177+G173</f>
        <v>142755.61903999999</v>
      </c>
      <c r="H127" s="21">
        <f t="shared" ref="H127:I127" si="45">H128+H151+H160+H183+H186+H177</f>
        <v>94747.64</v>
      </c>
      <c r="I127" s="21">
        <f t="shared" si="45"/>
        <v>145498.29999999999</v>
      </c>
      <c r="J127" s="73">
        <f>G127+G10+G199+G210+G266</f>
        <v>403659.35352</v>
      </c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</row>
    <row r="128" spans="1:32" ht="15.75" customHeight="1">
      <c r="A128" s="23" t="s">
        <v>15</v>
      </c>
      <c r="B128" s="24" t="s">
        <v>14</v>
      </c>
      <c r="C128" s="24" t="s">
        <v>16</v>
      </c>
      <c r="D128" s="25"/>
      <c r="E128" s="24"/>
      <c r="F128" s="24"/>
      <c r="G128" s="39">
        <f>G129+G145+G142</f>
        <v>10653.2</v>
      </c>
      <c r="H128" s="39">
        <f t="shared" ref="H128:I128" si="46">H129+H145</f>
        <v>5684.2999999999993</v>
      </c>
      <c r="I128" s="39">
        <f t="shared" si="46"/>
        <v>5722.1999999999989</v>
      </c>
      <c r="J128" s="2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</row>
    <row r="129" spans="1:32" ht="31.5" customHeight="1">
      <c r="A129" s="23" t="s">
        <v>338</v>
      </c>
      <c r="B129" s="24" t="s">
        <v>14</v>
      </c>
      <c r="C129" s="24" t="s">
        <v>96</v>
      </c>
      <c r="D129" s="25"/>
      <c r="E129" s="24"/>
      <c r="F129" s="24"/>
      <c r="G129" s="39">
        <f>G130+G137+G140+G134</f>
        <v>6069.6</v>
      </c>
      <c r="H129" s="39">
        <f>H130+H137</f>
        <v>5684.2999999999993</v>
      </c>
      <c r="I129" s="39">
        <f>I130+I137+I140</f>
        <v>5722.1999999999989</v>
      </c>
      <c r="J129" s="161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</row>
    <row r="130" spans="1:32" ht="15.75" customHeight="1">
      <c r="A130" s="28" t="s">
        <v>21</v>
      </c>
      <c r="B130" s="29" t="s">
        <v>14</v>
      </c>
      <c r="C130" s="29" t="s">
        <v>96</v>
      </c>
      <c r="D130" s="30" t="s">
        <v>23</v>
      </c>
      <c r="E130" s="29"/>
      <c r="F130" s="29"/>
      <c r="G130" s="31">
        <f>SUM(G131:G133)</f>
        <v>5491.5389999999998</v>
      </c>
      <c r="H130" s="31">
        <f t="shared" ref="H130:I130" si="47">SUM(H131:H136)</f>
        <v>5455.2999999999993</v>
      </c>
      <c r="I130" s="31">
        <f t="shared" si="47"/>
        <v>5435.2999999999993</v>
      </c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</row>
    <row r="131" spans="1:32" ht="31.5" customHeight="1">
      <c r="A131" s="144" t="s">
        <v>270</v>
      </c>
      <c r="B131" s="29" t="s">
        <v>14</v>
      </c>
      <c r="C131" s="29" t="s">
        <v>96</v>
      </c>
      <c r="D131" s="30" t="s">
        <v>23</v>
      </c>
      <c r="E131" s="29" t="s">
        <v>271</v>
      </c>
      <c r="F131" s="29" t="s">
        <v>272</v>
      </c>
      <c r="G131" s="34">
        <v>4179.33</v>
      </c>
      <c r="H131" s="31">
        <v>4167.3999999999996</v>
      </c>
      <c r="I131" s="31">
        <v>4167.3999999999996</v>
      </c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</row>
    <row r="132" spans="1:32" ht="31.5" customHeight="1">
      <c r="A132" s="147" t="s">
        <v>280</v>
      </c>
      <c r="B132" s="29" t="s">
        <v>14</v>
      </c>
      <c r="C132" s="29" t="s">
        <v>96</v>
      </c>
      <c r="D132" s="30" t="s">
        <v>23</v>
      </c>
      <c r="E132" s="29" t="s">
        <v>274</v>
      </c>
      <c r="F132" s="29" t="s">
        <v>275</v>
      </c>
      <c r="G132" s="31">
        <v>50</v>
      </c>
      <c r="H132" s="31">
        <v>20</v>
      </c>
      <c r="I132" s="31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</row>
    <row r="133" spans="1:32" ht="47.25" customHeight="1">
      <c r="A133" s="113" t="s">
        <v>276</v>
      </c>
      <c r="B133" s="29" t="s">
        <v>14</v>
      </c>
      <c r="C133" s="29" t="s">
        <v>96</v>
      </c>
      <c r="D133" s="30" t="s">
        <v>23</v>
      </c>
      <c r="E133" s="29" t="s">
        <v>277</v>
      </c>
      <c r="F133" s="29" t="s">
        <v>278</v>
      </c>
      <c r="G133" s="34">
        <v>1262.2090000000001</v>
      </c>
      <c r="H133" s="31">
        <v>1267.9000000000001</v>
      </c>
      <c r="I133" s="31">
        <v>1267.9000000000001</v>
      </c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</row>
    <row r="134" spans="1:32" ht="31.5" customHeight="1">
      <c r="A134" s="28" t="s">
        <v>21</v>
      </c>
      <c r="B134" s="29" t="s">
        <v>14</v>
      </c>
      <c r="C134" s="29" t="s">
        <v>96</v>
      </c>
      <c r="D134" s="33" t="s">
        <v>28</v>
      </c>
      <c r="E134" s="29"/>
      <c r="F134" s="29"/>
      <c r="G134" s="31">
        <f>G135+G136</f>
        <v>253.46099999999998</v>
      </c>
      <c r="H134" s="31"/>
      <c r="I134" s="31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</row>
    <row r="135" spans="1:32" ht="31.5" customHeight="1">
      <c r="A135" s="144" t="s">
        <v>270</v>
      </c>
      <c r="B135" s="29" t="s">
        <v>14</v>
      </c>
      <c r="C135" s="29" t="s">
        <v>96</v>
      </c>
      <c r="D135" s="33" t="s">
        <v>28</v>
      </c>
      <c r="E135" s="29" t="s">
        <v>271</v>
      </c>
      <c r="F135" s="29" t="s">
        <v>272</v>
      </c>
      <c r="G135" s="34">
        <v>194.67</v>
      </c>
      <c r="H135" s="31"/>
      <c r="I135" s="31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</row>
    <row r="136" spans="1:32" ht="31.5" customHeight="1">
      <c r="A136" s="113" t="s">
        <v>276</v>
      </c>
      <c r="B136" s="29" t="s">
        <v>14</v>
      </c>
      <c r="C136" s="29" t="s">
        <v>96</v>
      </c>
      <c r="D136" s="33" t="s">
        <v>28</v>
      </c>
      <c r="E136" s="29" t="s">
        <v>277</v>
      </c>
      <c r="F136" s="29" t="s">
        <v>278</v>
      </c>
      <c r="G136" s="34">
        <v>58.790999999999997</v>
      </c>
      <c r="H136" s="31"/>
      <c r="I136" s="31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</row>
    <row r="137" spans="1:32" ht="31.5" customHeight="1">
      <c r="A137" s="28" t="s">
        <v>33</v>
      </c>
      <c r="B137" s="29" t="s">
        <v>14</v>
      </c>
      <c r="C137" s="29" t="s">
        <v>96</v>
      </c>
      <c r="D137" s="30" t="s">
        <v>34</v>
      </c>
      <c r="E137" s="29"/>
      <c r="F137" s="29"/>
      <c r="G137" s="31">
        <f t="shared" ref="G137:I137" si="48">G138+G139</f>
        <v>324.60000000000002</v>
      </c>
      <c r="H137" s="31">
        <f t="shared" si="48"/>
        <v>229</v>
      </c>
      <c r="I137" s="31">
        <f t="shared" si="48"/>
        <v>286.89999999999998</v>
      </c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</row>
    <row r="138" spans="1:32" ht="31.5" customHeight="1">
      <c r="A138" s="144" t="s">
        <v>270</v>
      </c>
      <c r="B138" s="29" t="s">
        <v>14</v>
      </c>
      <c r="C138" s="29" t="s">
        <v>96</v>
      </c>
      <c r="D138" s="30" t="s">
        <v>34</v>
      </c>
      <c r="E138" s="29" t="s">
        <v>271</v>
      </c>
      <c r="F138" s="29" t="s">
        <v>272</v>
      </c>
      <c r="G138" s="31">
        <v>249.3</v>
      </c>
      <c r="H138" s="31">
        <v>175.9</v>
      </c>
      <c r="I138" s="31">
        <v>220.4</v>
      </c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</row>
    <row r="139" spans="1:32" ht="47.25" customHeight="1">
      <c r="A139" s="113" t="s">
        <v>276</v>
      </c>
      <c r="B139" s="29" t="s">
        <v>14</v>
      </c>
      <c r="C139" s="29" t="s">
        <v>96</v>
      </c>
      <c r="D139" s="30" t="s">
        <v>34</v>
      </c>
      <c r="E139" s="29" t="s">
        <v>277</v>
      </c>
      <c r="F139" s="29" t="s">
        <v>278</v>
      </c>
      <c r="G139" s="31">
        <v>75.3</v>
      </c>
      <c r="H139" s="31">
        <v>53.1</v>
      </c>
      <c r="I139" s="31">
        <v>66.5</v>
      </c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</row>
    <row r="140" spans="1:32" ht="47.25" customHeight="1">
      <c r="A140" s="28" t="s">
        <v>97</v>
      </c>
      <c r="B140" s="29" t="s">
        <v>14</v>
      </c>
      <c r="C140" s="29" t="s">
        <v>96</v>
      </c>
      <c r="D140" s="30" t="s">
        <v>98</v>
      </c>
      <c r="E140" s="29"/>
      <c r="F140" s="29"/>
      <c r="G140" s="31">
        <f>G141</f>
        <v>0</v>
      </c>
      <c r="H140" s="31">
        <v>0</v>
      </c>
      <c r="I140" s="31">
        <v>0</v>
      </c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</row>
    <row r="141" spans="1:32" ht="31.5" customHeight="1">
      <c r="A141" s="28" t="s">
        <v>287</v>
      </c>
      <c r="B141" s="29" t="s">
        <v>14</v>
      </c>
      <c r="C141" s="29" t="s">
        <v>96</v>
      </c>
      <c r="D141" s="30" t="s">
        <v>98</v>
      </c>
      <c r="E141" s="29" t="s">
        <v>284</v>
      </c>
      <c r="F141" s="29" t="s">
        <v>288</v>
      </c>
      <c r="G141" s="31"/>
      <c r="H141" s="31"/>
      <c r="I141" s="31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</row>
    <row r="142" spans="1:32" ht="15.75" customHeight="1">
      <c r="A142" s="5" t="s">
        <v>339</v>
      </c>
      <c r="B142" s="162" t="s">
        <v>14</v>
      </c>
      <c r="C142" s="163" t="s">
        <v>100</v>
      </c>
      <c r="D142" s="164"/>
      <c r="E142" s="164"/>
      <c r="F142" s="164"/>
      <c r="G142" s="165">
        <f t="shared" ref="G142:G143" si="49">G143</f>
        <v>2163.5</v>
      </c>
      <c r="H142" s="39"/>
      <c r="I142" s="39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</row>
    <row r="143" spans="1:32" ht="15.75" customHeight="1">
      <c r="A143" s="75" t="s">
        <v>99</v>
      </c>
      <c r="B143" s="76" t="s">
        <v>14</v>
      </c>
      <c r="C143" s="76" t="s">
        <v>100</v>
      </c>
      <c r="D143" s="77" t="s">
        <v>101</v>
      </c>
      <c r="E143" s="166"/>
      <c r="F143" s="166"/>
      <c r="G143" s="78">
        <f t="shared" si="49"/>
        <v>2163.5</v>
      </c>
      <c r="H143" s="39"/>
      <c r="I143" s="39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</row>
    <row r="144" spans="1:32" ht="15.75" customHeight="1">
      <c r="A144" s="167" t="s">
        <v>340</v>
      </c>
      <c r="B144" s="168" t="s">
        <v>14</v>
      </c>
      <c r="C144" s="76" t="s">
        <v>100</v>
      </c>
      <c r="D144" s="77" t="s">
        <v>101</v>
      </c>
      <c r="E144" s="169" t="s">
        <v>341</v>
      </c>
      <c r="F144" s="168" t="s">
        <v>293</v>
      </c>
      <c r="G144" s="170">
        <v>2163.5</v>
      </c>
      <c r="H144" s="39"/>
      <c r="I144" s="39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</row>
    <row r="145" spans="1:32" ht="15.75" customHeight="1">
      <c r="A145" s="14" t="s">
        <v>342</v>
      </c>
      <c r="B145" s="171" t="s">
        <v>14</v>
      </c>
      <c r="C145" s="24" t="s">
        <v>42</v>
      </c>
      <c r="D145" s="86"/>
      <c r="E145" s="24"/>
      <c r="F145" s="24"/>
      <c r="G145" s="39">
        <f>G148+G146</f>
        <v>2420.1</v>
      </c>
      <c r="H145" s="39">
        <f t="shared" ref="H145:I145" si="50">H148</f>
        <v>0</v>
      </c>
      <c r="I145" s="39">
        <f t="shared" si="50"/>
        <v>0</v>
      </c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</row>
    <row r="146" spans="1:32" ht="15.75" customHeight="1">
      <c r="A146" s="79" t="s">
        <v>102</v>
      </c>
      <c r="B146" s="80" t="s">
        <v>14</v>
      </c>
      <c r="C146" s="80" t="s">
        <v>42</v>
      </c>
      <c r="D146" s="81" t="s">
        <v>103</v>
      </c>
      <c r="E146" s="109"/>
      <c r="F146" s="109"/>
      <c r="G146" s="82">
        <f>G147</f>
        <v>2350.1</v>
      </c>
      <c r="H146" s="82"/>
      <c r="I146" s="8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</row>
    <row r="147" spans="1:32" ht="15.75" customHeight="1">
      <c r="A147" s="172" t="s">
        <v>283</v>
      </c>
      <c r="B147" s="67" t="s">
        <v>14</v>
      </c>
      <c r="C147" s="67" t="s">
        <v>42</v>
      </c>
      <c r="D147" s="81" t="s">
        <v>103</v>
      </c>
      <c r="E147" s="173" t="s">
        <v>284</v>
      </c>
      <c r="F147" s="67" t="s">
        <v>285</v>
      </c>
      <c r="G147" s="174">
        <v>2350.1</v>
      </c>
      <c r="H147" s="82"/>
      <c r="I147" s="8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</row>
    <row r="148" spans="1:32" ht="15.75" customHeight="1">
      <c r="A148" s="83" t="s">
        <v>41</v>
      </c>
      <c r="B148" s="80" t="s">
        <v>14</v>
      </c>
      <c r="C148" s="80" t="s">
        <v>42</v>
      </c>
      <c r="D148" s="84" t="s">
        <v>43</v>
      </c>
      <c r="E148" s="109"/>
      <c r="F148" s="109"/>
      <c r="G148" s="85">
        <f>G149+G150</f>
        <v>70</v>
      </c>
      <c r="H148" s="85">
        <f t="shared" ref="H148:I148" si="51">H149</f>
        <v>0</v>
      </c>
      <c r="I148" s="85">
        <f t="shared" si="51"/>
        <v>0</v>
      </c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</row>
    <row r="149" spans="1:32" ht="31.5" customHeight="1">
      <c r="A149" s="172" t="s">
        <v>283</v>
      </c>
      <c r="B149" s="67" t="s">
        <v>14</v>
      </c>
      <c r="C149" s="67" t="s">
        <v>42</v>
      </c>
      <c r="D149" s="68" t="s">
        <v>43</v>
      </c>
      <c r="E149" s="173" t="s">
        <v>284</v>
      </c>
      <c r="F149" s="67" t="s">
        <v>285</v>
      </c>
      <c r="G149" s="71">
        <v>70</v>
      </c>
      <c r="H149" s="71"/>
      <c r="I149" s="71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</row>
    <row r="150" spans="1:32" ht="31.5" customHeight="1">
      <c r="A150" s="28" t="s">
        <v>291</v>
      </c>
      <c r="B150" s="67" t="s">
        <v>14</v>
      </c>
      <c r="C150" s="67" t="s">
        <v>42</v>
      </c>
      <c r="D150" s="68" t="s">
        <v>43</v>
      </c>
      <c r="E150" s="173" t="s">
        <v>292</v>
      </c>
      <c r="F150" s="67" t="s">
        <v>293</v>
      </c>
      <c r="G150" s="71"/>
      <c r="H150" s="71"/>
      <c r="I150" s="71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</row>
    <row r="151" spans="1:32" ht="15.75" customHeight="1">
      <c r="A151" s="23" t="s">
        <v>59</v>
      </c>
      <c r="B151" s="24" t="s">
        <v>14</v>
      </c>
      <c r="C151" s="24" t="s">
        <v>60</v>
      </c>
      <c r="D151" s="86"/>
      <c r="E151" s="24"/>
      <c r="F151" s="24"/>
      <c r="G151" s="39">
        <f t="shared" ref="G151:I151" si="52">G152+G154+G157</f>
        <v>85</v>
      </c>
      <c r="H151" s="39">
        <f t="shared" si="52"/>
        <v>0</v>
      </c>
      <c r="I151" s="39">
        <f t="shared" si="52"/>
        <v>49668</v>
      </c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</row>
    <row r="152" spans="1:32" ht="15.75" customHeight="1">
      <c r="A152" s="23" t="s">
        <v>343</v>
      </c>
      <c r="B152" s="24" t="s">
        <v>14</v>
      </c>
      <c r="C152" s="24" t="s">
        <v>209</v>
      </c>
      <c r="D152" s="30"/>
      <c r="E152" s="24"/>
      <c r="F152" s="24"/>
      <c r="G152" s="39">
        <f t="shared" ref="G152:I152" si="53">G153</f>
        <v>0</v>
      </c>
      <c r="H152" s="39">
        <f t="shared" si="53"/>
        <v>0</v>
      </c>
      <c r="I152" s="39">
        <f t="shared" si="53"/>
        <v>0</v>
      </c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</row>
    <row r="153" spans="1:32" ht="31.5" customHeight="1">
      <c r="A153" s="61" t="s">
        <v>208</v>
      </c>
      <c r="B153" s="29" t="s">
        <v>14</v>
      </c>
      <c r="C153" s="29" t="s">
        <v>209</v>
      </c>
      <c r="D153" s="30" t="s">
        <v>210</v>
      </c>
      <c r="E153" s="29" t="s">
        <v>344</v>
      </c>
      <c r="F153" s="29" t="s">
        <v>345</v>
      </c>
      <c r="G153" s="31"/>
      <c r="H153" s="31"/>
      <c r="I153" s="31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</row>
    <row r="154" spans="1:32" ht="15.75" customHeight="1">
      <c r="A154" s="88" t="s">
        <v>346</v>
      </c>
      <c r="B154" s="24" t="s">
        <v>14</v>
      </c>
      <c r="C154" s="24" t="s">
        <v>71</v>
      </c>
      <c r="D154" s="86"/>
      <c r="E154" s="24"/>
      <c r="F154" s="24"/>
      <c r="G154" s="39">
        <f t="shared" ref="G154:I154" si="54">G155</f>
        <v>85</v>
      </c>
      <c r="H154" s="39">
        <f t="shared" si="54"/>
        <v>0</v>
      </c>
      <c r="I154" s="39">
        <f t="shared" si="54"/>
        <v>49668</v>
      </c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</row>
    <row r="155" spans="1:32" ht="15.75" customHeight="1">
      <c r="A155" s="87" t="s">
        <v>70</v>
      </c>
      <c r="B155" s="29" t="s">
        <v>14</v>
      </c>
      <c r="C155" s="29" t="s">
        <v>71</v>
      </c>
      <c r="D155" s="33" t="s">
        <v>72</v>
      </c>
      <c r="E155" s="29"/>
      <c r="F155" s="29"/>
      <c r="G155" s="31">
        <f t="shared" ref="G155:I155" si="55">G156</f>
        <v>85</v>
      </c>
      <c r="H155" s="31">
        <f t="shared" si="55"/>
        <v>0</v>
      </c>
      <c r="I155" s="31">
        <f t="shared" si="55"/>
        <v>49668</v>
      </c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</row>
    <row r="156" spans="1:32" ht="15.75" customHeight="1">
      <c r="A156" s="28" t="s">
        <v>287</v>
      </c>
      <c r="B156" s="29" t="s">
        <v>14</v>
      </c>
      <c r="C156" s="29" t="s">
        <v>71</v>
      </c>
      <c r="D156" s="33" t="s">
        <v>72</v>
      </c>
      <c r="E156" s="42" t="s">
        <v>347</v>
      </c>
      <c r="F156" s="42" t="s">
        <v>345</v>
      </c>
      <c r="G156" s="34">
        <v>85</v>
      </c>
      <c r="H156" s="31"/>
      <c r="I156" s="31">
        <v>49668</v>
      </c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</row>
    <row r="157" spans="1:32" ht="15.75" customHeight="1">
      <c r="A157" s="23" t="s">
        <v>348</v>
      </c>
      <c r="B157" s="24" t="s">
        <v>14</v>
      </c>
      <c r="C157" s="24" t="s">
        <v>75</v>
      </c>
      <c r="D157" s="25"/>
      <c r="E157" s="24"/>
      <c r="F157" s="24"/>
      <c r="G157" s="39">
        <f t="shared" ref="G157:I157" si="56">G158</f>
        <v>0</v>
      </c>
      <c r="H157" s="39">
        <f t="shared" si="56"/>
        <v>0</v>
      </c>
      <c r="I157" s="39">
        <f t="shared" si="56"/>
        <v>0</v>
      </c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</row>
    <row r="158" spans="1:32" ht="31.5" customHeight="1">
      <c r="A158" s="28" t="s">
        <v>104</v>
      </c>
      <c r="B158" s="29" t="s">
        <v>14</v>
      </c>
      <c r="C158" s="29" t="s">
        <v>75</v>
      </c>
      <c r="D158" s="40" t="s">
        <v>105</v>
      </c>
      <c r="E158" s="29"/>
      <c r="F158" s="29"/>
      <c r="G158" s="31">
        <f t="shared" ref="G158:I158" si="57">G159</f>
        <v>0</v>
      </c>
      <c r="H158" s="31">
        <f t="shared" si="57"/>
        <v>0</v>
      </c>
      <c r="I158" s="31">
        <f t="shared" si="57"/>
        <v>0</v>
      </c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</row>
    <row r="159" spans="1:32" ht="47.25" customHeight="1">
      <c r="A159" s="28" t="s">
        <v>349</v>
      </c>
      <c r="B159" s="29" t="s">
        <v>14</v>
      </c>
      <c r="C159" s="29" t="s">
        <v>75</v>
      </c>
      <c r="D159" s="40" t="s">
        <v>105</v>
      </c>
      <c r="E159" s="29" t="s">
        <v>350</v>
      </c>
      <c r="F159" s="29" t="s">
        <v>351</v>
      </c>
      <c r="G159" s="31"/>
      <c r="H159" s="31">
        <f>G159</f>
        <v>0</v>
      </c>
      <c r="I159" s="31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</row>
    <row r="160" spans="1:32" ht="15.75" customHeight="1">
      <c r="A160" s="88" t="s">
        <v>106</v>
      </c>
      <c r="B160" s="24" t="s">
        <v>14</v>
      </c>
      <c r="C160" s="24" t="s">
        <v>107</v>
      </c>
      <c r="D160" s="40"/>
      <c r="E160" s="29"/>
      <c r="F160" s="29"/>
      <c r="G160" s="39">
        <f t="shared" ref="G160:I160" si="58">G161+G164</f>
        <v>21821.71992</v>
      </c>
      <c r="H160" s="39">
        <f t="shared" si="58"/>
        <v>200</v>
      </c>
      <c r="I160" s="39">
        <f t="shared" si="58"/>
        <v>100</v>
      </c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</row>
    <row r="161" spans="1:32" ht="15.75" customHeight="1">
      <c r="A161" s="88" t="s">
        <v>352</v>
      </c>
      <c r="B161" s="24" t="s">
        <v>14</v>
      </c>
      <c r="C161" s="24" t="s">
        <v>109</v>
      </c>
      <c r="D161" s="40"/>
      <c r="E161" s="29"/>
      <c r="F161" s="29"/>
      <c r="G161" s="31">
        <f t="shared" ref="G161:I161" si="59">G162</f>
        <v>0</v>
      </c>
      <c r="H161" s="31">
        <f t="shared" si="59"/>
        <v>0</v>
      </c>
      <c r="I161" s="31">
        <f t="shared" si="59"/>
        <v>0</v>
      </c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</row>
    <row r="162" spans="1:32" ht="47.25" customHeight="1">
      <c r="A162" s="61" t="s">
        <v>108</v>
      </c>
      <c r="B162" s="29" t="s">
        <v>14</v>
      </c>
      <c r="C162" s="29" t="s">
        <v>109</v>
      </c>
      <c r="D162" s="40" t="s">
        <v>110</v>
      </c>
      <c r="E162" s="29"/>
      <c r="F162" s="29"/>
      <c r="G162" s="31">
        <f t="shared" ref="G162:I162" si="60">G163</f>
        <v>0</v>
      </c>
      <c r="H162" s="31">
        <f t="shared" si="60"/>
        <v>0</v>
      </c>
      <c r="I162" s="31">
        <f t="shared" si="60"/>
        <v>0</v>
      </c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</row>
    <row r="163" spans="1:32" ht="47.25" customHeight="1">
      <c r="A163" s="61" t="s">
        <v>108</v>
      </c>
      <c r="B163" s="29" t="s">
        <v>14</v>
      </c>
      <c r="C163" s="29" t="s">
        <v>109</v>
      </c>
      <c r="D163" s="40" t="s">
        <v>110</v>
      </c>
      <c r="E163" s="29" t="s">
        <v>324</v>
      </c>
      <c r="F163" s="29" t="s">
        <v>302</v>
      </c>
      <c r="G163" s="31"/>
      <c r="H163" s="31"/>
      <c r="I163" s="31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</row>
    <row r="164" spans="1:32" ht="15.75" customHeight="1">
      <c r="A164" s="175" t="s">
        <v>353</v>
      </c>
      <c r="B164" s="176" t="s">
        <v>14</v>
      </c>
      <c r="C164" s="177" t="s">
        <v>112</v>
      </c>
      <c r="D164" s="37"/>
      <c r="E164" s="36"/>
      <c r="F164" s="36"/>
      <c r="G164" s="38">
        <f>G165+G171+G167+G169</f>
        <v>21821.71992</v>
      </c>
      <c r="H164" s="38">
        <f t="shared" ref="H164:I164" si="61">H165</f>
        <v>200</v>
      </c>
      <c r="I164" s="38">
        <f t="shared" si="61"/>
        <v>100</v>
      </c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</row>
    <row r="165" spans="1:32" ht="15.75" customHeight="1">
      <c r="A165" s="70" t="s">
        <v>111</v>
      </c>
      <c r="B165" s="67" t="s">
        <v>14</v>
      </c>
      <c r="C165" s="67" t="s">
        <v>112</v>
      </c>
      <c r="D165" s="68" t="s">
        <v>113</v>
      </c>
      <c r="E165" s="67"/>
      <c r="F165" s="67"/>
      <c r="G165" s="71">
        <f t="shared" ref="G165:I165" si="62">G166</f>
        <v>0</v>
      </c>
      <c r="H165" s="71">
        <f t="shared" si="62"/>
        <v>200</v>
      </c>
      <c r="I165" s="71">
        <f t="shared" si="62"/>
        <v>100</v>
      </c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</row>
    <row r="166" spans="1:32" ht="15.75" customHeight="1">
      <c r="A166" s="159" t="s">
        <v>1</v>
      </c>
      <c r="B166" s="67" t="s">
        <v>14</v>
      </c>
      <c r="C166" s="67" t="s">
        <v>112</v>
      </c>
      <c r="D166" s="68" t="s">
        <v>113</v>
      </c>
      <c r="E166" s="67" t="s">
        <v>284</v>
      </c>
      <c r="F166" s="67" t="s">
        <v>302</v>
      </c>
      <c r="G166" s="31"/>
      <c r="H166" s="31">
        <v>200</v>
      </c>
      <c r="I166" s="31">
        <v>100</v>
      </c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</row>
    <row r="167" spans="1:32" ht="31.5">
      <c r="A167" s="89" t="s">
        <v>114</v>
      </c>
      <c r="B167" s="67" t="s">
        <v>14</v>
      </c>
      <c r="C167" s="67" t="s">
        <v>112</v>
      </c>
      <c r="D167" s="90" t="s">
        <v>115</v>
      </c>
      <c r="E167" s="67"/>
      <c r="F167" s="67"/>
      <c r="G167" s="91">
        <f>G168</f>
        <v>9978.20147</v>
      </c>
      <c r="H167" s="91"/>
      <c r="I167" s="91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</row>
    <row r="168" spans="1:32" ht="47.25">
      <c r="A168" s="61" t="s">
        <v>108</v>
      </c>
      <c r="B168" s="67" t="s">
        <v>14</v>
      </c>
      <c r="C168" s="67" t="s">
        <v>112</v>
      </c>
      <c r="D168" s="90" t="s">
        <v>115</v>
      </c>
      <c r="E168" s="67" t="s">
        <v>347</v>
      </c>
      <c r="F168" s="67" t="s">
        <v>345</v>
      </c>
      <c r="G168" s="178">
        <v>9978.20147</v>
      </c>
      <c r="H168" s="91"/>
      <c r="I168" s="91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</row>
    <row r="169" spans="1:32" ht="47.25">
      <c r="A169" s="89" t="s">
        <v>116</v>
      </c>
      <c r="B169" s="67" t="s">
        <v>14</v>
      </c>
      <c r="C169" s="67" t="s">
        <v>112</v>
      </c>
      <c r="D169" s="90" t="s">
        <v>117</v>
      </c>
      <c r="E169" s="67"/>
      <c r="F169" s="67"/>
      <c r="G169" s="71">
        <f>G170</f>
        <v>5843.5184499999996</v>
      </c>
      <c r="H169" s="91"/>
      <c r="I169" s="91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</row>
    <row r="170" spans="1:32" ht="47.25">
      <c r="A170" s="61" t="s">
        <v>108</v>
      </c>
      <c r="B170" s="67" t="s">
        <v>14</v>
      </c>
      <c r="C170" s="67" t="s">
        <v>112</v>
      </c>
      <c r="D170" s="90" t="s">
        <v>117</v>
      </c>
      <c r="E170" s="67" t="s">
        <v>347</v>
      </c>
      <c r="F170" s="67" t="s">
        <v>345</v>
      </c>
      <c r="G170" s="34">
        <v>5843.5184499999996</v>
      </c>
      <c r="H170" s="91"/>
      <c r="I170" s="91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</row>
    <row r="171" spans="1:32" ht="31.5">
      <c r="A171" s="70" t="s">
        <v>118</v>
      </c>
      <c r="B171" s="67" t="s">
        <v>14</v>
      </c>
      <c r="C171" s="67" t="s">
        <v>112</v>
      </c>
      <c r="D171" s="68" t="s">
        <v>119</v>
      </c>
      <c r="E171" s="67"/>
      <c r="F171" s="67"/>
      <c r="G171" s="71">
        <f t="shared" ref="G171:I171" si="63">G172</f>
        <v>6000</v>
      </c>
      <c r="H171" s="71">
        <f t="shared" si="63"/>
        <v>0</v>
      </c>
      <c r="I171" s="71">
        <f t="shared" si="63"/>
        <v>0</v>
      </c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</row>
    <row r="172" spans="1:32" ht="15.75" customHeight="1">
      <c r="A172" s="61" t="s">
        <v>108</v>
      </c>
      <c r="B172" s="67" t="s">
        <v>14</v>
      </c>
      <c r="C172" s="67" t="s">
        <v>112</v>
      </c>
      <c r="D172" s="68" t="s">
        <v>119</v>
      </c>
      <c r="E172" s="67" t="s">
        <v>347</v>
      </c>
      <c r="F172" s="67" t="s">
        <v>345</v>
      </c>
      <c r="G172" s="31">
        <v>6000</v>
      </c>
      <c r="H172" s="31"/>
      <c r="I172" s="31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</row>
    <row r="173" spans="1:32" ht="15.75" customHeight="1">
      <c r="A173" s="23" t="s">
        <v>120</v>
      </c>
      <c r="B173" s="24" t="s">
        <v>14</v>
      </c>
      <c r="C173" s="24" t="s">
        <v>121</v>
      </c>
      <c r="D173" s="92"/>
      <c r="E173" s="179"/>
      <c r="F173" s="179"/>
      <c r="G173" s="31">
        <f t="shared" ref="G173:G175" si="64">G174</f>
        <v>2026.3424500000001</v>
      </c>
      <c r="H173" s="31"/>
      <c r="I173" s="31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</row>
    <row r="174" spans="1:32" ht="15.75" customHeight="1">
      <c r="A174" s="28" t="s">
        <v>354</v>
      </c>
      <c r="B174" s="29" t="s">
        <v>14</v>
      </c>
      <c r="C174" s="29" t="s">
        <v>123</v>
      </c>
      <c r="D174" s="92"/>
      <c r="E174" s="179"/>
      <c r="F174" s="179"/>
      <c r="G174" s="31">
        <f t="shared" si="64"/>
        <v>2026.3424500000001</v>
      </c>
      <c r="H174" s="31"/>
      <c r="I174" s="31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</row>
    <row r="175" spans="1:32" ht="15.75" customHeight="1">
      <c r="A175" s="63" t="s">
        <v>122</v>
      </c>
      <c r="B175" s="29" t="s">
        <v>14</v>
      </c>
      <c r="C175" s="29" t="s">
        <v>123</v>
      </c>
      <c r="D175" s="93" t="s">
        <v>124</v>
      </c>
      <c r="E175" s="179"/>
      <c r="F175" s="179"/>
      <c r="G175" s="31">
        <f t="shared" si="64"/>
        <v>2026.3424500000001</v>
      </c>
      <c r="H175" s="31"/>
      <c r="I175" s="31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</row>
    <row r="176" spans="1:32" ht="15.75" customHeight="1">
      <c r="A176" s="61" t="s">
        <v>108</v>
      </c>
      <c r="B176" s="29" t="s">
        <v>14</v>
      </c>
      <c r="C176" s="29" t="s">
        <v>123</v>
      </c>
      <c r="D176" s="93" t="s">
        <v>124</v>
      </c>
      <c r="E176" s="180" t="s">
        <v>347</v>
      </c>
      <c r="F176" s="180" t="s">
        <v>345</v>
      </c>
      <c r="G176" s="34">
        <v>2026.3424500000001</v>
      </c>
      <c r="H176" s="31"/>
      <c r="I176" s="31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</row>
    <row r="177" spans="1:32" ht="15.75" customHeight="1">
      <c r="A177" s="88" t="s">
        <v>125</v>
      </c>
      <c r="B177" s="24" t="s">
        <v>14</v>
      </c>
      <c r="C177" s="24" t="s">
        <v>83</v>
      </c>
      <c r="D177" s="93"/>
      <c r="E177" s="29"/>
      <c r="F177" s="29"/>
      <c r="G177" s="31">
        <f t="shared" ref="G177:I177" si="65">G178</f>
        <v>10964.45</v>
      </c>
      <c r="H177" s="31">
        <f t="shared" si="65"/>
        <v>4174.6000000000004</v>
      </c>
      <c r="I177" s="31">
        <f t="shared" si="65"/>
        <v>5321.4</v>
      </c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</row>
    <row r="178" spans="1:32" ht="15.75" customHeight="1">
      <c r="A178" s="88" t="s">
        <v>331</v>
      </c>
      <c r="B178" s="24" t="s">
        <v>14</v>
      </c>
      <c r="C178" s="24" t="s">
        <v>88</v>
      </c>
      <c r="D178" s="25"/>
      <c r="E178" s="24"/>
      <c r="F178" s="24"/>
      <c r="G178" s="39">
        <f>G179+G181</f>
        <v>10964.45</v>
      </c>
      <c r="H178" s="39">
        <f t="shared" ref="H178:I178" si="66">H179</f>
        <v>4174.6000000000004</v>
      </c>
      <c r="I178" s="39">
        <f t="shared" si="66"/>
        <v>5321.4</v>
      </c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</row>
    <row r="179" spans="1:32" ht="47.25" customHeight="1">
      <c r="A179" s="28" t="s">
        <v>126</v>
      </c>
      <c r="B179" s="29" t="s">
        <v>14</v>
      </c>
      <c r="C179" s="29" t="s">
        <v>88</v>
      </c>
      <c r="D179" s="30" t="s">
        <v>127</v>
      </c>
      <c r="E179" s="181"/>
      <c r="F179" s="29"/>
      <c r="G179" s="31">
        <f t="shared" ref="G179:I179" si="67">G180</f>
        <v>5364.8</v>
      </c>
      <c r="H179" s="31">
        <f t="shared" si="67"/>
        <v>4174.6000000000004</v>
      </c>
      <c r="I179" s="31">
        <f t="shared" si="67"/>
        <v>5321.4</v>
      </c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</row>
    <row r="180" spans="1:32" ht="47.25" customHeight="1">
      <c r="A180" s="28" t="s">
        <v>349</v>
      </c>
      <c r="B180" s="29" t="s">
        <v>14</v>
      </c>
      <c r="C180" s="29" t="s">
        <v>88</v>
      </c>
      <c r="D180" s="30" t="s">
        <v>127</v>
      </c>
      <c r="E180" s="29" t="s">
        <v>350</v>
      </c>
      <c r="F180" s="29" t="s">
        <v>351</v>
      </c>
      <c r="G180" s="31">
        <v>5364.8</v>
      </c>
      <c r="H180" s="31">
        <v>4174.6000000000004</v>
      </c>
      <c r="I180" s="31">
        <v>5321.4</v>
      </c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</row>
    <row r="181" spans="1:32" ht="47.25" customHeight="1">
      <c r="A181" s="70" t="s">
        <v>128</v>
      </c>
      <c r="B181" s="67" t="s">
        <v>14</v>
      </c>
      <c r="C181" s="67" t="s">
        <v>112</v>
      </c>
      <c r="D181" s="68" t="s">
        <v>129</v>
      </c>
      <c r="E181" s="67"/>
      <c r="F181" s="67"/>
      <c r="G181" s="71">
        <f>G182</f>
        <v>5599.65</v>
      </c>
      <c r="H181" s="31"/>
      <c r="I181" s="31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</row>
    <row r="182" spans="1:32" ht="47.25" customHeight="1">
      <c r="A182" s="61" t="s">
        <v>108</v>
      </c>
      <c r="B182" s="67" t="s">
        <v>14</v>
      </c>
      <c r="C182" s="67" t="s">
        <v>112</v>
      </c>
      <c r="D182" s="68" t="s">
        <v>129</v>
      </c>
      <c r="E182" s="67" t="s">
        <v>347</v>
      </c>
      <c r="F182" s="67" t="s">
        <v>345</v>
      </c>
      <c r="G182" s="34">
        <v>5599.65</v>
      </c>
      <c r="H182" s="31"/>
      <c r="I182" s="31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</row>
    <row r="183" spans="1:32" ht="31.5" customHeight="1">
      <c r="A183" s="23" t="s">
        <v>130</v>
      </c>
      <c r="B183" s="24" t="s">
        <v>14</v>
      </c>
      <c r="C183" s="24" t="s">
        <v>131</v>
      </c>
      <c r="D183" s="25"/>
      <c r="E183" s="24"/>
      <c r="F183" s="24"/>
      <c r="G183" s="39">
        <f t="shared" ref="G183:I183" si="68">G184</f>
        <v>4.1399999999999997</v>
      </c>
      <c r="H183" s="39">
        <f t="shared" si="68"/>
        <v>2.04</v>
      </c>
      <c r="I183" s="39">
        <f t="shared" si="68"/>
        <v>0</v>
      </c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</row>
    <row r="184" spans="1:32" ht="31.5" customHeight="1">
      <c r="A184" s="23" t="s">
        <v>130</v>
      </c>
      <c r="B184" s="24" t="s">
        <v>14</v>
      </c>
      <c r="C184" s="24" t="s">
        <v>132</v>
      </c>
      <c r="D184" s="25" t="s">
        <v>133</v>
      </c>
      <c r="E184" s="24"/>
      <c r="F184" s="24"/>
      <c r="G184" s="39">
        <f t="shared" ref="G184:I184" si="69">G185</f>
        <v>4.1399999999999997</v>
      </c>
      <c r="H184" s="39">
        <f t="shared" si="69"/>
        <v>2.04</v>
      </c>
      <c r="I184" s="39">
        <f t="shared" si="69"/>
        <v>0</v>
      </c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</row>
    <row r="185" spans="1:32" ht="15.75" customHeight="1">
      <c r="A185" s="28" t="s">
        <v>355</v>
      </c>
      <c r="B185" s="29" t="s">
        <v>14</v>
      </c>
      <c r="C185" s="29" t="s">
        <v>132</v>
      </c>
      <c r="D185" s="40" t="s">
        <v>133</v>
      </c>
      <c r="E185" s="29" t="s">
        <v>356</v>
      </c>
      <c r="F185" s="29" t="s">
        <v>357</v>
      </c>
      <c r="G185" s="31">
        <v>4.1399999999999997</v>
      </c>
      <c r="H185" s="31">
        <v>2.04</v>
      </c>
      <c r="I185" s="31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</row>
    <row r="186" spans="1:32" ht="31.5" customHeight="1">
      <c r="A186" s="23" t="s">
        <v>134</v>
      </c>
      <c r="B186" s="24" t="s">
        <v>14</v>
      </c>
      <c r="C186" s="24" t="s">
        <v>135</v>
      </c>
      <c r="D186" s="25"/>
      <c r="E186" s="24"/>
      <c r="F186" s="24"/>
      <c r="G186" s="39">
        <f t="shared" ref="G186:I186" si="70">G187+G192</f>
        <v>97200.766669999997</v>
      </c>
      <c r="H186" s="39">
        <f t="shared" si="70"/>
        <v>84686.7</v>
      </c>
      <c r="I186" s="39">
        <f t="shared" si="70"/>
        <v>84686.7</v>
      </c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</row>
    <row r="187" spans="1:32" ht="31.5" customHeight="1">
      <c r="A187" s="23" t="s">
        <v>136</v>
      </c>
      <c r="B187" s="24" t="s">
        <v>14</v>
      </c>
      <c r="C187" s="24" t="s">
        <v>137</v>
      </c>
      <c r="D187" s="25"/>
      <c r="E187" s="24"/>
      <c r="F187" s="24"/>
      <c r="G187" s="39">
        <f t="shared" ref="G187:I187" si="71">G188+G190</f>
        <v>66748.7</v>
      </c>
      <c r="H187" s="39">
        <f t="shared" si="71"/>
        <v>66748.7</v>
      </c>
      <c r="I187" s="39">
        <f t="shared" si="71"/>
        <v>66748.7</v>
      </c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</row>
    <row r="188" spans="1:32" ht="31.5" customHeight="1">
      <c r="A188" s="28" t="s">
        <v>136</v>
      </c>
      <c r="B188" s="29" t="s">
        <v>14</v>
      </c>
      <c r="C188" s="29" t="s">
        <v>137</v>
      </c>
      <c r="D188" s="40" t="s">
        <v>138</v>
      </c>
      <c r="E188" s="29"/>
      <c r="F188" s="29"/>
      <c r="G188" s="31">
        <f t="shared" ref="G188:I188" si="72">G189</f>
        <v>64451</v>
      </c>
      <c r="H188" s="31">
        <f t="shared" si="72"/>
        <v>64451</v>
      </c>
      <c r="I188" s="31">
        <f t="shared" si="72"/>
        <v>64451</v>
      </c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</row>
    <row r="189" spans="1:32" ht="15.75" customHeight="1">
      <c r="A189" s="28" t="s">
        <v>0</v>
      </c>
      <c r="B189" s="29" t="s">
        <v>14</v>
      </c>
      <c r="C189" s="29" t="s">
        <v>137</v>
      </c>
      <c r="D189" s="40" t="s">
        <v>138</v>
      </c>
      <c r="E189" s="29" t="s">
        <v>358</v>
      </c>
      <c r="F189" s="29" t="s">
        <v>345</v>
      </c>
      <c r="G189" s="31">
        <f>64451</f>
        <v>64451</v>
      </c>
      <c r="H189" s="31">
        <v>64451</v>
      </c>
      <c r="I189" s="31">
        <v>64451</v>
      </c>
      <c r="J189" s="18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</row>
    <row r="190" spans="1:32" ht="31.5" customHeight="1">
      <c r="A190" s="28" t="s">
        <v>139</v>
      </c>
      <c r="B190" s="29" t="s">
        <v>14</v>
      </c>
      <c r="C190" s="29" t="s">
        <v>137</v>
      </c>
      <c r="D190" s="40" t="s">
        <v>140</v>
      </c>
      <c r="E190" s="29"/>
      <c r="F190" s="29"/>
      <c r="G190" s="31">
        <f t="shared" ref="G190:I190" si="73">G191</f>
        <v>2297.6999999999998</v>
      </c>
      <c r="H190" s="31">
        <f t="shared" si="73"/>
        <v>2297.6999999999998</v>
      </c>
      <c r="I190" s="31">
        <f t="shared" si="73"/>
        <v>2297.6999999999998</v>
      </c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</row>
    <row r="191" spans="1:32" ht="15.75" customHeight="1">
      <c r="A191" s="28" t="s">
        <v>0</v>
      </c>
      <c r="B191" s="29" t="s">
        <v>14</v>
      </c>
      <c r="C191" s="29" t="s">
        <v>137</v>
      </c>
      <c r="D191" s="40" t="s">
        <v>140</v>
      </c>
      <c r="E191" s="29" t="s">
        <v>358</v>
      </c>
      <c r="F191" s="29" t="s">
        <v>345</v>
      </c>
      <c r="G191" s="31">
        <v>2297.6999999999998</v>
      </c>
      <c r="H191" s="31">
        <v>2297.6999999999998</v>
      </c>
      <c r="I191" s="31">
        <v>2297.6999999999998</v>
      </c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</row>
    <row r="192" spans="1:32" ht="15.75" customHeight="1">
      <c r="A192" s="88" t="s">
        <v>359</v>
      </c>
      <c r="B192" s="24" t="s">
        <v>14</v>
      </c>
      <c r="C192" s="24" t="s">
        <v>141</v>
      </c>
      <c r="D192" s="25"/>
      <c r="E192" s="24"/>
      <c r="F192" s="24"/>
      <c r="G192" s="39">
        <f>G195+G197+G193</f>
        <v>30452.066669999997</v>
      </c>
      <c r="H192" s="39">
        <f t="shared" ref="H192:I192" si="74">H195+H197</f>
        <v>17938</v>
      </c>
      <c r="I192" s="39">
        <f t="shared" si="74"/>
        <v>17938</v>
      </c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</row>
    <row r="193" spans="1:32" ht="31.5" customHeight="1">
      <c r="A193" s="70" t="s">
        <v>111</v>
      </c>
      <c r="B193" s="67" t="s">
        <v>14</v>
      </c>
      <c r="C193" s="94" t="s">
        <v>141</v>
      </c>
      <c r="D193" s="68" t="s">
        <v>113</v>
      </c>
      <c r="E193" s="67"/>
      <c r="F193" s="67"/>
      <c r="G193" s="31">
        <f>G194</f>
        <v>500</v>
      </c>
      <c r="H193" s="31"/>
      <c r="I193" s="31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</row>
    <row r="194" spans="1:32" ht="31.5" customHeight="1">
      <c r="A194" s="159" t="s">
        <v>1</v>
      </c>
      <c r="B194" s="67" t="s">
        <v>14</v>
      </c>
      <c r="C194" s="94" t="s">
        <v>141</v>
      </c>
      <c r="D194" s="68" t="s">
        <v>113</v>
      </c>
      <c r="E194" s="94" t="s">
        <v>344</v>
      </c>
      <c r="F194" s="94" t="s">
        <v>345</v>
      </c>
      <c r="G194" s="34">
        <v>500</v>
      </c>
      <c r="H194" s="31"/>
      <c r="I194" s="31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</row>
    <row r="195" spans="1:32" ht="31.5" customHeight="1">
      <c r="A195" s="28" t="s">
        <v>142</v>
      </c>
      <c r="B195" s="29" t="s">
        <v>14</v>
      </c>
      <c r="C195" s="29" t="s">
        <v>141</v>
      </c>
      <c r="D195" s="40" t="s">
        <v>143</v>
      </c>
      <c r="E195" s="29"/>
      <c r="F195" s="29"/>
      <c r="G195" s="31">
        <f t="shared" ref="G195:I195" si="75">G196</f>
        <v>28899.066669999997</v>
      </c>
      <c r="H195" s="31">
        <f t="shared" si="75"/>
        <v>16885</v>
      </c>
      <c r="I195" s="31">
        <f t="shared" si="75"/>
        <v>16885</v>
      </c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</row>
    <row r="196" spans="1:32" ht="15.75" customHeight="1">
      <c r="A196" s="28" t="s">
        <v>360</v>
      </c>
      <c r="B196" s="29" t="s">
        <v>14</v>
      </c>
      <c r="C196" s="29" t="s">
        <v>141</v>
      </c>
      <c r="D196" s="40" t="s">
        <v>143</v>
      </c>
      <c r="E196" s="29" t="s">
        <v>344</v>
      </c>
      <c r="F196" s="29" t="s">
        <v>345</v>
      </c>
      <c r="G196" s="34">
        <f>36107.76667-7208.7</f>
        <v>28899.066669999997</v>
      </c>
      <c r="H196" s="31">
        <v>16885</v>
      </c>
      <c r="I196" s="31">
        <v>16885</v>
      </c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</row>
    <row r="197" spans="1:32" ht="15.75" customHeight="1">
      <c r="A197" s="28" t="s">
        <v>144</v>
      </c>
      <c r="B197" s="29" t="s">
        <v>14</v>
      </c>
      <c r="C197" s="29" t="s">
        <v>141</v>
      </c>
      <c r="D197" s="40" t="s">
        <v>145</v>
      </c>
      <c r="E197" s="24"/>
      <c r="F197" s="24"/>
      <c r="G197" s="31">
        <f t="shared" ref="G197:I197" si="76">G198</f>
        <v>1053</v>
      </c>
      <c r="H197" s="31">
        <f t="shared" si="76"/>
        <v>1053</v>
      </c>
      <c r="I197" s="31">
        <f t="shared" si="76"/>
        <v>1053</v>
      </c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</row>
    <row r="198" spans="1:32" ht="15.75" customHeight="1">
      <c r="A198" s="136" t="s">
        <v>361</v>
      </c>
      <c r="B198" s="29" t="s">
        <v>14</v>
      </c>
      <c r="C198" s="29" t="s">
        <v>141</v>
      </c>
      <c r="D198" s="40" t="s">
        <v>145</v>
      </c>
      <c r="E198" s="29" t="s">
        <v>344</v>
      </c>
      <c r="F198" s="29" t="s">
        <v>345</v>
      </c>
      <c r="G198" s="31">
        <f>I198</f>
        <v>1053</v>
      </c>
      <c r="H198" s="31">
        <f>G198</f>
        <v>1053</v>
      </c>
      <c r="I198" s="31">
        <v>1053</v>
      </c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</row>
    <row r="199" spans="1:32" ht="15.75" customHeight="1">
      <c r="A199" s="18" t="s">
        <v>146</v>
      </c>
      <c r="B199" s="19" t="s">
        <v>14</v>
      </c>
      <c r="C199" s="19"/>
      <c r="D199" s="20"/>
      <c r="E199" s="19"/>
      <c r="F199" s="19" t="s">
        <v>337</v>
      </c>
      <c r="G199" s="95">
        <f t="shared" ref="G199:I199" si="77">G200</f>
        <v>1579</v>
      </c>
      <c r="H199" s="95">
        <f t="shared" si="77"/>
        <v>1442.1</v>
      </c>
      <c r="I199" s="95">
        <f t="shared" si="77"/>
        <v>1442.1</v>
      </c>
      <c r="J199" s="96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  <c r="AF199" s="74"/>
    </row>
    <row r="200" spans="1:32" ht="15.75" customHeight="1">
      <c r="A200" s="23" t="s">
        <v>15</v>
      </c>
      <c r="B200" s="24" t="s">
        <v>14</v>
      </c>
      <c r="C200" s="24" t="s">
        <v>16</v>
      </c>
      <c r="D200" s="25"/>
      <c r="E200" s="24"/>
      <c r="F200" s="24"/>
      <c r="G200" s="97">
        <f t="shared" ref="G200:I200" si="78">G201</f>
        <v>1579</v>
      </c>
      <c r="H200" s="97">
        <f t="shared" si="78"/>
        <v>1442.1</v>
      </c>
      <c r="I200" s="97">
        <f t="shared" si="78"/>
        <v>1442.1</v>
      </c>
      <c r="J200" s="98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</row>
    <row r="201" spans="1:32" ht="15.75" customHeight="1">
      <c r="A201" s="23" t="s">
        <v>338</v>
      </c>
      <c r="B201" s="24" t="s">
        <v>14</v>
      </c>
      <c r="C201" s="24" t="s">
        <v>96</v>
      </c>
      <c r="D201" s="86"/>
      <c r="E201" s="24"/>
      <c r="F201" s="24"/>
      <c r="G201" s="183">
        <f t="shared" ref="G201:I201" si="79">G202+G206</f>
        <v>1579</v>
      </c>
      <c r="H201" s="183">
        <f t="shared" si="79"/>
        <v>1442.1</v>
      </c>
      <c r="I201" s="183">
        <f t="shared" si="79"/>
        <v>1442.1</v>
      </c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</row>
    <row r="202" spans="1:32" ht="15.75" customHeight="1">
      <c r="A202" s="28" t="s">
        <v>27</v>
      </c>
      <c r="B202" s="29" t="s">
        <v>14</v>
      </c>
      <c r="C202" s="29" t="s">
        <v>96</v>
      </c>
      <c r="D202" s="30" t="s">
        <v>147</v>
      </c>
      <c r="E202" s="29"/>
      <c r="F202" s="29"/>
      <c r="G202" s="99">
        <f t="shared" ref="G202:I202" si="80">G203+G204+G205</f>
        <v>596</v>
      </c>
      <c r="H202" s="99">
        <f t="shared" si="80"/>
        <v>500</v>
      </c>
      <c r="I202" s="99">
        <f t="shared" si="80"/>
        <v>500</v>
      </c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</row>
    <row r="203" spans="1:32" ht="15.75" customHeight="1">
      <c r="A203" s="144" t="s">
        <v>270</v>
      </c>
      <c r="B203" s="29" t="s">
        <v>14</v>
      </c>
      <c r="C203" s="29" t="s">
        <v>96</v>
      </c>
      <c r="D203" s="30" t="s">
        <v>147</v>
      </c>
      <c r="E203" s="29" t="s">
        <v>271</v>
      </c>
      <c r="F203" s="29" t="s">
        <v>272</v>
      </c>
      <c r="G203" s="99">
        <v>450</v>
      </c>
      <c r="H203" s="99">
        <v>376</v>
      </c>
      <c r="I203" s="99">
        <v>376</v>
      </c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</row>
    <row r="204" spans="1:32" ht="15.75" customHeight="1">
      <c r="A204" s="28" t="s">
        <v>280</v>
      </c>
      <c r="B204" s="29" t="s">
        <v>14</v>
      </c>
      <c r="C204" s="29" t="s">
        <v>96</v>
      </c>
      <c r="D204" s="30" t="s">
        <v>147</v>
      </c>
      <c r="E204" s="29" t="s">
        <v>274</v>
      </c>
      <c r="F204" s="29" t="s">
        <v>275</v>
      </c>
      <c r="G204" s="99">
        <v>10</v>
      </c>
      <c r="H204" s="99">
        <v>10</v>
      </c>
      <c r="I204" s="99">
        <v>10</v>
      </c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</row>
    <row r="205" spans="1:32" ht="15.75" customHeight="1">
      <c r="A205" s="113" t="s">
        <v>276</v>
      </c>
      <c r="B205" s="29" t="s">
        <v>14</v>
      </c>
      <c r="C205" s="29" t="s">
        <v>96</v>
      </c>
      <c r="D205" s="30" t="s">
        <v>147</v>
      </c>
      <c r="E205" s="29" t="s">
        <v>277</v>
      </c>
      <c r="F205" s="29" t="s">
        <v>278</v>
      </c>
      <c r="G205" s="99">
        <v>136</v>
      </c>
      <c r="H205" s="99">
        <v>114</v>
      </c>
      <c r="I205" s="99">
        <v>114</v>
      </c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</row>
    <row r="206" spans="1:32" ht="15.75" customHeight="1">
      <c r="A206" s="28" t="s">
        <v>148</v>
      </c>
      <c r="B206" s="29" t="s">
        <v>14</v>
      </c>
      <c r="C206" s="29" t="s">
        <v>96</v>
      </c>
      <c r="D206" s="30" t="s">
        <v>149</v>
      </c>
      <c r="E206" s="29"/>
      <c r="F206" s="29"/>
      <c r="G206" s="99">
        <f t="shared" ref="G206:I206" si="81">G207+G208+G209</f>
        <v>983</v>
      </c>
      <c r="H206" s="99">
        <f t="shared" si="81"/>
        <v>942.1</v>
      </c>
      <c r="I206" s="99">
        <f t="shared" si="81"/>
        <v>942.1</v>
      </c>
      <c r="J206" s="100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100"/>
      <c r="W206" s="100"/>
      <c r="X206" s="100"/>
      <c r="Y206" s="100"/>
      <c r="Z206" s="100"/>
      <c r="AA206" s="100"/>
      <c r="AB206" s="100"/>
      <c r="AC206" s="100"/>
      <c r="AD206" s="100"/>
      <c r="AE206" s="100"/>
      <c r="AF206" s="100"/>
    </row>
    <row r="207" spans="1:32" ht="15.75" customHeight="1">
      <c r="A207" s="144" t="s">
        <v>270</v>
      </c>
      <c r="B207" s="29" t="s">
        <v>14</v>
      </c>
      <c r="C207" s="29" t="s">
        <v>96</v>
      </c>
      <c r="D207" s="30" t="s">
        <v>149</v>
      </c>
      <c r="E207" s="29" t="s">
        <v>271</v>
      </c>
      <c r="F207" s="29" t="s">
        <v>272</v>
      </c>
      <c r="G207" s="99">
        <v>747</v>
      </c>
      <c r="H207" s="99">
        <v>723.6</v>
      </c>
      <c r="I207" s="99">
        <v>723.6</v>
      </c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</row>
    <row r="208" spans="1:32" ht="15.75" customHeight="1">
      <c r="A208" s="61" t="s">
        <v>273</v>
      </c>
      <c r="B208" s="29" t="s">
        <v>14</v>
      </c>
      <c r="C208" s="29" t="s">
        <v>96</v>
      </c>
      <c r="D208" s="30" t="s">
        <v>149</v>
      </c>
      <c r="E208" s="29" t="s">
        <v>274</v>
      </c>
      <c r="F208" s="29" t="s">
        <v>275</v>
      </c>
      <c r="G208" s="99">
        <v>10</v>
      </c>
      <c r="H208" s="184"/>
      <c r="I208" s="99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</row>
    <row r="209" spans="1:32" ht="15.75" customHeight="1">
      <c r="A209" s="113" t="s">
        <v>276</v>
      </c>
      <c r="B209" s="29" t="s">
        <v>14</v>
      </c>
      <c r="C209" s="29" t="s">
        <v>96</v>
      </c>
      <c r="D209" s="30" t="s">
        <v>149</v>
      </c>
      <c r="E209" s="29" t="s">
        <v>277</v>
      </c>
      <c r="F209" s="29" t="s">
        <v>278</v>
      </c>
      <c r="G209" s="99">
        <v>226</v>
      </c>
      <c r="H209" s="99">
        <v>218.5</v>
      </c>
      <c r="I209" s="99">
        <v>218.5</v>
      </c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</row>
    <row r="210" spans="1:32" ht="47.25" customHeight="1">
      <c r="A210" s="101" t="s">
        <v>150</v>
      </c>
      <c r="B210" s="19" t="s">
        <v>14</v>
      </c>
      <c r="C210" s="19"/>
      <c r="D210" s="20"/>
      <c r="E210" s="19"/>
      <c r="F210" s="19" t="s">
        <v>337</v>
      </c>
      <c r="G210" s="21">
        <f>G211+G228+G241+G256+G220+G262+G237</f>
        <v>127548.40000000001</v>
      </c>
      <c r="H210" s="21">
        <f t="shared" ref="H210:I210" si="82">H211+H228+H241+H256+H220+H262</f>
        <v>90764.510000000009</v>
      </c>
      <c r="I210" s="21">
        <f t="shared" si="82"/>
        <v>81946.420000000013</v>
      </c>
      <c r="J210" s="102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</row>
    <row r="211" spans="1:32" ht="15.75" customHeight="1">
      <c r="A211" s="23" t="s">
        <v>15</v>
      </c>
      <c r="B211" s="24" t="s">
        <v>14</v>
      </c>
      <c r="C211" s="24" t="s">
        <v>16</v>
      </c>
      <c r="D211" s="25"/>
      <c r="E211" s="24"/>
      <c r="F211" s="24"/>
      <c r="G211" s="39">
        <f t="shared" ref="G211:I211" si="83">G212</f>
        <v>362</v>
      </c>
      <c r="H211" s="39">
        <f t="shared" si="83"/>
        <v>2375</v>
      </c>
      <c r="I211" s="39">
        <f t="shared" si="83"/>
        <v>2375</v>
      </c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</row>
    <row r="212" spans="1:32" ht="15.75" customHeight="1">
      <c r="A212" s="23" t="s">
        <v>362</v>
      </c>
      <c r="B212" s="24" t="s">
        <v>14</v>
      </c>
      <c r="C212" s="24" t="s">
        <v>42</v>
      </c>
      <c r="D212" s="25"/>
      <c r="E212" s="24"/>
      <c r="F212" s="24"/>
      <c r="G212" s="26">
        <f t="shared" ref="G212:I212" si="84">G213</f>
        <v>362</v>
      </c>
      <c r="H212" s="26">
        <f t="shared" si="84"/>
        <v>2375</v>
      </c>
      <c r="I212" s="26">
        <f t="shared" si="84"/>
        <v>2375</v>
      </c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</row>
    <row r="213" spans="1:32" ht="15.75" customHeight="1">
      <c r="A213" s="28" t="s">
        <v>41</v>
      </c>
      <c r="B213" s="29" t="s">
        <v>14</v>
      </c>
      <c r="C213" s="29" t="s">
        <v>42</v>
      </c>
      <c r="D213" s="40" t="s">
        <v>43</v>
      </c>
      <c r="E213" s="29"/>
      <c r="F213" s="29"/>
      <c r="G213" s="31">
        <f t="shared" ref="G213:I213" si="85">SUM(G214:G219)</f>
        <v>362</v>
      </c>
      <c r="H213" s="31">
        <f t="shared" si="85"/>
        <v>2375</v>
      </c>
      <c r="I213" s="31">
        <f t="shared" si="85"/>
        <v>2375</v>
      </c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</row>
    <row r="214" spans="1:32" ht="31.5" customHeight="1">
      <c r="A214" s="144" t="s">
        <v>295</v>
      </c>
      <c r="B214" s="29" t="s">
        <v>14</v>
      </c>
      <c r="C214" s="29" t="s">
        <v>42</v>
      </c>
      <c r="D214" s="40" t="s">
        <v>43</v>
      </c>
      <c r="E214" s="29" t="s">
        <v>296</v>
      </c>
      <c r="F214" s="29" t="s">
        <v>272</v>
      </c>
      <c r="G214" s="31">
        <v>278</v>
      </c>
      <c r="H214" s="31">
        <v>288</v>
      </c>
      <c r="I214" s="31">
        <v>288</v>
      </c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</row>
    <row r="215" spans="1:32" ht="47.25" customHeight="1">
      <c r="A215" s="28" t="s">
        <v>297</v>
      </c>
      <c r="B215" s="29" t="s">
        <v>14</v>
      </c>
      <c r="C215" s="29" t="s">
        <v>42</v>
      </c>
      <c r="D215" s="40" t="s">
        <v>43</v>
      </c>
      <c r="E215" s="29" t="s">
        <v>298</v>
      </c>
      <c r="F215" s="29" t="s">
        <v>275</v>
      </c>
      <c r="G215" s="31"/>
      <c r="H215" s="31"/>
      <c r="I215" s="31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</row>
    <row r="216" spans="1:32" ht="15.75" customHeight="1">
      <c r="A216" s="113" t="s">
        <v>299</v>
      </c>
      <c r="B216" s="29" t="s">
        <v>14</v>
      </c>
      <c r="C216" s="29" t="s">
        <v>42</v>
      </c>
      <c r="D216" s="40" t="s">
        <v>43</v>
      </c>
      <c r="E216" s="29" t="s">
        <v>300</v>
      </c>
      <c r="F216" s="29" t="s">
        <v>278</v>
      </c>
      <c r="G216" s="31">
        <v>84</v>
      </c>
      <c r="H216" s="31">
        <v>87</v>
      </c>
      <c r="I216" s="31">
        <v>87</v>
      </c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</row>
    <row r="217" spans="1:32" ht="15.75" customHeight="1">
      <c r="A217" s="147" t="s">
        <v>287</v>
      </c>
      <c r="B217" s="29" t="s">
        <v>14</v>
      </c>
      <c r="C217" s="29" t="s">
        <v>42</v>
      </c>
      <c r="D217" s="40" t="s">
        <v>43</v>
      </c>
      <c r="E217" s="29" t="s">
        <v>284</v>
      </c>
      <c r="F217" s="29" t="s">
        <v>302</v>
      </c>
      <c r="G217" s="31"/>
      <c r="H217" s="31"/>
      <c r="I217" s="31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</row>
    <row r="218" spans="1:32" ht="15.75" customHeight="1">
      <c r="A218" s="147" t="s">
        <v>287</v>
      </c>
      <c r="B218" s="29" t="s">
        <v>14</v>
      </c>
      <c r="C218" s="29" t="s">
        <v>42</v>
      </c>
      <c r="D218" s="40" t="s">
        <v>43</v>
      </c>
      <c r="E218" s="29" t="s">
        <v>284</v>
      </c>
      <c r="F218" s="29" t="s">
        <v>285</v>
      </c>
      <c r="G218" s="31"/>
      <c r="H218" s="31"/>
      <c r="I218" s="31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</row>
    <row r="219" spans="1:32" ht="15.75" customHeight="1">
      <c r="A219" s="185" t="s">
        <v>363</v>
      </c>
      <c r="B219" s="29" t="s">
        <v>14</v>
      </c>
      <c r="C219" s="29" t="s">
        <v>42</v>
      </c>
      <c r="D219" s="40" t="s">
        <v>43</v>
      </c>
      <c r="E219" s="186" t="s">
        <v>364</v>
      </c>
      <c r="F219" s="29" t="s">
        <v>365</v>
      </c>
      <c r="G219" s="31"/>
      <c r="H219" s="31">
        <v>2000</v>
      </c>
      <c r="I219" s="31">
        <v>2000</v>
      </c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</row>
    <row r="220" spans="1:32" ht="15.75" customHeight="1">
      <c r="A220" s="88" t="s">
        <v>151</v>
      </c>
      <c r="B220" s="24" t="s">
        <v>14</v>
      </c>
      <c r="C220" s="24" t="s">
        <v>60</v>
      </c>
      <c r="D220" s="25"/>
      <c r="E220" s="24"/>
      <c r="F220" s="24"/>
      <c r="G220" s="39">
        <f t="shared" ref="G220:I220" si="86">G223</f>
        <v>12.1</v>
      </c>
      <c r="H220" s="39">
        <f t="shared" si="86"/>
        <v>12</v>
      </c>
      <c r="I220" s="39">
        <f t="shared" si="86"/>
        <v>12.1</v>
      </c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</row>
    <row r="221" spans="1:32" ht="15.75" customHeight="1">
      <c r="A221" s="61" t="s">
        <v>70</v>
      </c>
      <c r="B221" s="29" t="s">
        <v>14</v>
      </c>
      <c r="C221" s="29" t="s">
        <v>71</v>
      </c>
      <c r="D221" s="40" t="s">
        <v>72</v>
      </c>
      <c r="E221" s="29"/>
      <c r="F221" s="29"/>
      <c r="G221" s="31">
        <f t="shared" ref="G221:I221" si="87">G222</f>
        <v>0</v>
      </c>
      <c r="H221" s="31">
        <f t="shared" si="87"/>
        <v>0</v>
      </c>
      <c r="I221" s="31">
        <f t="shared" si="87"/>
        <v>0</v>
      </c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</row>
    <row r="222" spans="1:32" ht="31.5" customHeight="1">
      <c r="A222" s="61" t="s">
        <v>366</v>
      </c>
      <c r="B222" s="29" t="s">
        <v>14</v>
      </c>
      <c r="C222" s="29" t="s">
        <v>71</v>
      </c>
      <c r="D222" s="40" t="s">
        <v>72</v>
      </c>
      <c r="E222" s="29" t="s">
        <v>284</v>
      </c>
      <c r="F222" s="29" t="s">
        <v>302</v>
      </c>
      <c r="G222" s="43"/>
      <c r="H222" s="43"/>
      <c r="I222" s="31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</row>
    <row r="223" spans="1:32" ht="31.5" customHeight="1">
      <c r="A223" s="23" t="s">
        <v>348</v>
      </c>
      <c r="B223" s="24" t="s">
        <v>14</v>
      </c>
      <c r="C223" s="24" t="s">
        <v>75</v>
      </c>
      <c r="D223" s="40"/>
      <c r="E223" s="29"/>
      <c r="F223" s="29"/>
      <c r="G223" s="31">
        <f t="shared" ref="G223:I223" si="88">G224+G226</f>
        <v>12.1</v>
      </c>
      <c r="H223" s="31">
        <f t="shared" si="88"/>
        <v>12</v>
      </c>
      <c r="I223" s="31">
        <f t="shared" si="88"/>
        <v>12.1</v>
      </c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</row>
    <row r="224" spans="1:32" ht="63" customHeight="1">
      <c r="A224" s="28" t="s">
        <v>152</v>
      </c>
      <c r="B224" s="29" t="s">
        <v>14</v>
      </c>
      <c r="C224" s="29" t="s">
        <v>75</v>
      </c>
      <c r="D224" s="30" t="s">
        <v>153</v>
      </c>
      <c r="E224" s="29"/>
      <c r="F224" s="29"/>
      <c r="G224" s="31">
        <f t="shared" ref="G224:I224" si="89">G225</f>
        <v>4</v>
      </c>
      <c r="H224" s="31">
        <f t="shared" si="89"/>
        <v>4</v>
      </c>
      <c r="I224" s="31">
        <f t="shared" si="89"/>
        <v>4</v>
      </c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</row>
    <row r="225" spans="1:32" ht="31.5" customHeight="1">
      <c r="A225" s="28" t="s">
        <v>287</v>
      </c>
      <c r="B225" s="29" t="s">
        <v>14</v>
      </c>
      <c r="C225" s="29" t="s">
        <v>75</v>
      </c>
      <c r="D225" s="30" t="s">
        <v>153</v>
      </c>
      <c r="E225" s="29" t="s">
        <v>284</v>
      </c>
      <c r="F225" s="29" t="s">
        <v>288</v>
      </c>
      <c r="G225" s="31">
        <v>4</v>
      </c>
      <c r="H225" s="31">
        <v>4</v>
      </c>
      <c r="I225" s="31">
        <v>4</v>
      </c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</row>
    <row r="226" spans="1:32" ht="63" customHeight="1">
      <c r="A226" s="28" t="s">
        <v>154</v>
      </c>
      <c r="B226" s="29" t="s">
        <v>14</v>
      </c>
      <c r="C226" s="29" t="s">
        <v>75</v>
      </c>
      <c r="D226" s="30" t="s">
        <v>155</v>
      </c>
      <c r="E226" s="29"/>
      <c r="F226" s="29"/>
      <c r="G226" s="31">
        <f t="shared" ref="G226:I226" si="90">G227</f>
        <v>8.1</v>
      </c>
      <c r="H226" s="31">
        <f t="shared" si="90"/>
        <v>8</v>
      </c>
      <c r="I226" s="31">
        <f t="shared" si="90"/>
        <v>8.1</v>
      </c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</row>
    <row r="227" spans="1:32" ht="31.5" customHeight="1">
      <c r="A227" s="28" t="s">
        <v>287</v>
      </c>
      <c r="B227" s="29" t="s">
        <v>14</v>
      </c>
      <c r="C227" s="29" t="s">
        <v>75</v>
      </c>
      <c r="D227" s="30" t="s">
        <v>155</v>
      </c>
      <c r="E227" s="29" t="s">
        <v>284</v>
      </c>
      <c r="F227" s="29" t="s">
        <v>288</v>
      </c>
      <c r="G227" s="31">
        <v>8.1</v>
      </c>
      <c r="H227" s="31">
        <v>8</v>
      </c>
      <c r="I227" s="31">
        <v>8.1</v>
      </c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</row>
    <row r="228" spans="1:32" ht="15.75" customHeight="1">
      <c r="A228" s="23" t="s">
        <v>156</v>
      </c>
      <c r="B228" s="24" t="s">
        <v>14</v>
      </c>
      <c r="C228" s="24" t="s">
        <v>107</v>
      </c>
      <c r="D228" s="25"/>
      <c r="E228" s="24"/>
      <c r="F228" s="24"/>
      <c r="G228" s="39">
        <f t="shared" ref="G228:I228" si="91">G229</f>
        <v>1120</v>
      </c>
      <c r="H228" s="39">
        <f t="shared" si="91"/>
        <v>1055.3</v>
      </c>
      <c r="I228" s="39">
        <f t="shared" si="91"/>
        <v>1055.3</v>
      </c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</row>
    <row r="229" spans="1:32" ht="15.75" customHeight="1">
      <c r="A229" s="23" t="s">
        <v>367</v>
      </c>
      <c r="B229" s="24" t="s">
        <v>14</v>
      </c>
      <c r="C229" s="24" t="s">
        <v>157</v>
      </c>
      <c r="D229" s="25"/>
      <c r="E229" s="24"/>
      <c r="F229" s="24"/>
      <c r="G229" s="39">
        <f>G230+G234</f>
        <v>1120</v>
      </c>
      <c r="H229" s="39">
        <f t="shared" ref="H229:I229" si="92">H230</f>
        <v>1055.3</v>
      </c>
      <c r="I229" s="39">
        <f t="shared" si="92"/>
        <v>1055.3</v>
      </c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</row>
    <row r="230" spans="1:32" ht="39" customHeight="1">
      <c r="A230" s="28" t="s">
        <v>21</v>
      </c>
      <c r="B230" s="29" t="s">
        <v>14</v>
      </c>
      <c r="C230" s="29" t="s">
        <v>157</v>
      </c>
      <c r="D230" s="30" t="s">
        <v>23</v>
      </c>
      <c r="E230" s="29"/>
      <c r="F230" s="29"/>
      <c r="G230" s="31">
        <f t="shared" ref="G230:I230" si="93">SUM(G231:G233)</f>
        <v>1091.50622</v>
      </c>
      <c r="H230" s="31">
        <f t="shared" si="93"/>
        <v>1055.3</v>
      </c>
      <c r="I230" s="31">
        <f t="shared" si="93"/>
        <v>1055.3</v>
      </c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</row>
    <row r="231" spans="1:32" ht="31.5" customHeight="1">
      <c r="A231" s="144" t="s">
        <v>270</v>
      </c>
      <c r="B231" s="29" t="s">
        <v>14</v>
      </c>
      <c r="C231" s="29" t="s">
        <v>157</v>
      </c>
      <c r="D231" s="30" t="s">
        <v>23</v>
      </c>
      <c r="E231" s="29" t="s">
        <v>271</v>
      </c>
      <c r="F231" s="29" t="s">
        <v>272</v>
      </c>
      <c r="G231" s="34">
        <v>823.11537999999996</v>
      </c>
      <c r="H231" s="31">
        <v>810.3</v>
      </c>
      <c r="I231" s="31">
        <v>810.3</v>
      </c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</row>
    <row r="232" spans="1:32" ht="31.5" customHeight="1">
      <c r="A232" s="28" t="s">
        <v>280</v>
      </c>
      <c r="B232" s="29" t="s">
        <v>14</v>
      </c>
      <c r="C232" s="29" t="s">
        <v>157</v>
      </c>
      <c r="D232" s="30" t="s">
        <v>23</v>
      </c>
      <c r="E232" s="29" t="s">
        <v>274</v>
      </c>
      <c r="F232" s="29" t="s">
        <v>275</v>
      </c>
      <c r="G232" s="31">
        <v>20</v>
      </c>
      <c r="H232" s="31"/>
      <c r="I232" s="31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</row>
    <row r="233" spans="1:32" ht="47.25" customHeight="1">
      <c r="A233" s="113" t="s">
        <v>276</v>
      </c>
      <c r="B233" s="29" t="s">
        <v>14</v>
      </c>
      <c r="C233" s="29" t="s">
        <v>157</v>
      </c>
      <c r="D233" s="30" t="s">
        <v>23</v>
      </c>
      <c r="E233" s="29" t="s">
        <v>277</v>
      </c>
      <c r="F233" s="29" t="s">
        <v>278</v>
      </c>
      <c r="G233" s="34">
        <v>248.39084</v>
      </c>
      <c r="H233" s="31">
        <v>245</v>
      </c>
      <c r="I233" s="31">
        <v>245</v>
      </c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</row>
    <row r="234" spans="1:32" ht="15.75" customHeight="1">
      <c r="A234" s="28" t="s">
        <v>21</v>
      </c>
      <c r="B234" s="29" t="s">
        <v>14</v>
      </c>
      <c r="C234" s="29" t="s">
        <v>157</v>
      </c>
      <c r="D234" s="33" t="s">
        <v>28</v>
      </c>
      <c r="E234" s="29"/>
      <c r="F234" s="29"/>
      <c r="G234" s="31">
        <f>G235+G236</f>
        <v>28.493780000000001</v>
      </c>
      <c r="H234" s="39"/>
      <c r="I234" s="39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</row>
    <row r="235" spans="1:32" ht="15.75" customHeight="1">
      <c r="A235" s="144" t="s">
        <v>270</v>
      </c>
      <c r="B235" s="29" t="s">
        <v>14</v>
      </c>
      <c r="C235" s="29" t="s">
        <v>157</v>
      </c>
      <c r="D235" s="33" t="s">
        <v>28</v>
      </c>
      <c r="E235" s="29" t="s">
        <v>271</v>
      </c>
      <c r="F235" s="29" t="s">
        <v>272</v>
      </c>
      <c r="G235" s="34">
        <v>21.884620000000002</v>
      </c>
      <c r="H235" s="39"/>
      <c r="I235" s="39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</row>
    <row r="236" spans="1:32" ht="15.75" customHeight="1">
      <c r="A236" s="113" t="s">
        <v>276</v>
      </c>
      <c r="B236" s="29" t="s">
        <v>14</v>
      </c>
      <c r="C236" s="29" t="s">
        <v>157</v>
      </c>
      <c r="D236" s="33" t="s">
        <v>28</v>
      </c>
      <c r="E236" s="29" t="s">
        <v>277</v>
      </c>
      <c r="F236" s="29" t="s">
        <v>278</v>
      </c>
      <c r="G236" s="34">
        <v>6.6091600000000001</v>
      </c>
      <c r="H236" s="39"/>
      <c r="I236" s="39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</row>
    <row r="237" spans="1:32" ht="15.75" customHeight="1">
      <c r="A237" s="23" t="s">
        <v>77</v>
      </c>
      <c r="B237" s="24" t="s">
        <v>14</v>
      </c>
      <c r="C237" s="24" t="s">
        <v>78</v>
      </c>
      <c r="D237" s="25"/>
      <c r="E237" s="24"/>
      <c r="F237" s="24"/>
      <c r="G237" s="39">
        <f t="shared" ref="G237:I237" si="94">G238</f>
        <v>1143.5</v>
      </c>
      <c r="H237" s="39">
        <f t="shared" si="94"/>
        <v>0</v>
      </c>
      <c r="I237" s="39">
        <f t="shared" si="94"/>
        <v>0</v>
      </c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</row>
    <row r="238" spans="1:32" ht="15.75" customHeight="1">
      <c r="A238" s="23" t="s">
        <v>326</v>
      </c>
      <c r="B238" s="24" t="s">
        <v>14</v>
      </c>
      <c r="C238" s="24" t="s">
        <v>80</v>
      </c>
      <c r="D238" s="25"/>
      <c r="E238" s="24"/>
      <c r="F238" s="24"/>
      <c r="G238" s="39">
        <f t="shared" ref="G238:I238" si="95">G239</f>
        <v>1143.5</v>
      </c>
      <c r="H238" s="39">
        <f t="shared" si="95"/>
        <v>0</v>
      </c>
      <c r="I238" s="39">
        <f t="shared" si="95"/>
        <v>0</v>
      </c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</row>
    <row r="239" spans="1:32" ht="39" customHeight="1">
      <c r="A239" s="63" t="s">
        <v>158</v>
      </c>
      <c r="B239" s="29" t="s">
        <v>14</v>
      </c>
      <c r="C239" s="29" t="s">
        <v>80</v>
      </c>
      <c r="D239" s="33" t="s">
        <v>159</v>
      </c>
      <c r="E239" s="29"/>
      <c r="F239" s="29"/>
      <c r="G239" s="31">
        <f>G240</f>
        <v>1143.5</v>
      </c>
      <c r="H239" s="31"/>
      <c r="I239" s="31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</row>
    <row r="240" spans="1:32" ht="31.5" customHeight="1">
      <c r="A240" s="28" t="s">
        <v>287</v>
      </c>
      <c r="B240" s="29" t="s">
        <v>14</v>
      </c>
      <c r="C240" s="29" t="s">
        <v>80</v>
      </c>
      <c r="D240" s="33" t="s">
        <v>159</v>
      </c>
      <c r="E240" s="29" t="s">
        <v>284</v>
      </c>
      <c r="F240" s="29" t="s">
        <v>285</v>
      </c>
      <c r="G240" s="34">
        <v>1143.5</v>
      </c>
      <c r="H240" s="31"/>
      <c r="I240" s="31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</row>
    <row r="241" spans="1:32" ht="15.75" customHeight="1">
      <c r="A241" s="23" t="s">
        <v>160</v>
      </c>
      <c r="B241" s="24" t="s">
        <v>14</v>
      </c>
      <c r="C241" s="24" t="s">
        <v>161</v>
      </c>
      <c r="D241" s="25"/>
      <c r="E241" s="24"/>
      <c r="F241" s="24"/>
      <c r="G241" s="39">
        <f t="shared" ref="G241:I241" si="96">G242+G245+G253+G248</f>
        <v>119532.3</v>
      </c>
      <c r="H241" s="39">
        <f t="shared" si="96"/>
        <v>82869.450000000012</v>
      </c>
      <c r="I241" s="39">
        <f t="shared" si="96"/>
        <v>73169.260000000009</v>
      </c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</row>
    <row r="242" spans="1:32" ht="15.75" customHeight="1">
      <c r="A242" s="23" t="s">
        <v>368</v>
      </c>
      <c r="B242" s="24" t="s">
        <v>14</v>
      </c>
      <c r="C242" s="24" t="s">
        <v>163</v>
      </c>
      <c r="D242" s="16"/>
      <c r="E242" s="24"/>
      <c r="F242" s="24"/>
      <c r="G242" s="39">
        <f t="shared" ref="G242:I242" si="97">G243</f>
        <v>23890.7</v>
      </c>
      <c r="H242" s="39">
        <f t="shared" si="97"/>
        <v>19240</v>
      </c>
      <c r="I242" s="39">
        <f t="shared" si="97"/>
        <v>16240</v>
      </c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</row>
    <row r="243" spans="1:32" ht="15.75" customHeight="1">
      <c r="A243" s="28" t="s">
        <v>162</v>
      </c>
      <c r="B243" s="29" t="s">
        <v>14</v>
      </c>
      <c r="C243" s="29" t="s">
        <v>163</v>
      </c>
      <c r="D243" s="40" t="s">
        <v>164</v>
      </c>
      <c r="E243" s="29"/>
      <c r="F243" s="29"/>
      <c r="G243" s="31">
        <f t="shared" ref="G243:I243" si="98">G244</f>
        <v>23890.7</v>
      </c>
      <c r="H243" s="31">
        <f t="shared" si="98"/>
        <v>19240</v>
      </c>
      <c r="I243" s="31">
        <f t="shared" si="98"/>
        <v>16240</v>
      </c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</row>
    <row r="244" spans="1:32" ht="31.5" customHeight="1">
      <c r="A244" s="28" t="s">
        <v>363</v>
      </c>
      <c r="B244" s="29" t="s">
        <v>14</v>
      </c>
      <c r="C244" s="29" t="s">
        <v>163</v>
      </c>
      <c r="D244" s="40" t="s">
        <v>164</v>
      </c>
      <c r="E244" s="29" t="s">
        <v>364</v>
      </c>
      <c r="F244" s="29" t="s">
        <v>365</v>
      </c>
      <c r="G244" s="31">
        <v>23890.7</v>
      </c>
      <c r="H244" s="31">
        <v>19240</v>
      </c>
      <c r="I244" s="31">
        <f>19240-3000</f>
        <v>16240</v>
      </c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</row>
    <row r="245" spans="1:32" ht="15.75" customHeight="1">
      <c r="A245" s="23" t="s">
        <v>369</v>
      </c>
      <c r="B245" s="24" t="s">
        <v>14</v>
      </c>
      <c r="C245" s="24" t="s">
        <v>166</v>
      </c>
      <c r="D245" s="25"/>
      <c r="E245" s="24"/>
      <c r="F245" s="24"/>
      <c r="G245" s="39">
        <f t="shared" ref="G245:I245" si="99">G246</f>
        <v>73034.3</v>
      </c>
      <c r="H245" s="39">
        <f t="shared" si="99"/>
        <v>47988.3</v>
      </c>
      <c r="I245" s="39">
        <f t="shared" si="99"/>
        <v>42988.3</v>
      </c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</row>
    <row r="246" spans="1:32" ht="24.75" customHeight="1">
      <c r="A246" s="28" t="s">
        <v>165</v>
      </c>
      <c r="B246" s="29" t="s">
        <v>14</v>
      </c>
      <c r="C246" s="29" t="s">
        <v>166</v>
      </c>
      <c r="D246" s="40" t="s">
        <v>167</v>
      </c>
      <c r="E246" s="29"/>
      <c r="F246" s="29"/>
      <c r="G246" s="31">
        <f t="shared" ref="G246:I246" si="100">G247</f>
        <v>73034.3</v>
      </c>
      <c r="H246" s="31">
        <f t="shared" si="100"/>
        <v>47988.3</v>
      </c>
      <c r="I246" s="31">
        <f t="shared" si="100"/>
        <v>42988.3</v>
      </c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</row>
    <row r="247" spans="1:32" ht="31.5" customHeight="1">
      <c r="A247" s="28" t="s">
        <v>363</v>
      </c>
      <c r="B247" s="29" t="s">
        <v>14</v>
      </c>
      <c r="C247" s="29" t="s">
        <v>166</v>
      </c>
      <c r="D247" s="40" t="s">
        <v>167</v>
      </c>
      <c r="E247" s="29" t="s">
        <v>364</v>
      </c>
      <c r="F247" s="29" t="s">
        <v>365</v>
      </c>
      <c r="G247" s="34">
        <v>73034.3</v>
      </c>
      <c r="H247" s="31">
        <f>49038.3-1050</f>
        <v>47988.3</v>
      </c>
      <c r="I247" s="31">
        <f>49038.3-1050-5000</f>
        <v>42988.3</v>
      </c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</row>
    <row r="248" spans="1:32" ht="15.75" customHeight="1">
      <c r="A248" s="23" t="s">
        <v>370</v>
      </c>
      <c r="B248" s="24" t="s">
        <v>14</v>
      </c>
      <c r="C248" s="24" t="s">
        <v>169</v>
      </c>
      <c r="D248" s="25"/>
      <c r="E248" s="24"/>
      <c r="F248" s="24"/>
      <c r="G248" s="39">
        <f t="shared" ref="G248:I248" si="101">G249+G251</f>
        <v>22487.800000000003</v>
      </c>
      <c r="H248" s="39">
        <f t="shared" si="101"/>
        <v>15471.150000000001</v>
      </c>
      <c r="I248" s="39">
        <f t="shared" si="101"/>
        <v>13770.96</v>
      </c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</row>
    <row r="249" spans="1:32" ht="15.75" customHeight="1">
      <c r="A249" s="28" t="s">
        <v>168</v>
      </c>
      <c r="B249" s="29" t="s">
        <v>14</v>
      </c>
      <c r="C249" s="29" t="s">
        <v>169</v>
      </c>
      <c r="D249" s="40" t="s">
        <v>170</v>
      </c>
      <c r="E249" s="29"/>
      <c r="F249" s="29"/>
      <c r="G249" s="31">
        <f t="shared" ref="G249:I249" si="102">G250</f>
        <v>4603.6000000000004</v>
      </c>
      <c r="H249" s="31">
        <f t="shared" si="102"/>
        <v>2810.96</v>
      </c>
      <c r="I249" s="31">
        <f t="shared" si="102"/>
        <v>2810.96</v>
      </c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</row>
    <row r="250" spans="1:32" ht="31.5" customHeight="1">
      <c r="A250" s="28" t="s">
        <v>363</v>
      </c>
      <c r="B250" s="29" t="s">
        <v>14</v>
      </c>
      <c r="C250" s="29" t="s">
        <v>169</v>
      </c>
      <c r="D250" s="40" t="s">
        <v>170</v>
      </c>
      <c r="E250" s="29" t="s">
        <v>364</v>
      </c>
      <c r="F250" s="29" t="s">
        <v>365</v>
      </c>
      <c r="G250" s="31">
        <v>4603.6000000000004</v>
      </c>
      <c r="H250" s="31">
        <f t="shared" ref="H250:I250" si="103">2811-0.04</f>
        <v>2810.96</v>
      </c>
      <c r="I250" s="31">
        <f t="shared" si="103"/>
        <v>2810.96</v>
      </c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</row>
    <row r="251" spans="1:32" ht="15.75" customHeight="1">
      <c r="A251" s="28" t="s">
        <v>171</v>
      </c>
      <c r="B251" s="29" t="s">
        <v>14</v>
      </c>
      <c r="C251" s="29" t="s">
        <v>169</v>
      </c>
      <c r="D251" s="40" t="s">
        <v>172</v>
      </c>
      <c r="E251" s="29"/>
      <c r="F251" s="29"/>
      <c r="G251" s="31">
        <f t="shared" ref="G251:I251" si="104">G252</f>
        <v>17884.2</v>
      </c>
      <c r="H251" s="31">
        <f t="shared" si="104"/>
        <v>12660.19</v>
      </c>
      <c r="I251" s="31">
        <f t="shared" si="104"/>
        <v>10960</v>
      </c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</row>
    <row r="252" spans="1:32" ht="31.5" customHeight="1">
      <c r="A252" s="28" t="s">
        <v>363</v>
      </c>
      <c r="B252" s="29" t="s">
        <v>14</v>
      </c>
      <c r="C252" s="29" t="s">
        <v>169</v>
      </c>
      <c r="D252" s="40" t="s">
        <v>172</v>
      </c>
      <c r="E252" s="29" t="s">
        <v>364</v>
      </c>
      <c r="F252" s="29" t="s">
        <v>365</v>
      </c>
      <c r="G252" s="31">
        <v>17884.2</v>
      </c>
      <c r="H252" s="31">
        <f>15960-3299.81</f>
        <v>12660.19</v>
      </c>
      <c r="I252" s="31">
        <f>15960-5000</f>
        <v>10960</v>
      </c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</row>
    <row r="253" spans="1:32" ht="15.75" customHeight="1">
      <c r="A253" s="23" t="s">
        <v>371</v>
      </c>
      <c r="B253" s="24" t="s">
        <v>14</v>
      </c>
      <c r="C253" s="24" t="s">
        <v>174</v>
      </c>
      <c r="D253" s="25"/>
      <c r="E253" s="24"/>
      <c r="F253" s="24"/>
      <c r="G253" s="39">
        <f t="shared" ref="G253:I253" si="105">G254</f>
        <v>119.5</v>
      </c>
      <c r="H253" s="39">
        <f t="shared" si="105"/>
        <v>170</v>
      </c>
      <c r="I253" s="39">
        <f t="shared" si="105"/>
        <v>170</v>
      </c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</row>
    <row r="254" spans="1:32" ht="34.5" customHeight="1">
      <c r="A254" s="28" t="s">
        <v>173</v>
      </c>
      <c r="B254" s="29" t="s">
        <v>14</v>
      </c>
      <c r="C254" s="29" t="s">
        <v>174</v>
      </c>
      <c r="D254" s="40" t="s">
        <v>175</v>
      </c>
      <c r="E254" s="29"/>
      <c r="F254" s="29"/>
      <c r="G254" s="31">
        <f t="shared" ref="G254:I254" si="106">G255</f>
        <v>119.5</v>
      </c>
      <c r="H254" s="31">
        <f t="shared" si="106"/>
        <v>170</v>
      </c>
      <c r="I254" s="31">
        <f t="shared" si="106"/>
        <v>170</v>
      </c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</row>
    <row r="255" spans="1:32" ht="31.5" customHeight="1">
      <c r="A255" s="28" t="s">
        <v>363</v>
      </c>
      <c r="B255" s="29" t="s">
        <v>14</v>
      </c>
      <c r="C255" s="29" t="s">
        <v>174</v>
      </c>
      <c r="D255" s="40" t="s">
        <v>175</v>
      </c>
      <c r="E255" s="29" t="s">
        <v>364</v>
      </c>
      <c r="F255" s="29" t="s">
        <v>365</v>
      </c>
      <c r="G255" s="31">
        <v>119.5</v>
      </c>
      <c r="H255" s="31">
        <v>170</v>
      </c>
      <c r="I255" s="31">
        <v>170</v>
      </c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</row>
    <row r="256" spans="1:32" ht="31.5" customHeight="1">
      <c r="A256" s="23" t="s">
        <v>120</v>
      </c>
      <c r="B256" s="24" t="s">
        <v>14</v>
      </c>
      <c r="C256" s="24" t="s">
        <v>121</v>
      </c>
      <c r="D256" s="25"/>
      <c r="E256" s="24"/>
      <c r="F256" s="24"/>
      <c r="G256" s="39">
        <f t="shared" ref="G256:I256" si="107">G257+G260</f>
        <v>1976.5</v>
      </c>
      <c r="H256" s="39">
        <f t="shared" si="107"/>
        <v>1650.76</v>
      </c>
      <c r="I256" s="39">
        <f t="shared" si="107"/>
        <v>1650.76</v>
      </c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</row>
    <row r="257" spans="1:32" ht="15.75" customHeight="1">
      <c r="A257" s="28" t="s">
        <v>354</v>
      </c>
      <c r="B257" s="29" t="s">
        <v>14</v>
      </c>
      <c r="C257" s="29" t="s">
        <v>123</v>
      </c>
      <c r="D257" s="40"/>
      <c r="E257" s="29"/>
      <c r="F257" s="29"/>
      <c r="G257" s="31">
        <f t="shared" ref="G257:I257" si="108">G258</f>
        <v>1435.3</v>
      </c>
      <c r="H257" s="31">
        <f t="shared" si="108"/>
        <v>1192</v>
      </c>
      <c r="I257" s="31">
        <f t="shared" si="108"/>
        <v>1192</v>
      </c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</row>
    <row r="258" spans="1:32" ht="47.25" customHeight="1">
      <c r="A258" s="28" t="s">
        <v>176</v>
      </c>
      <c r="B258" s="29" t="s">
        <v>14</v>
      </c>
      <c r="C258" s="29" t="s">
        <v>123</v>
      </c>
      <c r="D258" s="40" t="s">
        <v>177</v>
      </c>
      <c r="E258" s="29"/>
      <c r="F258" s="29"/>
      <c r="G258" s="31">
        <f t="shared" ref="G258:I258" si="109">G259</f>
        <v>1435.3</v>
      </c>
      <c r="H258" s="31">
        <f t="shared" si="109"/>
        <v>1192</v>
      </c>
      <c r="I258" s="31">
        <f t="shared" si="109"/>
        <v>1192</v>
      </c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</row>
    <row r="259" spans="1:32" ht="31.5" customHeight="1">
      <c r="A259" s="28" t="s">
        <v>363</v>
      </c>
      <c r="B259" s="29" t="s">
        <v>14</v>
      </c>
      <c r="C259" s="29" t="s">
        <v>123</v>
      </c>
      <c r="D259" s="40" t="s">
        <v>177</v>
      </c>
      <c r="E259" s="29" t="s">
        <v>364</v>
      </c>
      <c r="F259" s="29" t="s">
        <v>365</v>
      </c>
      <c r="G259" s="31">
        <v>1435.3</v>
      </c>
      <c r="H259" s="31">
        <v>1192</v>
      </c>
      <c r="I259" s="31">
        <v>1192</v>
      </c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  <c r="AD259" s="62"/>
      <c r="AE259" s="62"/>
      <c r="AF259" s="62"/>
    </row>
    <row r="260" spans="1:32" ht="15.75" customHeight="1">
      <c r="A260" s="28" t="s">
        <v>178</v>
      </c>
      <c r="B260" s="29" t="s">
        <v>14</v>
      </c>
      <c r="C260" s="29" t="s">
        <v>123</v>
      </c>
      <c r="D260" s="40" t="s">
        <v>179</v>
      </c>
      <c r="E260" s="29"/>
      <c r="F260" s="29"/>
      <c r="G260" s="31">
        <f t="shared" ref="G260:I260" si="110">G261</f>
        <v>541.20000000000005</v>
      </c>
      <c r="H260" s="31">
        <f t="shared" si="110"/>
        <v>458.76</v>
      </c>
      <c r="I260" s="31">
        <f t="shared" si="110"/>
        <v>458.76</v>
      </c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</row>
    <row r="261" spans="1:32" ht="31.5" customHeight="1">
      <c r="A261" s="28" t="s">
        <v>363</v>
      </c>
      <c r="B261" s="29" t="s">
        <v>14</v>
      </c>
      <c r="C261" s="29" t="s">
        <v>123</v>
      </c>
      <c r="D261" s="40" t="s">
        <v>179</v>
      </c>
      <c r="E261" s="29" t="s">
        <v>364</v>
      </c>
      <c r="F261" s="29" t="s">
        <v>365</v>
      </c>
      <c r="G261" s="34">
        <v>541.20000000000005</v>
      </c>
      <c r="H261" s="31">
        <v>458.76</v>
      </c>
      <c r="I261" s="31">
        <v>458.76</v>
      </c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</row>
    <row r="262" spans="1:32" ht="31.5" customHeight="1">
      <c r="A262" s="23" t="s">
        <v>82</v>
      </c>
      <c r="B262" s="24" t="s">
        <v>14</v>
      </c>
      <c r="C262" s="24" t="s">
        <v>83</v>
      </c>
      <c r="D262" s="25"/>
      <c r="E262" s="24"/>
      <c r="F262" s="24"/>
      <c r="G262" s="39">
        <f t="shared" ref="G262:I262" si="111">G263</f>
        <v>3402</v>
      </c>
      <c r="H262" s="39">
        <f t="shared" si="111"/>
        <v>2802</v>
      </c>
      <c r="I262" s="39">
        <f t="shared" si="111"/>
        <v>3684</v>
      </c>
      <c r="J262" s="17"/>
      <c r="K262" s="17"/>
      <c r="L262" s="17"/>
      <c r="M262" s="17"/>
      <c r="N262" s="17"/>
      <c r="O262" s="17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</row>
    <row r="263" spans="1:32" ht="31.5" customHeight="1">
      <c r="A263" s="28" t="s">
        <v>372</v>
      </c>
      <c r="B263" s="29" t="s">
        <v>14</v>
      </c>
      <c r="C263" s="29" t="s">
        <v>181</v>
      </c>
      <c r="D263" s="25"/>
      <c r="E263" s="24"/>
      <c r="F263" s="24"/>
      <c r="G263" s="39">
        <f t="shared" ref="G263:I263" si="112">G264</f>
        <v>3402</v>
      </c>
      <c r="H263" s="39">
        <f t="shared" si="112"/>
        <v>2802</v>
      </c>
      <c r="I263" s="39">
        <f t="shared" si="112"/>
        <v>3684</v>
      </c>
      <c r="J263" s="17"/>
      <c r="K263" s="17"/>
      <c r="L263" s="17"/>
      <c r="M263" s="17"/>
      <c r="N263" s="17"/>
      <c r="O263" s="17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</row>
    <row r="264" spans="1:32" ht="31.5" customHeight="1">
      <c r="A264" s="61" t="s">
        <v>180</v>
      </c>
      <c r="B264" s="29" t="s">
        <v>14</v>
      </c>
      <c r="C264" s="29" t="s">
        <v>181</v>
      </c>
      <c r="D264" s="30" t="s">
        <v>182</v>
      </c>
      <c r="E264" s="29"/>
      <c r="F264" s="29"/>
      <c r="G264" s="31">
        <f t="shared" ref="G264:I264" si="113">G265</f>
        <v>3402</v>
      </c>
      <c r="H264" s="31">
        <f t="shared" si="113"/>
        <v>2802</v>
      </c>
      <c r="I264" s="31">
        <f t="shared" si="113"/>
        <v>3684</v>
      </c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</row>
    <row r="265" spans="1:32" ht="31.5" customHeight="1">
      <c r="A265" s="61" t="s">
        <v>373</v>
      </c>
      <c r="B265" s="29" t="s">
        <v>14</v>
      </c>
      <c r="C265" s="29" t="s">
        <v>181</v>
      </c>
      <c r="D265" s="30" t="s">
        <v>182</v>
      </c>
      <c r="E265" s="29" t="s">
        <v>333</v>
      </c>
      <c r="F265" s="29" t="s">
        <v>334</v>
      </c>
      <c r="G265" s="31">
        <v>3402</v>
      </c>
      <c r="H265" s="31">
        <v>2802</v>
      </c>
      <c r="I265" s="31">
        <v>3684</v>
      </c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</row>
    <row r="266" spans="1:32" ht="31.5" customHeight="1">
      <c r="A266" s="104" t="s">
        <v>183</v>
      </c>
      <c r="B266" s="105" t="s">
        <v>14</v>
      </c>
      <c r="C266" s="105"/>
      <c r="D266" s="106"/>
      <c r="E266" s="105"/>
      <c r="F266" s="105" t="s">
        <v>337</v>
      </c>
      <c r="G266" s="107">
        <f t="shared" ref="G266:I266" si="114">G267</f>
        <v>6837</v>
      </c>
      <c r="H266" s="107">
        <f t="shared" si="114"/>
        <v>5958.8</v>
      </c>
      <c r="I266" s="107">
        <f t="shared" si="114"/>
        <v>5958.8</v>
      </c>
      <c r="J266" s="102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</row>
    <row r="267" spans="1:32" ht="31.5" customHeight="1">
      <c r="A267" s="108" t="s">
        <v>184</v>
      </c>
      <c r="B267" s="109" t="s">
        <v>14</v>
      </c>
      <c r="C267" s="109" t="s">
        <v>16</v>
      </c>
      <c r="D267" s="110"/>
      <c r="E267" s="109"/>
      <c r="F267" s="109"/>
      <c r="G267" s="111">
        <f t="shared" ref="G267:I267" si="115">G268</f>
        <v>6837</v>
      </c>
      <c r="H267" s="111">
        <f t="shared" si="115"/>
        <v>5958.8</v>
      </c>
      <c r="I267" s="111">
        <f t="shared" si="115"/>
        <v>5958.8</v>
      </c>
      <c r="J267" s="102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</row>
    <row r="268" spans="1:32" ht="31.5" customHeight="1">
      <c r="A268" s="108" t="s">
        <v>362</v>
      </c>
      <c r="B268" s="109" t="s">
        <v>14</v>
      </c>
      <c r="C268" s="109" t="s">
        <v>42</v>
      </c>
      <c r="D268" s="110"/>
      <c r="E268" s="109"/>
      <c r="F268" s="109"/>
      <c r="G268" s="85">
        <f t="shared" ref="G268:I268" si="116">G269</f>
        <v>6837</v>
      </c>
      <c r="H268" s="85">
        <f t="shared" si="116"/>
        <v>5958.8</v>
      </c>
      <c r="I268" s="85">
        <f t="shared" si="116"/>
        <v>5958.8</v>
      </c>
      <c r="J268" s="102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</row>
    <row r="269" spans="1:32" ht="31.5" customHeight="1">
      <c r="A269" s="112" t="s">
        <v>185</v>
      </c>
      <c r="B269" s="58" t="s">
        <v>14</v>
      </c>
      <c r="C269" s="58" t="s">
        <v>42</v>
      </c>
      <c r="D269" s="59" t="s">
        <v>186</v>
      </c>
      <c r="E269" s="58"/>
      <c r="F269" s="58"/>
      <c r="G269" s="31">
        <f t="shared" ref="G269:I269" si="117">SUM(G270:G280)</f>
        <v>6837</v>
      </c>
      <c r="H269" s="31">
        <f t="shared" si="117"/>
        <v>5958.8</v>
      </c>
      <c r="I269" s="31">
        <f t="shared" si="117"/>
        <v>5958.8</v>
      </c>
      <c r="J269" s="102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</row>
    <row r="270" spans="1:32" ht="31.5" customHeight="1">
      <c r="A270" s="112" t="s">
        <v>295</v>
      </c>
      <c r="B270" s="58" t="s">
        <v>14</v>
      </c>
      <c r="C270" s="58" t="s">
        <v>42</v>
      </c>
      <c r="D270" s="59" t="s">
        <v>186</v>
      </c>
      <c r="E270" s="58" t="s">
        <v>296</v>
      </c>
      <c r="F270" s="58" t="s">
        <v>272</v>
      </c>
      <c r="G270" s="31">
        <v>4414</v>
      </c>
      <c r="H270" s="31">
        <v>4576.5</v>
      </c>
      <c r="I270" s="31">
        <v>4576.5</v>
      </c>
      <c r="J270" s="102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</row>
    <row r="271" spans="1:32" ht="31.5" customHeight="1">
      <c r="A271" s="112" t="s">
        <v>299</v>
      </c>
      <c r="B271" s="58" t="s">
        <v>14</v>
      </c>
      <c r="C271" s="58" t="s">
        <v>42</v>
      </c>
      <c r="D271" s="59" t="s">
        <v>186</v>
      </c>
      <c r="E271" s="58" t="s">
        <v>300</v>
      </c>
      <c r="F271" s="58" t="s">
        <v>278</v>
      </c>
      <c r="G271" s="31">
        <v>1333</v>
      </c>
      <c r="H271" s="31">
        <v>1382.3</v>
      </c>
      <c r="I271" s="31">
        <v>1382.3</v>
      </c>
      <c r="J271" s="102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</row>
    <row r="272" spans="1:32" ht="31.5" customHeight="1">
      <c r="A272" s="112" t="s">
        <v>374</v>
      </c>
      <c r="B272" s="58" t="s">
        <v>14</v>
      </c>
      <c r="C272" s="58" t="s">
        <v>42</v>
      </c>
      <c r="D272" s="59" t="s">
        <v>186</v>
      </c>
      <c r="E272" s="58" t="s">
        <v>298</v>
      </c>
      <c r="F272" s="58" t="s">
        <v>275</v>
      </c>
      <c r="G272" s="31"/>
      <c r="H272" s="187"/>
      <c r="I272" s="187"/>
      <c r="J272" s="102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</row>
    <row r="273" spans="1:32" ht="31.5" customHeight="1">
      <c r="A273" s="112" t="s">
        <v>283</v>
      </c>
      <c r="B273" s="58" t="s">
        <v>14</v>
      </c>
      <c r="C273" s="58" t="s">
        <v>42</v>
      </c>
      <c r="D273" s="59" t="s">
        <v>186</v>
      </c>
      <c r="E273" s="58" t="s">
        <v>284</v>
      </c>
      <c r="F273" s="58" t="s">
        <v>375</v>
      </c>
      <c r="G273" s="31">
        <v>100</v>
      </c>
      <c r="H273" s="187"/>
      <c r="I273" s="187"/>
      <c r="J273" s="102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</row>
    <row r="274" spans="1:32" ht="31.5" customHeight="1">
      <c r="A274" s="112" t="s">
        <v>283</v>
      </c>
      <c r="B274" s="58" t="s">
        <v>14</v>
      </c>
      <c r="C274" s="58" t="s">
        <v>42</v>
      </c>
      <c r="D274" s="59" t="s">
        <v>186</v>
      </c>
      <c r="E274" s="58" t="s">
        <v>284</v>
      </c>
      <c r="F274" s="58" t="s">
        <v>365</v>
      </c>
      <c r="G274" s="31">
        <v>20</v>
      </c>
      <c r="H274" s="187"/>
      <c r="I274" s="187"/>
      <c r="J274" s="102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</row>
    <row r="275" spans="1:32" ht="31.5" customHeight="1">
      <c r="A275" s="112" t="s">
        <v>283</v>
      </c>
      <c r="B275" s="58" t="s">
        <v>14</v>
      </c>
      <c r="C275" s="58" t="s">
        <v>42</v>
      </c>
      <c r="D275" s="59" t="s">
        <v>186</v>
      </c>
      <c r="E275" s="58" t="s">
        <v>284</v>
      </c>
      <c r="F275" s="58" t="s">
        <v>302</v>
      </c>
      <c r="G275" s="31">
        <v>10</v>
      </c>
      <c r="H275" s="187"/>
      <c r="I275" s="187"/>
      <c r="J275" s="102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</row>
    <row r="276" spans="1:32" ht="31.5" customHeight="1">
      <c r="A276" s="112" t="s">
        <v>283</v>
      </c>
      <c r="B276" s="58" t="s">
        <v>14</v>
      </c>
      <c r="C276" s="58" t="s">
        <v>42</v>
      </c>
      <c r="D276" s="59" t="s">
        <v>186</v>
      </c>
      <c r="E276" s="58" t="s">
        <v>284</v>
      </c>
      <c r="F276" s="58" t="s">
        <v>285</v>
      </c>
      <c r="G276" s="31">
        <v>410</v>
      </c>
      <c r="H276" s="187"/>
      <c r="I276" s="187"/>
      <c r="J276" s="102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</row>
    <row r="277" spans="1:32" ht="31.5" customHeight="1">
      <c r="A277" s="112" t="s">
        <v>283</v>
      </c>
      <c r="B277" s="58" t="s">
        <v>14</v>
      </c>
      <c r="C277" s="58" t="s">
        <v>42</v>
      </c>
      <c r="D277" s="59" t="s">
        <v>186</v>
      </c>
      <c r="E277" s="58" t="s">
        <v>284</v>
      </c>
      <c r="F277" s="58" t="s">
        <v>293</v>
      </c>
      <c r="G277" s="31"/>
      <c r="H277" s="187"/>
      <c r="I277" s="187"/>
      <c r="J277" s="102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</row>
    <row r="278" spans="1:32" ht="31.5" customHeight="1">
      <c r="A278" s="112" t="s">
        <v>283</v>
      </c>
      <c r="B278" s="58" t="s">
        <v>14</v>
      </c>
      <c r="C278" s="58" t="s">
        <v>42</v>
      </c>
      <c r="D278" s="59" t="s">
        <v>186</v>
      </c>
      <c r="E278" s="58" t="s">
        <v>284</v>
      </c>
      <c r="F278" s="58" t="s">
        <v>303</v>
      </c>
      <c r="G278" s="31">
        <v>100</v>
      </c>
      <c r="H278" s="187"/>
      <c r="I278" s="187"/>
      <c r="J278" s="102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</row>
    <row r="279" spans="1:32" ht="31.5" customHeight="1">
      <c r="A279" s="112" t="s">
        <v>283</v>
      </c>
      <c r="B279" s="58" t="s">
        <v>14</v>
      </c>
      <c r="C279" s="58" t="s">
        <v>42</v>
      </c>
      <c r="D279" s="59" t="s">
        <v>186</v>
      </c>
      <c r="E279" s="58" t="s">
        <v>284</v>
      </c>
      <c r="F279" s="58" t="s">
        <v>288</v>
      </c>
      <c r="G279" s="31">
        <v>300</v>
      </c>
      <c r="H279" s="187"/>
      <c r="I279" s="187"/>
      <c r="J279" s="102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</row>
    <row r="280" spans="1:32" ht="31.5" customHeight="1">
      <c r="A280" s="185" t="s">
        <v>363</v>
      </c>
      <c r="B280" s="80" t="s">
        <v>14</v>
      </c>
      <c r="C280" s="80" t="s">
        <v>42</v>
      </c>
      <c r="D280" s="84" t="s">
        <v>186</v>
      </c>
      <c r="E280" s="80" t="s">
        <v>364</v>
      </c>
      <c r="F280" s="80" t="s">
        <v>365</v>
      </c>
      <c r="G280" s="31">
        <v>150</v>
      </c>
      <c r="H280" s="187"/>
      <c r="I280" s="187"/>
      <c r="J280" s="102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</row>
    <row r="281" spans="1:32" ht="31.5" customHeight="1">
      <c r="A281" s="101" t="s">
        <v>187</v>
      </c>
      <c r="B281" s="19" t="s">
        <v>188</v>
      </c>
      <c r="C281" s="19"/>
      <c r="D281" s="20"/>
      <c r="E281" s="19"/>
      <c r="F281" s="19" t="s">
        <v>337</v>
      </c>
      <c r="G281" s="21">
        <f t="shared" ref="G281:I281" si="118">G282+G286+G295+G321</f>
        <v>117345.31916000001</v>
      </c>
      <c r="H281" s="21">
        <f t="shared" si="118"/>
        <v>68329</v>
      </c>
      <c r="I281" s="21">
        <f t="shared" si="118"/>
        <v>87592.200000000012</v>
      </c>
      <c r="J281" s="102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</row>
    <row r="282" spans="1:32" ht="15.75" customHeight="1">
      <c r="A282" s="23" t="s">
        <v>15</v>
      </c>
      <c r="B282" s="24" t="s">
        <v>188</v>
      </c>
      <c r="C282" s="24" t="s">
        <v>16</v>
      </c>
      <c r="D282" s="25"/>
      <c r="E282" s="24"/>
      <c r="F282" s="24"/>
      <c r="G282" s="26">
        <f t="shared" ref="G282:I282" si="119">G283</f>
        <v>0</v>
      </c>
      <c r="H282" s="26">
        <f t="shared" si="119"/>
        <v>0</v>
      </c>
      <c r="I282" s="26">
        <f t="shared" si="119"/>
        <v>0</v>
      </c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</row>
    <row r="283" spans="1:32" ht="15.75" customHeight="1">
      <c r="A283" s="23" t="s">
        <v>294</v>
      </c>
      <c r="B283" s="24" t="s">
        <v>188</v>
      </c>
      <c r="C283" s="24" t="s">
        <v>42</v>
      </c>
      <c r="D283" s="7"/>
      <c r="E283" s="24"/>
      <c r="F283" s="24"/>
      <c r="G283" s="39">
        <f t="shared" ref="G283:I283" si="120">G284</f>
        <v>0</v>
      </c>
      <c r="H283" s="39">
        <f t="shared" si="120"/>
        <v>0</v>
      </c>
      <c r="I283" s="39">
        <f t="shared" si="120"/>
        <v>0</v>
      </c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</row>
    <row r="284" spans="1:32" ht="15.75" customHeight="1">
      <c r="A284" s="83" t="s">
        <v>185</v>
      </c>
      <c r="B284" s="29" t="s">
        <v>188</v>
      </c>
      <c r="C284" s="29" t="s">
        <v>42</v>
      </c>
      <c r="D284" s="7" t="s">
        <v>43</v>
      </c>
      <c r="E284" s="29"/>
      <c r="F284" s="29"/>
      <c r="G284" s="31">
        <f t="shared" ref="G284:I284" si="121">G285</f>
        <v>0</v>
      </c>
      <c r="H284" s="31">
        <f t="shared" si="121"/>
        <v>0</v>
      </c>
      <c r="I284" s="31">
        <f t="shared" si="121"/>
        <v>0</v>
      </c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</row>
    <row r="285" spans="1:32" ht="15.75" customHeight="1">
      <c r="A285" s="188" t="s">
        <v>283</v>
      </c>
      <c r="B285" s="29" t="s">
        <v>188</v>
      </c>
      <c r="C285" s="29" t="s">
        <v>42</v>
      </c>
      <c r="D285" s="7" t="s">
        <v>43</v>
      </c>
      <c r="E285" s="29" t="s">
        <v>284</v>
      </c>
      <c r="F285" s="29" t="s">
        <v>288</v>
      </c>
      <c r="G285" s="31"/>
      <c r="H285" s="31"/>
      <c r="I285" s="31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</row>
    <row r="286" spans="1:32" ht="15.75" customHeight="1">
      <c r="A286" s="23" t="s">
        <v>189</v>
      </c>
      <c r="B286" s="24" t="s">
        <v>188</v>
      </c>
      <c r="C286" s="24" t="s">
        <v>161</v>
      </c>
      <c r="D286" s="25"/>
      <c r="E286" s="24"/>
      <c r="F286" s="24"/>
      <c r="G286" s="39">
        <f t="shared" ref="G286:I286" si="122">G287+G292</f>
        <v>45822.8</v>
      </c>
      <c r="H286" s="39">
        <f t="shared" si="122"/>
        <v>35861.800000000003</v>
      </c>
      <c r="I286" s="39">
        <f t="shared" si="122"/>
        <v>46861.8</v>
      </c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</row>
    <row r="287" spans="1:32" ht="15.75" customHeight="1">
      <c r="A287" s="23" t="s">
        <v>370</v>
      </c>
      <c r="B287" s="24" t="s">
        <v>188</v>
      </c>
      <c r="C287" s="24" t="s">
        <v>169</v>
      </c>
      <c r="D287" s="25"/>
      <c r="E287" s="24"/>
      <c r="F287" s="24"/>
      <c r="G287" s="39">
        <f t="shared" ref="G287:I287" si="123">G288+G290</f>
        <v>45722.8</v>
      </c>
      <c r="H287" s="39">
        <f t="shared" si="123"/>
        <v>35761.800000000003</v>
      </c>
      <c r="I287" s="39">
        <f t="shared" si="123"/>
        <v>46761.8</v>
      </c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</row>
    <row r="288" spans="1:32" ht="15.75" customHeight="1">
      <c r="A288" s="28" t="s">
        <v>168</v>
      </c>
      <c r="B288" s="29" t="s">
        <v>188</v>
      </c>
      <c r="C288" s="29" t="s">
        <v>169</v>
      </c>
      <c r="D288" s="40" t="s">
        <v>170</v>
      </c>
      <c r="E288" s="29"/>
      <c r="F288" s="29"/>
      <c r="G288" s="31">
        <f t="shared" ref="G288:I288" si="124">G289</f>
        <v>45722.8</v>
      </c>
      <c r="H288" s="31">
        <f t="shared" si="124"/>
        <v>35761.800000000003</v>
      </c>
      <c r="I288" s="31">
        <f t="shared" si="124"/>
        <v>46761.8</v>
      </c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</row>
    <row r="289" spans="1:32" ht="15.75" customHeight="1">
      <c r="A289" s="28" t="s">
        <v>376</v>
      </c>
      <c r="B289" s="29" t="s">
        <v>188</v>
      </c>
      <c r="C289" s="29" t="s">
        <v>169</v>
      </c>
      <c r="D289" s="40" t="s">
        <v>170</v>
      </c>
      <c r="E289" s="29" t="s">
        <v>377</v>
      </c>
      <c r="F289" s="29" t="s">
        <v>308</v>
      </c>
      <c r="G289" s="31">
        <f>45722.8</f>
        <v>45722.8</v>
      </c>
      <c r="H289" s="31">
        <f>33761.8+2000</f>
        <v>35761.800000000003</v>
      </c>
      <c r="I289" s="31">
        <f>33761.8+2000+2000+9000</f>
        <v>46761.8</v>
      </c>
      <c r="J289" s="3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</row>
    <row r="290" spans="1:32" ht="15.75" customHeight="1">
      <c r="A290" s="113" t="s">
        <v>190</v>
      </c>
      <c r="B290" s="29" t="s">
        <v>188</v>
      </c>
      <c r="C290" s="29" t="s">
        <v>169</v>
      </c>
      <c r="D290" s="40" t="s">
        <v>191</v>
      </c>
      <c r="E290" s="29"/>
      <c r="F290" s="29"/>
      <c r="G290" s="31">
        <f t="shared" ref="G290:I290" si="125">G291</f>
        <v>0</v>
      </c>
      <c r="H290" s="31">
        <f t="shared" si="125"/>
        <v>0</v>
      </c>
      <c r="I290" s="31">
        <f t="shared" si="125"/>
        <v>0</v>
      </c>
      <c r="J290" s="17"/>
      <c r="K290" s="17"/>
      <c r="L290" s="17"/>
      <c r="M290" s="17"/>
      <c r="N290" s="17"/>
      <c r="O290" s="114"/>
      <c r="P290" s="114"/>
      <c r="Q290" s="114"/>
      <c r="R290" s="114"/>
      <c r="S290" s="114"/>
      <c r="T290" s="114"/>
      <c r="U290" s="114"/>
      <c r="V290" s="114"/>
      <c r="W290" s="114"/>
      <c r="X290" s="114"/>
      <c r="Y290" s="114"/>
      <c r="Z290" s="114"/>
      <c r="AA290" s="114"/>
      <c r="AB290" s="114"/>
      <c r="AC290" s="114"/>
      <c r="AD290" s="12"/>
      <c r="AE290" s="12"/>
      <c r="AF290" s="12"/>
    </row>
    <row r="291" spans="1:32" ht="15.75" customHeight="1">
      <c r="A291" s="28" t="s">
        <v>376</v>
      </c>
      <c r="B291" s="29" t="s">
        <v>188</v>
      </c>
      <c r="C291" s="29" t="s">
        <v>169</v>
      </c>
      <c r="D291" s="40" t="s">
        <v>191</v>
      </c>
      <c r="E291" s="29" t="s">
        <v>377</v>
      </c>
      <c r="F291" s="29" t="s">
        <v>308</v>
      </c>
      <c r="G291" s="31"/>
      <c r="H291" s="31"/>
      <c r="I291" s="43"/>
      <c r="J291" s="17"/>
      <c r="K291" s="17"/>
      <c r="L291" s="17"/>
      <c r="M291" s="17"/>
      <c r="N291" s="17"/>
      <c r="O291" s="114"/>
      <c r="P291" s="114"/>
      <c r="Q291" s="114"/>
      <c r="R291" s="114"/>
      <c r="S291" s="114"/>
      <c r="T291" s="114"/>
      <c r="U291" s="114"/>
      <c r="V291" s="114"/>
      <c r="W291" s="114"/>
      <c r="X291" s="114"/>
      <c r="Y291" s="114"/>
      <c r="Z291" s="114"/>
      <c r="AA291" s="114"/>
      <c r="AB291" s="114"/>
      <c r="AC291" s="114"/>
      <c r="AD291" s="12"/>
      <c r="AE291" s="12"/>
      <c r="AF291" s="12"/>
    </row>
    <row r="292" spans="1:32" ht="15.75" customHeight="1">
      <c r="A292" s="23" t="s">
        <v>378</v>
      </c>
      <c r="B292" s="24" t="s">
        <v>188</v>
      </c>
      <c r="C292" s="24" t="s">
        <v>193</v>
      </c>
      <c r="D292" s="86"/>
      <c r="E292" s="24"/>
      <c r="F292" s="24"/>
      <c r="G292" s="39">
        <f t="shared" ref="G292:I292" si="126">G293</f>
        <v>100</v>
      </c>
      <c r="H292" s="39">
        <f t="shared" si="126"/>
        <v>100</v>
      </c>
      <c r="I292" s="39">
        <f t="shared" si="126"/>
        <v>100</v>
      </c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</row>
    <row r="293" spans="1:32" ht="15.75" customHeight="1">
      <c r="A293" s="28" t="s">
        <v>192</v>
      </c>
      <c r="B293" s="29" t="s">
        <v>188</v>
      </c>
      <c r="C293" s="29" t="s">
        <v>193</v>
      </c>
      <c r="D293" s="30" t="s">
        <v>194</v>
      </c>
      <c r="E293" s="29"/>
      <c r="F293" s="29"/>
      <c r="G293" s="31">
        <f t="shared" ref="G293:I293" si="127">G294</f>
        <v>100</v>
      </c>
      <c r="H293" s="31">
        <f t="shared" si="127"/>
        <v>100</v>
      </c>
      <c r="I293" s="31">
        <f t="shared" si="127"/>
        <v>100</v>
      </c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</row>
    <row r="294" spans="1:32" ht="15.75" customHeight="1">
      <c r="A294" s="28" t="s">
        <v>283</v>
      </c>
      <c r="B294" s="29" t="s">
        <v>188</v>
      </c>
      <c r="C294" s="29" t="s">
        <v>193</v>
      </c>
      <c r="D294" s="30" t="s">
        <v>194</v>
      </c>
      <c r="E294" s="29" t="s">
        <v>284</v>
      </c>
      <c r="F294" s="29" t="s">
        <v>293</v>
      </c>
      <c r="G294" s="31">
        <v>100</v>
      </c>
      <c r="H294" s="31">
        <v>100</v>
      </c>
      <c r="I294" s="31">
        <v>100</v>
      </c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</row>
    <row r="295" spans="1:32" ht="31.5" customHeight="1">
      <c r="A295" s="23" t="s">
        <v>120</v>
      </c>
      <c r="B295" s="24" t="s">
        <v>188</v>
      </c>
      <c r="C295" s="24" t="s">
        <v>121</v>
      </c>
      <c r="D295" s="25"/>
      <c r="E295" s="24"/>
      <c r="F295" s="24"/>
      <c r="G295" s="39">
        <f t="shared" ref="G295:I295" si="128">G296+G311</f>
        <v>70522.519160000011</v>
      </c>
      <c r="H295" s="39">
        <f t="shared" si="128"/>
        <v>31467.199999999997</v>
      </c>
      <c r="I295" s="39">
        <f t="shared" si="128"/>
        <v>39730.400000000001</v>
      </c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</row>
    <row r="296" spans="1:32" ht="15.75" customHeight="1">
      <c r="A296" s="23" t="s">
        <v>354</v>
      </c>
      <c r="B296" s="24" t="s">
        <v>188</v>
      </c>
      <c r="C296" s="24" t="s">
        <v>123</v>
      </c>
      <c r="D296" s="25"/>
      <c r="E296" s="24"/>
      <c r="F296" s="24"/>
      <c r="G296" s="39">
        <f>G297+G299+G303+G301+G305+G307+G309</f>
        <v>67432.263160000017</v>
      </c>
      <c r="H296" s="39">
        <f t="shared" ref="H296:I296" si="129">H297+H299+H303+H301</f>
        <v>28693.1</v>
      </c>
      <c r="I296" s="39">
        <f t="shared" si="129"/>
        <v>37006.300000000003</v>
      </c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</row>
    <row r="297" spans="1:32" ht="47.25" customHeight="1">
      <c r="A297" s="28" t="s">
        <v>176</v>
      </c>
      <c r="B297" s="29" t="s">
        <v>188</v>
      </c>
      <c r="C297" s="29" t="s">
        <v>123</v>
      </c>
      <c r="D297" s="40" t="s">
        <v>177</v>
      </c>
      <c r="E297" s="29"/>
      <c r="F297" s="29"/>
      <c r="G297" s="31">
        <f t="shared" ref="G297:I297" si="130">G298</f>
        <v>52289.4</v>
      </c>
      <c r="H297" s="31">
        <f t="shared" si="130"/>
        <v>21528.6</v>
      </c>
      <c r="I297" s="31">
        <f t="shared" si="130"/>
        <v>29841.8</v>
      </c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</row>
    <row r="298" spans="1:32" ht="15.75" customHeight="1">
      <c r="A298" s="28" t="s">
        <v>376</v>
      </c>
      <c r="B298" s="29" t="s">
        <v>188</v>
      </c>
      <c r="C298" s="29" t="s">
        <v>123</v>
      </c>
      <c r="D298" s="40" t="s">
        <v>177</v>
      </c>
      <c r="E298" s="29" t="s">
        <v>377</v>
      </c>
      <c r="F298" s="29" t="s">
        <v>308</v>
      </c>
      <c r="G298" s="31">
        <f>52289.4</f>
        <v>52289.4</v>
      </c>
      <c r="H298" s="31">
        <f>9062.2+12466.4</f>
        <v>21528.6</v>
      </c>
      <c r="I298" s="31">
        <f>9062.2+20779.6</f>
        <v>29841.8</v>
      </c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</row>
    <row r="299" spans="1:32" ht="15.75" customHeight="1">
      <c r="A299" s="28" t="s">
        <v>178</v>
      </c>
      <c r="B299" s="29" t="s">
        <v>188</v>
      </c>
      <c r="C299" s="29" t="s">
        <v>123</v>
      </c>
      <c r="D299" s="40" t="s">
        <v>179</v>
      </c>
      <c r="E299" s="29"/>
      <c r="F299" s="29"/>
      <c r="G299" s="31">
        <f t="shared" ref="G299:I299" si="131">G300</f>
        <v>14264.2</v>
      </c>
      <c r="H299" s="31">
        <f t="shared" si="131"/>
        <v>7164.5</v>
      </c>
      <c r="I299" s="31">
        <f t="shared" si="131"/>
        <v>7164.5</v>
      </c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</row>
    <row r="300" spans="1:32" ht="15.75" customHeight="1">
      <c r="A300" s="28" t="s">
        <v>376</v>
      </c>
      <c r="B300" s="29" t="s">
        <v>188</v>
      </c>
      <c r="C300" s="29" t="s">
        <v>123</v>
      </c>
      <c r="D300" s="40" t="s">
        <v>179</v>
      </c>
      <c r="E300" s="29" t="s">
        <v>377</v>
      </c>
      <c r="F300" s="29" t="s">
        <v>308</v>
      </c>
      <c r="G300" s="31">
        <v>14264.2</v>
      </c>
      <c r="H300" s="31">
        <f t="shared" ref="H300:I300" si="132">7164.5</f>
        <v>7164.5</v>
      </c>
      <c r="I300" s="31">
        <f t="shared" si="132"/>
        <v>7164.5</v>
      </c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</row>
    <row r="301" spans="1:32" ht="15.75" customHeight="1">
      <c r="A301" s="113" t="s">
        <v>190</v>
      </c>
      <c r="B301" s="29" t="s">
        <v>188</v>
      </c>
      <c r="C301" s="29" t="s">
        <v>123</v>
      </c>
      <c r="D301" s="40" t="s">
        <v>191</v>
      </c>
      <c r="E301" s="29"/>
      <c r="F301" s="29"/>
      <c r="G301" s="31">
        <f t="shared" ref="G301:I301" si="133">G302</f>
        <v>0</v>
      </c>
      <c r="H301" s="31">
        <f t="shared" si="133"/>
        <v>0</v>
      </c>
      <c r="I301" s="31">
        <f t="shared" si="133"/>
        <v>0</v>
      </c>
      <c r="J301" s="17"/>
      <c r="K301" s="17"/>
      <c r="L301" s="17"/>
      <c r="M301" s="17"/>
      <c r="N301" s="17"/>
      <c r="O301" s="114"/>
      <c r="P301" s="114"/>
      <c r="Q301" s="114"/>
      <c r="R301" s="114"/>
      <c r="S301" s="114"/>
      <c r="T301" s="114"/>
      <c r="U301" s="114"/>
      <c r="V301" s="114"/>
      <c r="W301" s="114"/>
      <c r="X301" s="114"/>
      <c r="Y301" s="114"/>
      <c r="Z301" s="114"/>
      <c r="AA301" s="114"/>
      <c r="AB301" s="114"/>
      <c r="AC301" s="114"/>
      <c r="AD301" s="12"/>
      <c r="AE301" s="12"/>
      <c r="AF301" s="12"/>
    </row>
    <row r="302" spans="1:32" ht="15.75" customHeight="1">
      <c r="A302" s="28" t="s">
        <v>376</v>
      </c>
      <c r="B302" s="29" t="s">
        <v>188</v>
      </c>
      <c r="C302" s="29" t="s">
        <v>123</v>
      </c>
      <c r="D302" s="40" t="s">
        <v>191</v>
      </c>
      <c r="E302" s="29" t="s">
        <v>377</v>
      </c>
      <c r="F302" s="29" t="s">
        <v>308</v>
      </c>
      <c r="G302" s="31"/>
      <c r="H302" s="31"/>
      <c r="I302" s="43"/>
      <c r="J302" s="17"/>
      <c r="K302" s="17"/>
      <c r="L302" s="17"/>
      <c r="M302" s="17"/>
      <c r="N302" s="17"/>
      <c r="O302" s="114"/>
      <c r="P302" s="114"/>
      <c r="Q302" s="114"/>
      <c r="R302" s="114"/>
      <c r="S302" s="114"/>
      <c r="T302" s="114"/>
      <c r="U302" s="114"/>
      <c r="V302" s="114"/>
      <c r="W302" s="114"/>
      <c r="X302" s="114"/>
      <c r="Y302" s="114"/>
      <c r="Z302" s="114"/>
      <c r="AA302" s="114"/>
      <c r="AB302" s="114"/>
      <c r="AC302" s="114"/>
      <c r="AD302" s="12"/>
      <c r="AE302" s="12"/>
      <c r="AF302" s="12"/>
    </row>
    <row r="303" spans="1:32" ht="31.5" customHeight="1">
      <c r="A303" s="115" t="s">
        <v>2</v>
      </c>
      <c r="B303" s="29" t="s">
        <v>188</v>
      </c>
      <c r="C303" s="29" t="s">
        <v>123</v>
      </c>
      <c r="D303" s="64" t="s">
        <v>195</v>
      </c>
      <c r="E303" s="29"/>
      <c r="F303" s="29"/>
      <c r="G303" s="31">
        <f>G304</f>
        <v>110</v>
      </c>
      <c r="H303" s="31">
        <v>0</v>
      </c>
      <c r="I303" s="31">
        <v>0</v>
      </c>
      <c r="J303" s="17"/>
      <c r="K303" s="17"/>
      <c r="L303" s="17"/>
      <c r="M303" s="17"/>
      <c r="N303" s="17"/>
      <c r="O303" s="17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</row>
    <row r="304" spans="1:32" ht="15.75" customHeight="1">
      <c r="A304" s="28" t="s">
        <v>376</v>
      </c>
      <c r="B304" s="29" t="s">
        <v>188</v>
      </c>
      <c r="C304" s="29" t="s">
        <v>123</v>
      </c>
      <c r="D304" s="64" t="s">
        <v>195</v>
      </c>
      <c r="E304" s="42" t="s">
        <v>377</v>
      </c>
      <c r="F304" s="29" t="s">
        <v>308</v>
      </c>
      <c r="G304" s="34">
        <v>110</v>
      </c>
      <c r="H304" s="31"/>
      <c r="I304" s="31">
        <v>0</v>
      </c>
      <c r="J304" s="114"/>
      <c r="K304" s="114"/>
      <c r="L304" s="114"/>
      <c r="M304" s="114"/>
      <c r="N304" s="114"/>
      <c r="O304" s="114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</row>
    <row r="305" spans="1:32" ht="15.75" customHeight="1">
      <c r="A305" s="28" t="s">
        <v>200</v>
      </c>
      <c r="B305" s="29" t="s">
        <v>188</v>
      </c>
      <c r="C305" s="42" t="s">
        <v>123</v>
      </c>
      <c r="D305" s="30" t="s">
        <v>196</v>
      </c>
      <c r="E305" s="29"/>
      <c r="F305" s="29"/>
      <c r="G305" s="31">
        <f>G306</f>
        <v>265.62900000000002</v>
      </c>
      <c r="H305" s="31"/>
      <c r="I305" s="31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</row>
    <row r="306" spans="1:32" ht="15.75" customHeight="1">
      <c r="A306" s="28" t="s">
        <v>376</v>
      </c>
      <c r="B306" s="29" t="s">
        <v>188</v>
      </c>
      <c r="C306" s="42" t="s">
        <v>123</v>
      </c>
      <c r="D306" s="30" t="s">
        <v>196</v>
      </c>
      <c r="E306" s="42" t="s">
        <v>377</v>
      </c>
      <c r="F306" s="42" t="s">
        <v>308</v>
      </c>
      <c r="G306" s="34">
        <v>265.62900000000002</v>
      </c>
      <c r="H306" s="31"/>
      <c r="I306" s="31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</row>
    <row r="307" spans="1:32" ht="15.75" customHeight="1">
      <c r="A307" s="115" t="s">
        <v>122</v>
      </c>
      <c r="B307" s="29" t="s">
        <v>188</v>
      </c>
      <c r="C307" s="29" t="s">
        <v>123</v>
      </c>
      <c r="D307" s="64" t="s">
        <v>124</v>
      </c>
      <c r="E307" s="29"/>
      <c r="F307" s="29"/>
      <c r="G307" s="31">
        <f>G308</f>
        <v>383.63601999999997</v>
      </c>
      <c r="H307" s="116"/>
      <c r="I307" s="116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</row>
    <row r="308" spans="1:32" ht="15.75" customHeight="1">
      <c r="A308" s="28" t="s">
        <v>376</v>
      </c>
      <c r="B308" s="29" t="s">
        <v>188</v>
      </c>
      <c r="C308" s="29" t="s">
        <v>123</v>
      </c>
      <c r="D308" s="64" t="s">
        <v>124</v>
      </c>
      <c r="E308" s="42" t="s">
        <v>377</v>
      </c>
      <c r="F308" s="29" t="s">
        <v>308</v>
      </c>
      <c r="G308" s="34">
        <v>383.63601999999997</v>
      </c>
      <c r="H308" s="116"/>
      <c r="I308" s="116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</row>
    <row r="309" spans="1:32" ht="15.75" customHeight="1">
      <c r="A309" s="63" t="s">
        <v>197</v>
      </c>
      <c r="B309" s="29" t="s">
        <v>188</v>
      </c>
      <c r="C309" s="42" t="s">
        <v>123</v>
      </c>
      <c r="D309" s="33" t="s">
        <v>198</v>
      </c>
      <c r="E309" s="29"/>
      <c r="F309" s="29"/>
      <c r="G309" s="31">
        <f>G310</f>
        <v>119.39814</v>
      </c>
      <c r="H309" s="116"/>
      <c r="I309" s="116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</row>
    <row r="310" spans="1:32" ht="15.75" customHeight="1">
      <c r="A310" s="28" t="s">
        <v>376</v>
      </c>
      <c r="B310" s="29" t="s">
        <v>188</v>
      </c>
      <c r="C310" s="42" t="s">
        <v>123</v>
      </c>
      <c r="D310" s="33" t="s">
        <v>198</v>
      </c>
      <c r="E310" s="42" t="s">
        <v>377</v>
      </c>
      <c r="F310" s="42" t="s">
        <v>308</v>
      </c>
      <c r="G310" s="34">
        <v>119.39814</v>
      </c>
      <c r="H310" s="116"/>
      <c r="I310" s="116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</row>
    <row r="311" spans="1:32" ht="15.75" customHeight="1">
      <c r="A311" s="88" t="s">
        <v>379</v>
      </c>
      <c r="B311" s="24" t="s">
        <v>188</v>
      </c>
      <c r="C311" s="24" t="s">
        <v>199</v>
      </c>
      <c r="D311" s="86"/>
      <c r="E311" s="24"/>
      <c r="F311" s="24"/>
      <c r="G311" s="116">
        <f>G312+G319+G316</f>
        <v>3090.2559999999999</v>
      </c>
      <c r="H311" s="116">
        <f>H312+H320</f>
        <v>2774.1</v>
      </c>
      <c r="I311" s="116">
        <f>I312+I319</f>
        <v>2724.1</v>
      </c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</row>
    <row r="312" spans="1:32" ht="15.75" customHeight="1">
      <c r="A312" s="28" t="s">
        <v>21</v>
      </c>
      <c r="B312" s="29" t="s">
        <v>188</v>
      </c>
      <c r="C312" s="29" t="s">
        <v>199</v>
      </c>
      <c r="D312" s="30" t="s">
        <v>23</v>
      </c>
      <c r="E312" s="29"/>
      <c r="F312" s="29"/>
      <c r="G312" s="117">
        <f>SUM(G313:G315)</f>
        <v>2634.8275800000001</v>
      </c>
      <c r="H312" s="117">
        <f t="shared" ref="H312:I312" si="134">SUM(H313:H318)</f>
        <v>2674.1</v>
      </c>
      <c r="I312" s="117">
        <f t="shared" si="134"/>
        <v>2624.1</v>
      </c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</row>
    <row r="313" spans="1:32" ht="31.5" customHeight="1">
      <c r="A313" s="144" t="s">
        <v>270</v>
      </c>
      <c r="B313" s="29" t="s">
        <v>188</v>
      </c>
      <c r="C313" s="29" t="s">
        <v>199</v>
      </c>
      <c r="D313" s="30" t="s">
        <v>23</v>
      </c>
      <c r="E313" s="29" t="s">
        <v>271</v>
      </c>
      <c r="F313" s="29" t="s">
        <v>272</v>
      </c>
      <c r="G313" s="34">
        <v>1985.4282499999999</v>
      </c>
      <c r="H313" s="31">
        <v>2015.1</v>
      </c>
      <c r="I313" s="31">
        <v>2015.1</v>
      </c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</row>
    <row r="314" spans="1:32" ht="47.25" customHeight="1">
      <c r="A314" s="113" t="s">
        <v>276</v>
      </c>
      <c r="B314" s="29" t="s">
        <v>188</v>
      </c>
      <c r="C314" s="29" t="s">
        <v>199</v>
      </c>
      <c r="D314" s="30" t="s">
        <v>23</v>
      </c>
      <c r="E314" s="29" t="s">
        <v>277</v>
      </c>
      <c r="F314" s="29" t="s">
        <v>278</v>
      </c>
      <c r="G314" s="34">
        <v>599.39932999999996</v>
      </c>
      <c r="H314" s="31">
        <v>609</v>
      </c>
      <c r="I314" s="31">
        <v>609</v>
      </c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</row>
    <row r="315" spans="1:32" ht="31.5" customHeight="1">
      <c r="A315" s="189" t="s">
        <v>280</v>
      </c>
      <c r="B315" s="29" t="s">
        <v>188</v>
      </c>
      <c r="C315" s="29" t="s">
        <v>199</v>
      </c>
      <c r="D315" s="190" t="s">
        <v>23</v>
      </c>
      <c r="E315" s="29" t="s">
        <v>274</v>
      </c>
      <c r="F315" s="29" t="s">
        <v>275</v>
      </c>
      <c r="G315" s="31">
        <v>50</v>
      </c>
      <c r="H315" s="31">
        <v>50</v>
      </c>
      <c r="I315" s="117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</row>
    <row r="316" spans="1:32" ht="18.75" customHeight="1">
      <c r="A316" s="6" t="s">
        <v>21</v>
      </c>
      <c r="B316" s="118" t="s">
        <v>188</v>
      </c>
      <c r="C316" s="118" t="s">
        <v>199</v>
      </c>
      <c r="D316" s="119" t="s">
        <v>28</v>
      </c>
      <c r="E316" s="164"/>
      <c r="F316" s="164"/>
      <c r="G316" s="120">
        <f>SUM(G317:G318)</f>
        <v>149.17241999999999</v>
      </c>
      <c r="H316" s="31"/>
      <c r="I316" s="117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</row>
    <row r="317" spans="1:32" ht="18.75" customHeight="1">
      <c r="A317" s="6" t="s">
        <v>270</v>
      </c>
      <c r="B317" s="118" t="s">
        <v>188</v>
      </c>
      <c r="C317" s="118" t="s">
        <v>199</v>
      </c>
      <c r="D317" s="119" t="s">
        <v>28</v>
      </c>
      <c r="E317" s="118" t="s">
        <v>271</v>
      </c>
      <c r="F317" s="118" t="s">
        <v>272</v>
      </c>
      <c r="G317" s="191">
        <v>114.57174999999999</v>
      </c>
      <c r="H317" s="31"/>
      <c r="I317" s="117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</row>
    <row r="318" spans="1:32" ht="15.75" customHeight="1">
      <c r="A318" s="6" t="s">
        <v>276</v>
      </c>
      <c r="B318" s="118" t="s">
        <v>188</v>
      </c>
      <c r="C318" s="118" t="s">
        <v>199</v>
      </c>
      <c r="D318" s="119" t="s">
        <v>28</v>
      </c>
      <c r="E318" s="118" t="s">
        <v>277</v>
      </c>
      <c r="F318" s="118" t="s">
        <v>278</v>
      </c>
      <c r="G318" s="191">
        <v>34.600670000000001</v>
      </c>
      <c r="H318" s="31"/>
      <c r="I318" s="117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</row>
    <row r="319" spans="1:32" ht="15.75" customHeight="1">
      <c r="A319" s="28" t="s">
        <v>200</v>
      </c>
      <c r="B319" s="29" t="s">
        <v>188</v>
      </c>
      <c r="C319" s="29" t="s">
        <v>199</v>
      </c>
      <c r="D319" s="30" t="s">
        <v>196</v>
      </c>
      <c r="E319" s="29"/>
      <c r="F319" s="29"/>
      <c r="G319" s="31">
        <f t="shared" ref="G319:I319" si="135">G320</f>
        <v>306.25599999999997</v>
      </c>
      <c r="H319" s="31">
        <f t="shared" si="135"/>
        <v>100</v>
      </c>
      <c r="I319" s="31">
        <f t="shared" si="135"/>
        <v>100</v>
      </c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</row>
    <row r="320" spans="1:32" ht="15.75" customHeight="1">
      <c r="A320" s="28" t="s">
        <v>283</v>
      </c>
      <c r="B320" s="29" t="s">
        <v>188</v>
      </c>
      <c r="C320" s="29" t="s">
        <v>199</v>
      </c>
      <c r="D320" s="30" t="s">
        <v>196</v>
      </c>
      <c r="E320" s="29" t="s">
        <v>284</v>
      </c>
      <c r="F320" s="29" t="s">
        <v>293</v>
      </c>
      <c r="G320" s="34">
        <v>306.25599999999997</v>
      </c>
      <c r="H320" s="31">
        <v>100</v>
      </c>
      <c r="I320" s="31">
        <f>H320</f>
        <v>100</v>
      </c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</row>
    <row r="321" spans="1:32" ht="15.75" customHeight="1">
      <c r="A321" s="88" t="s">
        <v>201</v>
      </c>
      <c r="B321" s="24" t="s">
        <v>188</v>
      </c>
      <c r="C321" s="24" t="s">
        <v>202</v>
      </c>
      <c r="D321" s="86"/>
      <c r="E321" s="24"/>
      <c r="F321" s="24"/>
      <c r="G321" s="116">
        <f t="shared" ref="G321:I321" si="136">G322</f>
        <v>1000</v>
      </c>
      <c r="H321" s="116">
        <f t="shared" si="136"/>
        <v>1000</v>
      </c>
      <c r="I321" s="116">
        <f t="shared" si="136"/>
        <v>1000</v>
      </c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</row>
    <row r="322" spans="1:32" ht="15.75" customHeight="1">
      <c r="A322" s="28" t="s">
        <v>380</v>
      </c>
      <c r="B322" s="24" t="s">
        <v>188</v>
      </c>
      <c r="C322" s="24" t="s">
        <v>204</v>
      </c>
      <c r="D322" s="86"/>
      <c r="E322" s="24"/>
      <c r="F322" s="24"/>
      <c r="G322" s="116">
        <f t="shared" ref="G322:I322" si="137">G323</f>
        <v>1000</v>
      </c>
      <c r="H322" s="116">
        <f t="shared" si="137"/>
        <v>1000</v>
      </c>
      <c r="I322" s="116">
        <f t="shared" si="137"/>
        <v>1000</v>
      </c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</row>
    <row r="323" spans="1:32" ht="31.5" customHeight="1">
      <c r="A323" s="28" t="s">
        <v>203</v>
      </c>
      <c r="B323" s="29" t="s">
        <v>188</v>
      </c>
      <c r="C323" s="29" t="s">
        <v>204</v>
      </c>
      <c r="D323" s="40" t="s">
        <v>205</v>
      </c>
      <c r="E323" s="29"/>
      <c r="F323" s="29"/>
      <c r="G323" s="117">
        <f t="shared" ref="G323:I323" si="138">G324</f>
        <v>1000</v>
      </c>
      <c r="H323" s="117">
        <f t="shared" si="138"/>
        <v>1000</v>
      </c>
      <c r="I323" s="117">
        <f t="shared" si="138"/>
        <v>1000</v>
      </c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</row>
    <row r="324" spans="1:32" ht="31.5" customHeight="1">
      <c r="A324" s="28" t="s">
        <v>315</v>
      </c>
      <c r="B324" s="29" t="s">
        <v>188</v>
      </c>
      <c r="C324" s="29" t="s">
        <v>204</v>
      </c>
      <c r="D324" s="40" t="s">
        <v>205</v>
      </c>
      <c r="E324" s="29" t="s">
        <v>316</v>
      </c>
      <c r="F324" s="29" t="s">
        <v>293</v>
      </c>
      <c r="G324" s="31">
        <v>1000</v>
      </c>
      <c r="H324" s="31">
        <f t="shared" ref="H324:I324" si="139">G324</f>
        <v>1000</v>
      </c>
      <c r="I324" s="31">
        <f t="shared" si="139"/>
        <v>1000</v>
      </c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</row>
    <row r="325" spans="1:32" ht="31.5" customHeight="1">
      <c r="A325" s="101" t="s">
        <v>206</v>
      </c>
      <c r="B325" s="121" t="s">
        <v>207</v>
      </c>
      <c r="C325" s="121"/>
      <c r="D325" s="122"/>
      <c r="E325" s="192"/>
      <c r="F325" s="192" t="s">
        <v>337</v>
      </c>
      <c r="G325" s="21">
        <f>G337+G437+G333+G326</f>
        <v>799888.86544999992</v>
      </c>
      <c r="H325" s="21">
        <f t="shared" ref="H325:I325" si="140">H337+H437+H333</f>
        <v>758246.25</v>
      </c>
      <c r="I325" s="21">
        <f t="shared" si="140"/>
        <v>762386.18</v>
      </c>
      <c r="J325" s="3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</row>
    <row r="326" spans="1:32" ht="15.75" customHeight="1">
      <c r="A326" s="23" t="s">
        <v>15</v>
      </c>
      <c r="B326" s="24" t="s">
        <v>207</v>
      </c>
      <c r="C326" s="24" t="s">
        <v>16</v>
      </c>
      <c r="D326" s="25"/>
      <c r="E326" s="24"/>
      <c r="F326" s="24"/>
      <c r="G326" s="39">
        <f t="shared" ref="G326:I326" si="141">G327</f>
        <v>0</v>
      </c>
      <c r="H326" s="39">
        <f t="shared" si="141"/>
        <v>0</v>
      </c>
      <c r="I326" s="39">
        <f t="shared" si="141"/>
        <v>0</v>
      </c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</row>
    <row r="327" spans="1:32" ht="15.75" customHeight="1">
      <c r="A327" s="193" t="s">
        <v>342</v>
      </c>
      <c r="B327" s="46" t="s">
        <v>207</v>
      </c>
      <c r="C327" s="46" t="s">
        <v>42</v>
      </c>
      <c r="D327" s="194"/>
      <c r="E327" s="46"/>
      <c r="F327" s="46"/>
      <c r="G327" s="39">
        <f t="shared" ref="G327:I327" si="142">G328</f>
        <v>0</v>
      </c>
      <c r="H327" s="39">
        <f t="shared" si="142"/>
        <v>0</v>
      </c>
      <c r="I327" s="39">
        <f t="shared" si="142"/>
        <v>0</v>
      </c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</row>
    <row r="328" spans="1:32" ht="31.5" customHeight="1">
      <c r="A328" s="83" t="s">
        <v>185</v>
      </c>
      <c r="B328" s="42" t="s">
        <v>207</v>
      </c>
      <c r="C328" s="29" t="s">
        <v>42</v>
      </c>
      <c r="D328" s="7" t="s">
        <v>43</v>
      </c>
      <c r="E328" s="29"/>
      <c r="F328" s="29"/>
      <c r="G328" s="31">
        <f>SUM(G329:G332)</f>
        <v>0</v>
      </c>
      <c r="H328" s="31"/>
      <c r="I328" s="31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</row>
    <row r="329" spans="1:32" ht="31.5" customHeight="1">
      <c r="A329" s="188" t="s">
        <v>283</v>
      </c>
      <c r="B329" s="42" t="s">
        <v>207</v>
      </c>
      <c r="C329" s="29" t="s">
        <v>42</v>
      </c>
      <c r="D329" s="7" t="s">
        <v>43</v>
      </c>
      <c r="E329" s="29" t="s">
        <v>284</v>
      </c>
      <c r="F329" s="29" t="s">
        <v>285</v>
      </c>
      <c r="G329" s="31"/>
      <c r="H329" s="31"/>
      <c r="I329" s="31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</row>
    <row r="330" spans="1:32" ht="15.75" customHeight="1">
      <c r="A330" s="195"/>
      <c r="B330" s="58" t="s">
        <v>207</v>
      </c>
      <c r="C330" s="58" t="s">
        <v>42</v>
      </c>
      <c r="D330" s="7" t="s">
        <v>43</v>
      </c>
      <c r="E330" s="58" t="s">
        <v>284</v>
      </c>
      <c r="F330" s="58" t="s">
        <v>288</v>
      </c>
      <c r="G330" s="31"/>
      <c r="H330" s="31"/>
      <c r="I330" s="31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</row>
    <row r="331" spans="1:32" ht="15.75" customHeight="1">
      <c r="A331" s="196" t="s">
        <v>381</v>
      </c>
      <c r="B331" s="197" t="s">
        <v>207</v>
      </c>
      <c r="C331" s="197" t="s">
        <v>42</v>
      </c>
      <c r="D331" s="7" t="s">
        <v>43</v>
      </c>
      <c r="E331" s="197" t="s">
        <v>312</v>
      </c>
      <c r="F331" s="58" t="s">
        <v>293</v>
      </c>
      <c r="G331" s="31"/>
      <c r="H331" s="43"/>
      <c r="I331" s="43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</row>
    <row r="332" spans="1:32" ht="15.75" customHeight="1">
      <c r="A332" s="196"/>
      <c r="B332" s="197" t="s">
        <v>207</v>
      </c>
      <c r="C332" s="197" t="s">
        <v>42</v>
      </c>
      <c r="D332" s="7" t="s">
        <v>43</v>
      </c>
      <c r="E332" s="197" t="s">
        <v>314</v>
      </c>
      <c r="F332" s="58" t="s">
        <v>293</v>
      </c>
      <c r="G332" s="31"/>
      <c r="H332" s="43"/>
      <c r="I332" s="43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</row>
    <row r="333" spans="1:32" ht="15.75" customHeight="1">
      <c r="A333" s="57" t="s">
        <v>151</v>
      </c>
      <c r="B333" s="46" t="s">
        <v>207</v>
      </c>
      <c r="C333" s="46" t="s">
        <v>60</v>
      </c>
      <c r="D333" s="59"/>
      <c r="E333" s="58"/>
      <c r="F333" s="58"/>
      <c r="G333" s="39">
        <f t="shared" ref="G333:I333" si="143">G334</f>
        <v>250</v>
      </c>
      <c r="H333" s="39">
        <f t="shared" si="143"/>
        <v>250</v>
      </c>
      <c r="I333" s="39">
        <f t="shared" si="143"/>
        <v>250</v>
      </c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</row>
    <row r="334" spans="1:32" ht="15.75" customHeight="1">
      <c r="A334" s="57" t="s">
        <v>382</v>
      </c>
      <c r="B334" s="58" t="s">
        <v>207</v>
      </c>
      <c r="C334" s="58" t="s">
        <v>209</v>
      </c>
      <c r="D334" s="59"/>
      <c r="E334" s="58"/>
      <c r="F334" s="58"/>
      <c r="G334" s="31">
        <f t="shared" ref="G334:I334" si="144">G335</f>
        <v>250</v>
      </c>
      <c r="H334" s="31">
        <f t="shared" si="144"/>
        <v>250</v>
      </c>
      <c r="I334" s="31">
        <f t="shared" si="144"/>
        <v>250</v>
      </c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</row>
    <row r="335" spans="1:32" ht="15.75" customHeight="1">
      <c r="A335" s="57" t="s">
        <v>208</v>
      </c>
      <c r="B335" s="58" t="s">
        <v>207</v>
      </c>
      <c r="C335" s="58" t="s">
        <v>209</v>
      </c>
      <c r="D335" s="59" t="s">
        <v>210</v>
      </c>
      <c r="E335" s="58"/>
      <c r="F335" s="58"/>
      <c r="G335" s="31">
        <f t="shared" ref="G335:I335" si="145">G336</f>
        <v>250</v>
      </c>
      <c r="H335" s="31">
        <f t="shared" si="145"/>
        <v>250</v>
      </c>
      <c r="I335" s="31">
        <f t="shared" si="145"/>
        <v>250</v>
      </c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</row>
    <row r="336" spans="1:32" ht="15.75" customHeight="1">
      <c r="A336" s="28" t="s">
        <v>376</v>
      </c>
      <c r="B336" s="29" t="s">
        <v>207</v>
      </c>
      <c r="C336" s="29" t="s">
        <v>209</v>
      </c>
      <c r="D336" s="40" t="s">
        <v>210</v>
      </c>
      <c r="E336" s="29" t="s">
        <v>377</v>
      </c>
      <c r="F336" s="29" t="s">
        <v>308</v>
      </c>
      <c r="G336" s="31">
        <v>250</v>
      </c>
      <c r="H336" s="31">
        <f t="shared" ref="H336:I336" si="146">G336</f>
        <v>250</v>
      </c>
      <c r="I336" s="31">
        <f t="shared" si="146"/>
        <v>250</v>
      </c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</row>
    <row r="337" spans="1:32" ht="15.75" customHeight="1">
      <c r="A337" s="28" t="s">
        <v>160</v>
      </c>
      <c r="B337" s="24" t="s">
        <v>207</v>
      </c>
      <c r="C337" s="24" t="s">
        <v>161</v>
      </c>
      <c r="D337" s="40"/>
      <c r="E337" s="29"/>
      <c r="F337" s="29"/>
      <c r="G337" s="39">
        <f t="shared" ref="G337:I337" si="147">G338+G350+G389+G381</f>
        <v>786287.76544999995</v>
      </c>
      <c r="H337" s="39">
        <f t="shared" si="147"/>
        <v>745046.35</v>
      </c>
      <c r="I337" s="39">
        <f t="shared" si="147"/>
        <v>748720.78</v>
      </c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</row>
    <row r="338" spans="1:32" ht="15.75" customHeight="1">
      <c r="A338" s="28" t="s">
        <v>368</v>
      </c>
      <c r="B338" s="24" t="s">
        <v>207</v>
      </c>
      <c r="C338" s="24" t="s">
        <v>163</v>
      </c>
      <c r="D338" s="40"/>
      <c r="E338" s="29"/>
      <c r="F338" s="29"/>
      <c r="G338" s="31">
        <f t="shared" ref="G338:I338" si="148">G339+G343+G348+G346</f>
        <v>193657.58734999999</v>
      </c>
      <c r="H338" s="31">
        <f t="shared" si="148"/>
        <v>189696.59999999998</v>
      </c>
      <c r="I338" s="31">
        <f t="shared" si="148"/>
        <v>187776.4</v>
      </c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</row>
    <row r="339" spans="1:32" ht="15.75" customHeight="1">
      <c r="A339" s="28" t="s">
        <v>162</v>
      </c>
      <c r="B339" s="29" t="s">
        <v>207</v>
      </c>
      <c r="C339" s="29" t="s">
        <v>163</v>
      </c>
      <c r="D339" s="40" t="s">
        <v>164</v>
      </c>
      <c r="E339" s="29"/>
      <c r="F339" s="29"/>
      <c r="G339" s="31">
        <f>G340+G341+G342</f>
        <v>54599.887349999997</v>
      </c>
      <c r="H339" s="31">
        <f t="shared" ref="H339:I339" si="149">H340+H341</f>
        <v>53782.399999999994</v>
      </c>
      <c r="I339" s="31">
        <f t="shared" si="149"/>
        <v>48782.399999999994</v>
      </c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</row>
    <row r="340" spans="1:32" ht="15.75" customHeight="1">
      <c r="A340" s="28" t="s">
        <v>363</v>
      </c>
      <c r="B340" s="29" t="s">
        <v>207</v>
      </c>
      <c r="C340" s="29" t="s">
        <v>163</v>
      </c>
      <c r="D340" s="40" t="s">
        <v>164</v>
      </c>
      <c r="E340" s="29" t="s">
        <v>364</v>
      </c>
      <c r="F340" s="29" t="s">
        <v>365</v>
      </c>
      <c r="G340" s="31">
        <v>2431</v>
      </c>
      <c r="H340" s="31">
        <v>1434.2</v>
      </c>
      <c r="I340" s="31">
        <v>1434.2</v>
      </c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</row>
    <row r="341" spans="1:32" ht="15.75" customHeight="1">
      <c r="A341" s="28" t="s">
        <v>376</v>
      </c>
      <c r="B341" s="29" t="s">
        <v>207</v>
      </c>
      <c r="C341" s="29" t="s">
        <v>163</v>
      </c>
      <c r="D341" s="40" t="s">
        <v>164</v>
      </c>
      <c r="E341" s="29" t="s">
        <v>377</v>
      </c>
      <c r="F341" s="29" t="s">
        <v>308</v>
      </c>
      <c r="G341" s="34">
        <f>42809.57135</f>
        <v>42809.571349999998</v>
      </c>
      <c r="H341" s="31">
        <f>47348.2+5000</f>
        <v>52348.2</v>
      </c>
      <c r="I341" s="31">
        <f>47348.2</f>
        <v>47348.2</v>
      </c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</row>
    <row r="342" spans="1:32" ht="47.25" customHeight="1">
      <c r="A342" s="28" t="s">
        <v>383</v>
      </c>
      <c r="B342" s="29" t="s">
        <v>207</v>
      </c>
      <c r="C342" s="29" t="s">
        <v>163</v>
      </c>
      <c r="D342" s="40" t="s">
        <v>164</v>
      </c>
      <c r="E342" s="29" t="s">
        <v>307</v>
      </c>
      <c r="F342" s="29" t="s">
        <v>308</v>
      </c>
      <c r="G342" s="34">
        <v>9359.3160000000007</v>
      </c>
      <c r="H342" s="31"/>
      <c r="I342" s="31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</row>
    <row r="343" spans="1:32" ht="47.25" customHeight="1">
      <c r="A343" s="28" t="s">
        <v>211</v>
      </c>
      <c r="B343" s="29" t="s">
        <v>207</v>
      </c>
      <c r="C343" s="29" t="s">
        <v>163</v>
      </c>
      <c r="D343" s="30" t="s">
        <v>212</v>
      </c>
      <c r="E343" s="29"/>
      <c r="F343" s="29"/>
      <c r="G343" s="31">
        <f>G344+G345</f>
        <v>137753.29999999999</v>
      </c>
      <c r="H343" s="31">
        <f t="shared" ref="H343:I343" si="150">H344</f>
        <v>134699.79999999999</v>
      </c>
      <c r="I343" s="31">
        <f t="shared" si="150"/>
        <v>137746.79999999999</v>
      </c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</row>
    <row r="344" spans="1:32" ht="15.75" customHeight="1">
      <c r="A344" s="28" t="s">
        <v>376</v>
      </c>
      <c r="B344" s="29" t="s">
        <v>207</v>
      </c>
      <c r="C344" s="29" t="s">
        <v>163</v>
      </c>
      <c r="D344" s="30" t="s">
        <v>212</v>
      </c>
      <c r="E344" s="29" t="s">
        <v>377</v>
      </c>
      <c r="F344" s="29" t="s">
        <v>308</v>
      </c>
      <c r="G344" s="31">
        <v>110042</v>
      </c>
      <c r="H344" s="31">
        <v>134699.79999999999</v>
      </c>
      <c r="I344" s="31">
        <v>137746.79999999999</v>
      </c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</row>
    <row r="345" spans="1:32" ht="15.75" customHeight="1">
      <c r="A345" s="28" t="s">
        <v>383</v>
      </c>
      <c r="B345" s="29" t="s">
        <v>207</v>
      </c>
      <c r="C345" s="29" t="s">
        <v>163</v>
      </c>
      <c r="D345" s="30" t="s">
        <v>212</v>
      </c>
      <c r="E345" s="29" t="s">
        <v>307</v>
      </c>
      <c r="F345" s="29" t="s">
        <v>308</v>
      </c>
      <c r="G345" s="31">
        <v>27711.3</v>
      </c>
      <c r="H345" s="31"/>
      <c r="I345" s="31"/>
      <c r="J345" s="17"/>
      <c r="K345" s="17"/>
      <c r="L345" s="17"/>
      <c r="M345" s="17"/>
      <c r="N345" s="17"/>
      <c r="O345" s="114"/>
      <c r="P345" s="114"/>
      <c r="Q345" s="114"/>
      <c r="R345" s="114"/>
      <c r="S345" s="114"/>
      <c r="T345" s="114"/>
      <c r="U345" s="114"/>
      <c r="V345" s="114"/>
      <c r="W345" s="114"/>
      <c r="X345" s="114"/>
      <c r="Y345" s="114"/>
      <c r="Z345" s="114"/>
      <c r="AA345" s="114"/>
      <c r="AB345" s="114"/>
      <c r="AC345" s="114"/>
      <c r="AD345" s="12"/>
      <c r="AE345" s="12"/>
      <c r="AF345" s="12"/>
    </row>
    <row r="346" spans="1:32" ht="15.75" customHeight="1">
      <c r="A346" s="113" t="s">
        <v>213</v>
      </c>
      <c r="B346" s="29" t="s">
        <v>207</v>
      </c>
      <c r="C346" s="29" t="s">
        <v>163</v>
      </c>
      <c r="D346" s="40" t="s">
        <v>214</v>
      </c>
      <c r="E346" s="29"/>
      <c r="F346" s="29"/>
      <c r="G346" s="31">
        <f t="shared" ref="G346:I346" si="151">G347</f>
        <v>1304.4000000000001</v>
      </c>
      <c r="H346" s="31">
        <f t="shared" si="151"/>
        <v>1214.4000000000001</v>
      </c>
      <c r="I346" s="31">
        <f t="shared" si="151"/>
        <v>1247.2</v>
      </c>
      <c r="J346" s="17"/>
      <c r="K346" s="17"/>
      <c r="L346" s="17"/>
      <c r="M346" s="17"/>
      <c r="N346" s="17"/>
      <c r="O346" s="114"/>
      <c r="P346" s="114"/>
      <c r="Q346" s="114"/>
      <c r="R346" s="114"/>
      <c r="S346" s="114"/>
      <c r="T346" s="114"/>
      <c r="U346" s="114"/>
      <c r="V346" s="114"/>
      <c r="W346" s="114"/>
      <c r="X346" s="114"/>
      <c r="Y346" s="114"/>
      <c r="Z346" s="114"/>
      <c r="AA346" s="114"/>
      <c r="AB346" s="114"/>
      <c r="AC346" s="114"/>
      <c r="AD346" s="12"/>
      <c r="AE346" s="12"/>
      <c r="AF346" s="12"/>
    </row>
    <row r="347" spans="1:32" ht="15.75" customHeight="1">
      <c r="A347" s="159" t="s">
        <v>384</v>
      </c>
      <c r="B347" s="29" t="s">
        <v>207</v>
      </c>
      <c r="C347" s="29" t="s">
        <v>163</v>
      </c>
      <c r="D347" s="40" t="s">
        <v>214</v>
      </c>
      <c r="E347" s="29" t="s">
        <v>385</v>
      </c>
      <c r="F347" s="29" t="s">
        <v>308</v>
      </c>
      <c r="G347" s="31">
        <v>1304.4000000000001</v>
      </c>
      <c r="H347" s="31">
        <v>1214.4000000000001</v>
      </c>
      <c r="I347" s="43">
        <v>1247.2</v>
      </c>
      <c r="J347" s="17"/>
      <c r="K347" s="17"/>
      <c r="L347" s="17"/>
      <c r="M347" s="17"/>
      <c r="N347" s="17"/>
      <c r="O347" s="114"/>
      <c r="P347" s="114"/>
      <c r="Q347" s="114"/>
      <c r="R347" s="114"/>
      <c r="S347" s="114"/>
      <c r="T347" s="114"/>
      <c r="U347" s="114"/>
      <c r="V347" s="114"/>
      <c r="W347" s="114"/>
      <c r="X347" s="114"/>
      <c r="Y347" s="114"/>
      <c r="Z347" s="114"/>
      <c r="AA347" s="114"/>
      <c r="AB347" s="114"/>
      <c r="AC347" s="114"/>
      <c r="AD347" s="12"/>
      <c r="AE347" s="12"/>
      <c r="AF347" s="12"/>
    </row>
    <row r="348" spans="1:32" ht="15.75" customHeight="1">
      <c r="A348" s="113" t="s">
        <v>215</v>
      </c>
      <c r="B348" s="29" t="s">
        <v>207</v>
      </c>
      <c r="C348" s="29" t="s">
        <v>163</v>
      </c>
      <c r="D348" s="40" t="s">
        <v>216</v>
      </c>
      <c r="E348" s="29"/>
      <c r="F348" s="29"/>
      <c r="G348" s="31">
        <f t="shared" ref="G348:I348" si="152">G349</f>
        <v>0</v>
      </c>
      <c r="H348" s="31">
        <f t="shared" si="152"/>
        <v>0</v>
      </c>
      <c r="I348" s="31">
        <f t="shared" si="152"/>
        <v>0</v>
      </c>
      <c r="J348" s="17"/>
      <c r="K348" s="17"/>
      <c r="L348" s="17"/>
      <c r="M348" s="17"/>
      <c r="N348" s="17"/>
      <c r="O348" s="114"/>
      <c r="P348" s="114"/>
      <c r="Q348" s="114"/>
      <c r="R348" s="114"/>
      <c r="S348" s="114"/>
      <c r="T348" s="114"/>
      <c r="U348" s="114"/>
      <c r="V348" s="114"/>
      <c r="W348" s="114"/>
      <c r="X348" s="114"/>
      <c r="Y348" s="114"/>
      <c r="Z348" s="114"/>
      <c r="AA348" s="114"/>
      <c r="AB348" s="114"/>
      <c r="AC348" s="114"/>
      <c r="AD348" s="12"/>
      <c r="AE348" s="12"/>
      <c r="AF348" s="12"/>
    </row>
    <row r="349" spans="1:32" ht="15.75" customHeight="1">
      <c r="A349" s="159" t="s">
        <v>384</v>
      </c>
      <c r="B349" s="29" t="s">
        <v>207</v>
      </c>
      <c r="C349" s="29" t="s">
        <v>163</v>
      </c>
      <c r="D349" s="40" t="s">
        <v>216</v>
      </c>
      <c r="E349" s="29" t="s">
        <v>385</v>
      </c>
      <c r="F349" s="29" t="s">
        <v>308</v>
      </c>
      <c r="G349" s="31"/>
      <c r="H349" s="31"/>
      <c r="I349" s="43"/>
      <c r="J349" s="17"/>
      <c r="K349" s="17"/>
      <c r="L349" s="17"/>
      <c r="M349" s="17"/>
      <c r="N349" s="17"/>
      <c r="O349" s="114"/>
      <c r="P349" s="114"/>
      <c r="Q349" s="114"/>
      <c r="R349" s="114"/>
      <c r="S349" s="114"/>
      <c r="T349" s="114"/>
      <c r="U349" s="114"/>
      <c r="V349" s="114"/>
      <c r="W349" s="114"/>
      <c r="X349" s="114"/>
      <c r="Y349" s="114"/>
      <c r="Z349" s="114"/>
      <c r="AA349" s="114"/>
      <c r="AB349" s="114"/>
      <c r="AC349" s="114"/>
      <c r="AD349" s="12"/>
      <c r="AE349" s="12"/>
      <c r="AF349" s="12"/>
    </row>
    <row r="350" spans="1:32" ht="15.75" customHeight="1">
      <c r="A350" s="23" t="s">
        <v>369</v>
      </c>
      <c r="B350" s="24" t="s">
        <v>207</v>
      </c>
      <c r="C350" s="24" t="s">
        <v>166</v>
      </c>
      <c r="D350" s="25"/>
      <c r="E350" s="24"/>
      <c r="F350" s="24"/>
      <c r="G350" s="39">
        <f t="shared" ref="G350:I350" si="153">G351+G354+G360+G362+G364+G371+G375+G358+G356</f>
        <v>510709.17497000005</v>
      </c>
      <c r="H350" s="39">
        <f t="shared" si="153"/>
        <v>473520.15000000008</v>
      </c>
      <c r="I350" s="39">
        <f t="shared" si="153"/>
        <v>478923.18</v>
      </c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</row>
    <row r="351" spans="1:32" ht="31.5" customHeight="1">
      <c r="A351" s="28" t="s">
        <v>165</v>
      </c>
      <c r="B351" s="29" t="s">
        <v>207</v>
      </c>
      <c r="C351" s="29" t="s">
        <v>166</v>
      </c>
      <c r="D351" s="40" t="s">
        <v>167</v>
      </c>
      <c r="E351" s="29"/>
      <c r="F351" s="29"/>
      <c r="G351" s="31">
        <f t="shared" ref="G351:I351" si="154">G352+G353</f>
        <v>78560.044700000013</v>
      </c>
      <c r="H351" s="31">
        <f t="shared" si="154"/>
        <v>63251.15</v>
      </c>
      <c r="I351" s="31">
        <f t="shared" si="154"/>
        <v>61725.78</v>
      </c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</row>
    <row r="352" spans="1:32" ht="31.5" customHeight="1">
      <c r="A352" s="28" t="s">
        <v>363</v>
      </c>
      <c r="B352" s="29" t="s">
        <v>207</v>
      </c>
      <c r="C352" s="29" t="s">
        <v>166</v>
      </c>
      <c r="D352" s="40" t="s">
        <v>164</v>
      </c>
      <c r="E352" s="29" t="s">
        <v>364</v>
      </c>
      <c r="F352" s="29" t="s">
        <v>365</v>
      </c>
      <c r="G352" s="31">
        <v>3832.1</v>
      </c>
      <c r="H352" s="31">
        <v>3214.2</v>
      </c>
      <c r="I352" s="31">
        <v>3214.2</v>
      </c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</row>
    <row r="353" spans="1:32" ht="15.75" customHeight="1">
      <c r="A353" s="28" t="s">
        <v>376</v>
      </c>
      <c r="B353" s="29" t="s">
        <v>207</v>
      </c>
      <c r="C353" s="29" t="s">
        <v>166</v>
      </c>
      <c r="D353" s="40" t="s">
        <v>167</v>
      </c>
      <c r="E353" s="29" t="s">
        <v>377</v>
      </c>
      <c r="F353" s="29" t="s">
        <v>308</v>
      </c>
      <c r="G353" s="198">
        <f>78468.79334-2518.84864-1222</f>
        <v>74727.944700000007</v>
      </c>
      <c r="H353" s="199">
        <f>48511.6+6525.3+5000.05</f>
        <v>60036.950000000004</v>
      </c>
      <c r="I353" s="199">
        <f>48511.6+10000-0.02</f>
        <v>58511.58</v>
      </c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</row>
    <row r="354" spans="1:32" ht="47.25" customHeight="1">
      <c r="A354" s="28" t="s">
        <v>217</v>
      </c>
      <c r="B354" s="29" t="s">
        <v>207</v>
      </c>
      <c r="C354" s="29" t="s">
        <v>166</v>
      </c>
      <c r="D354" s="30" t="s">
        <v>218</v>
      </c>
      <c r="E354" s="29"/>
      <c r="F354" s="29"/>
      <c r="G354" s="31">
        <f t="shared" ref="G354:I354" si="155">G355</f>
        <v>348543.6</v>
      </c>
      <c r="H354" s="31">
        <f t="shared" si="155"/>
        <v>340828.7</v>
      </c>
      <c r="I354" s="31">
        <f t="shared" si="155"/>
        <v>348516.1</v>
      </c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</row>
    <row r="355" spans="1:32" ht="15.75" customHeight="1">
      <c r="A355" s="28" t="s">
        <v>376</v>
      </c>
      <c r="B355" s="29" t="s">
        <v>207</v>
      </c>
      <c r="C355" s="29" t="s">
        <v>166</v>
      </c>
      <c r="D355" s="30" t="s">
        <v>218</v>
      </c>
      <c r="E355" s="29" t="s">
        <v>377</v>
      </c>
      <c r="F355" s="29" t="s">
        <v>308</v>
      </c>
      <c r="G355" s="31">
        <v>348543.6</v>
      </c>
      <c r="H355" s="31">
        <v>340828.7</v>
      </c>
      <c r="I355" s="31">
        <v>348516.1</v>
      </c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</row>
    <row r="356" spans="1:32" ht="31.5" customHeight="1">
      <c r="A356" s="28" t="s">
        <v>219</v>
      </c>
      <c r="B356" s="29" t="s">
        <v>207</v>
      </c>
      <c r="C356" s="29" t="s">
        <v>166</v>
      </c>
      <c r="D356" s="33" t="s">
        <v>220</v>
      </c>
      <c r="E356" s="29"/>
      <c r="F356" s="29"/>
      <c r="G356" s="31">
        <f t="shared" ref="G356:I356" si="156">G357</f>
        <v>2516.6999999999998</v>
      </c>
      <c r="H356" s="31">
        <f t="shared" si="156"/>
        <v>2343</v>
      </c>
      <c r="I356" s="31">
        <f t="shared" si="156"/>
        <v>2406.3000000000002</v>
      </c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</row>
    <row r="357" spans="1:32" ht="31.5" customHeight="1">
      <c r="A357" s="28" t="s">
        <v>376</v>
      </c>
      <c r="B357" s="29" t="s">
        <v>207</v>
      </c>
      <c r="C357" s="29" t="s">
        <v>166</v>
      </c>
      <c r="D357" s="33" t="s">
        <v>220</v>
      </c>
      <c r="E357" s="42" t="s">
        <v>385</v>
      </c>
      <c r="F357" s="29" t="s">
        <v>308</v>
      </c>
      <c r="G357" s="34">
        <v>2516.6999999999998</v>
      </c>
      <c r="H357" s="34">
        <v>2343</v>
      </c>
      <c r="I357" s="34">
        <v>2406.3000000000002</v>
      </c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</row>
    <row r="358" spans="1:32" ht="31.5" customHeight="1">
      <c r="A358" s="28" t="s">
        <v>219</v>
      </c>
      <c r="B358" s="29" t="s">
        <v>207</v>
      </c>
      <c r="C358" s="29" t="s">
        <v>166</v>
      </c>
      <c r="D358" s="30" t="s">
        <v>221</v>
      </c>
      <c r="E358" s="29"/>
      <c r="F358" s="29"/>
      <c r="G358" s="31">
        <f t="shared" ref="G358:I358" si="157">G359</f>
        <v>8212.7999999999993</v>
      </c>
      <c r="H358" s="31">
        <f t="shared" si="157"/>
        <v>0</v>
      </c>
      <c r="I358" s="31">
        <f t="shared" si="157"/>
        <v>0</v>
      </c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</row>
    <row r="359" spans="1:32" ht="15.75">
      <c r="A359" s="28" t="s">
        <v>386</v>
      </c>
      <c r="B359" s="29" t="s">
        <v>207</v>
      </c>
      <c r="C359" s="29" t="s">
        <v>166</v>
      </c>
      <c r="D359" s="30" t="s">
        <v>221</v>
      </c>
      <c r="E359" s="42" t="s">
        <v>385</v>
      </c>
      <c r="F359" s="29" t="s">
        <v>308</v>
      </c>
      <c r="G359" s="31">
        <v>8212.7999999999993</v>
      </c>
      <c r="H359" s="31"/>
      <c r="I359" s="31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</row>
    <row r="360" spans="1:32" ht="31.5" customHeight="1">
      <c r="A360" s="28" t="s">
        <v>222</v>
      </c>
      <c r="B360" s="29" t="s">
        <v>207</v>
      </c>
      <c r="C360" s="29" t="s">
        <v>166</v>
      </c>
      <c r="D360" s="30" t="s">
        <v>223</v>
      </c>
      <c r="E360" s="29"/>
      <c r="F360" s="29"/>
      <c r="G360" s="31">
        <f t="shared" ref="G360:I360" si="158">G361</f>
        <v>5254.2</v>
      </c>
      <c r="H360" s="31">
        <f t="shared" si="158"/>
        <v>4891.7</v>
      </c>
      <c r="I360" s="31">
        <f t="shared" si="158"/>
        <v>5023.8</v>
      </c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</row>
    <row r="361" spans="1:32" ht="15.75" customHeight="1">
      <c r="A361" s="28" t="s">
        <v>376</v>
      </c>
      <c r="B361" s="29" t="s">
        <v>207</v>
      </c>
      <c r="C361" s="29" t="s">
        <v>166</v>
      </c>
      <c r="D361" s="30" t="s">
        <v>223</v>
      </c>
      <c r="E361" s="29" t="s">
        <v>377</v>
      </c>
      <c r="F361" s="29" t="s">
        <v>308</v>
      </c>
      <c r="G361" s="31">
        <v>5254.2</v>
      </c>
      <c r="H361" s="31">
        <v>4891.7</v>
      </c>
      <c r="I361" s="31">
        <v>5023.8</v>
      </c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</row>
    <row r="362" spans="1:32" ht="31.5" customHeight="1">
      <c r="A362" s="28" t="s">
        <v>224</v>
      </c>
      <c r="B362" s="29" t="s">
        <v>207</v>
      </c>
      <c r="C362" s="29" t="s">
        <v>166</v>
      </c>
      <c r="D362" s="30" t="s">
        <v>225</v>
      </c>
      <c r="E362" s="29"/>
      <c r="F362" s="29"/>
      <c r="G362" s="31">
        <f t="shared" ref="G362:I362" si="159">G363</f>
        <v>1379.7</v>
      </c>
      <c r="H362" s="31">
        <f t="shared" si="159"/>
        <v>1284.5</v>
      </c>
      <c r="I362" s="31">
        <f t="shared" si="159"/>
        <v>1319.2</v>
      </c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</row>
    <row r="363" spans="1:32" ht="15.75" customHeight="1">
      <c r="A363" s="28" t="s">
        <v>386</v>
      </c>
      <c r="B363" s="29" t="s">
        <v>207</v>
      </c>
      <c r="C363" s="29" t="s">
        <v>166</v>
      </c>
      <c r="D363" s="30" t="s">
        <v>225</v>
      </c>
      <c r="E363" s="29" t="s">
        <v>385</v>
      </c>
      <c r="F363" s="29" t="s">
        <v>308</v>
      </c>
      <c r="G363" s="31">
        <v>1379.7</v>
      </c>
      <c r="H363" s="31">
        <v>1284.5</v>
      </c>
      <c r="I363" s="31">
        <v>1319.2</v>
      </c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</row>
    <row r="364" spans="1:32" ht="15.75" customHeight="1">
      <c r="A364" s="28" t="s">
        <v>226</v>
      </c>
      <c r="B364" s="29" t="s">
        <v>207</v>
      </c>
      <c r="C364" s="29" t="s">
        <v>166</v>
      </c>
      <c r="D364" s="30" t="s">
        <v>227</v>
      </c>
      <c r="E364" s="29"/>
      <c r="F364" s="29"/>
      <c r="G364" s="31">
        <f>G365+G366</f>
        <v>1553.0029999999999</v>
      </c>
      <c r="H364" s="31">
        <f t="shared" ref="H364:I364" si="160">H365</f>
        <v>1000</v>
      </c>
      <c r="I364" s="31">
        <f t="shared" si="160"/>
        <v>0</v>
      </c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</row>
    <row r="365" spans="1:32" ht="47.25" customHeight="1">
      <c r="A365" s="28" t="s">
        <v>387</v>
      </c>
      <c r="B365" s="29" t="s">
        <v>207</v>
      </c>
      <c r="C365" s="29" t="s">
        <v>166</v>
      </c>
      <c r="D365" s="30" t="s">
        <v>227</v>
      </c>
      <c r="E365" s="29" t="s">
        <v>284</v>
      </c>
      <c r="F365" s="29" t="s">
        <v>293</v>
      </c>
      <c r="G365" s="34">
        <v>1438.4829999999999</v>
      </c>
      <c r="H365" s="31">
        <v>1000</v>
      </c>
      <c r="I365" s="31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</row>
    <row r="366" spans="1:32" ht="15.75" customHeight="1">
      <c r="A366" s="28" t="s">
        <v>376</v>
      </c>
      <c r="B366" s="42" t="s">
        <v>207</v>
      </c>
      <c r="C366" s="29" t="s">
        <v>169</v>
      </c>
      <c r="D366" s="33" t="s">
        <v>227</v>
      </c>
      <c r="E366" s="42" t="s">
        <v>377</v>
      </c>
      <c r="F366" s="42" t="s">
        <v>308</v>
      </c>
      <c r="G366" s="200">
        <v>114.52</v>
      </c>
      <c r="H366" s="31"/>
      <c r="I366" s="31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</row>
    <row r="367" spans="1:32" ht="15.75" customHeight="1">
      <c r="A367" s="132" t="s">
        <v>388</v>
      </c>
      <c r="B367" s="42" t="s">
        <v>207</v>
      </c>
      <c r="C367" s="29" t="s">
        <v>389</v>
      </c>
      <c r="D367" s="30" t="s">
        <v>58</v>
      </c>
      <c r="E367" s="29" t="s">
        <v>390</v>
      </c>
      <c r="F367" s="29" t="s">
        <v>391</v>
      </c>
      <c r="G367" s="38">
        <f>G368</f>
        <v>0</v>
      </c>
      <c r="H367" s="31"/>
      <c r="I367" s="31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</row>
    <row r="368" spans="1:32" ht="15.75" customHeight="1">
      <c r="A368" s="159" t="s">
        <v>384</v>
      </c>
      <c r="B368" s="67" t="s">
        <v>207</v>
      </c>
      <c r="C368" s="67" t="s">
        <v>166</v>
      </c>
      <c r="D368" s="68" t="s">
        <v>392</v>
      </c>
      <c r="E368" s="67" t="s">
        <v>385</v>
      </c>
      <c r="F368" s="67" t="s">
        <v>308</v>
      </c>
      <c r="G368" s="71"/>
      <c r="H368" s="31"/>
      <c r="I368" s="31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</row>
    <row r="369" spans="1:32" ht="15.75" customHeight="1">
      <c r="A369" s="123" t="s">
        <v>228</v>
      </c>
      <c r="B369" s="67" t="s">
        <v>207</v>
      </c>
      <c r="C369" s="67" t="s">
        <v>166</v>
      </c>
      <c r="D369" s="68" t="s">
        <v>229</v>
      </c>
      <c r="E369" s="67"/>
      <c r="F369" s="67"/>
      <c r="G369" s="71">
        <f t="shared" ref="G369:I369" si="161">G370</f>
        <v>0</v>
      </c>
      <c r="H369" s="31">
        <f t="shared" si="161"/>
        <v>0</v>
      </c>
      <c r="I369" s="31">
        <f t="shared" si="161"/>
        <v>0</v>
      </c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</row>
    <row r="370" spans="1:32" ht="15.75" customHeight="1">
      <c r="A370" s="159" t="s">
        <v>384</v>
      </c>
      <c r="B370" s="67" t="s">
        <v>207</v>
      </c>
      <c r="C370" s="67" t="s">
        <v>166</v>
      </c>
      <c r="D370" s="68" t="s">
        <v>229</v>
      </c>
      <c r="E370" s="67" t="s">
        <v>385</v>
      </c>
      <c r="F370" s="67" t="s">
        <v>308</v>
      </c>
      <c r="G370" s="71"/>
      <c r="H370" s="31"/>
      <c r="I370" s="31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</row>
    <row r="371" spans="1:32" ht="15.75" customHeight="1">
      <c r="A371" s="28" t="s">
        <v>230</v>
      </c>
      <c r="B371" s="29" t="s">
        <v>207</v>
      </c>
      <c r="C371" s="29" t="s">
        <v>166</v>
      </c>
      <c r="D371" s="33" t="s">
        <v>231</v>
      </c>
      <c r="E371" s="29"/>
      <c r="F371" s="29"/>
      <c r="G371" s="31">
        <f t="shared" ref="G371:I371" si="162">G372</f>
        <v>47106.400000000001</v>
      </c>
      <c r="H371" s="31">
        <f t="shared" si="162"/>
        <v>47340.7</v>
      </c>
      <c r="I371" s="31">
        <f t="shared" si="162"/>
        <v>47340.7</v>
      </c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</row>
    <row r="372" spans="1:32" ht="15.75" customHeight="1">
      <c r="A372" s="28" t="s">
        <v>376</v>
      </c>
      <c r="B372" s="29" t="s">
        <v>207</v>
      </c>
      <c r="C372" s="29" t="s">
        <v>166</v>
      </c>
      <c r="D372" s="33" t="s">
        <v>231</v>
      </c>
      <c r="E372" s="29" t="s">
        <v>385</v>
      </c>
      <c r="F372" s="29" t="s">
        <v>308</v>
      </c>
      <c r="G372" s="31">
        <v>47106.400000000001</v>
      </c>
      <c r="H372" s="31">
        <v>47340.7</v>
      </c>
      <c r="I372" s="31">
        <v>47340.7</v>
      </c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</row>
    <row r="373" spans="1:32" ht="15.75" customHeight="1">
      <c r="A373" s="113" t="s">
        <v>215</v>
      </c>
      <c r="B373" s="29" t="s">
        <v>207</v>
      </c>
      <c r="C373" s="29" t="s">
        <v>166</v>
      </c>
      <c r="D373" s="40" t="s">
        <v>216</v>
      </c>
      <c r="E373" s="29"/>
      <c r="F373" s="29"/>
      <c r="G373" s="31">
        <f t="shared" ref="G373:I373" si="163">G374</f>
        <v>0</v>
      </c>
      <c r="H373" s="31">
        <f t="shared" si="163"/>
        <v>0</v>
      </c>
      <c r="I373" s="31">
        <f t="shared" si="163"/>
        <v>0</v>
      </c>
      <c r="J373" s="17"/>
      <c r="K373" s="17"/>
      <c r="L373" s="17"/>
      <c r="M373" s="17"/>
      <c r="N373" s="17"/>
      <c r="O373" s="114"/>
      <c r="P373" s="114"/>
      <c r="Q373" s="114"/>
      <c r="R373" s="114"/>
      <c r="S373" s="114"/>
      <c r="T373" s="114"/>
      <c r="U373" s="114"/>
      <c r="V373" s="114"/>
      <c r="W373" s="114"/>
      <c r="X373" s="114"/>
      <c r="Y373" s="114"/>
      <c r="Z373" s="114"/>
      <c r="AA373" s="114"/>
      <c r="AB373" s="114"/>
      <c r="AC373" s="114"/>
      <c r="AD373" s="12"/>
      <c r="AE373" s="12"/>
      <c r="AF373" s="12"/>
    </row>
    <row r="374" spans="1:32" ht="15.75" customHeight="1">
      <c r="A374" s="159" t="s">
        <v>384</v>
      </c>
      <c r="B374" s="29" t="s">
        <v>207</v>
      </c>
      <c r="C374" s="29" t="s">
        <v>166</v>
      </c>
      <c r="D374" s="40" t="s">
        <v>216</v>
      </c>
      <c r="E374" s="29" t="s">
        <v>385</v>
      </c>
      <c r="F374" s="29" t="s">
        <v>308</v>
      </c>
      <c r="G374" s="31"/>
      <c r="H374" s="31"/>
      <c r="I374" s="43"/>
      <c r="J374" s="17"/>
      <c r="K374" s="17"/>
      <c r="L374" s="17"/>
      <c r="M374" s="17"/>
      <c r="N374" s="17"/>
      <c r="O374" s="114"/>
      <c r="P374" s="114"/>
      <c r="Q374" s="114"/>
      <c r="R374" s="114"/>
      <c r="S374" s="114"/>
      <c r="T374" s="114"/>
      <c r="U374" s="114"/>
      <c r="V374" s="114"/>
      <c r="W374" s="114"/>
      <c r="X374" s="114"/>
      <c r="Y374" s="114"/>
      <c r="Z374" s="114"/>
      <c r="AA374" s="114"/>
      <c r="AB374" s="114"/>
      <c r="AC374" s="114"/>
      <c r="AD374" s="12"/>
      <c r="AE374" s="12"/>
      <c r="AF374" s="12"/>
    </row>
    <row r="375" spans="1:32" ht="15.75" customHeight="1">
      <c r="A375" s="28" t="s">
        <v>232</v>
      </c>
      <c r="B375" s="29" t="s">
        <v>207</v>
      </c>
      <c r="C375" s="29" t="s">
        <v>166</v>
      </c>
      <c r="D375" s="30" t="s">
        <v>233</v>
      </c>
      <c r="E375" s="29"/>
      <c r="F375" s="29"/>
      <c r="G375" s="31">
        <f t="shared" ref="G375:I375" si="164">G376</f>
        <v>17582.727269999999</v>
      </c>
      <c r="H375" s="31">
        <f t="shared" si="164"/>
        <v>12580.4</v>
      </c>
      <c r="I375" s="31">
        <f t="shared" si="164"/>
        <v>12591.3</v>
      </c>
      <c r="J375" s="114"/>
      <c r="K375" s="114"/>
      <c r="L375" s="114"/>
      <c r="M375" s="114"/>
      <c r="N375" s="114"/>
      <c r="O375" s="114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</row>
    <row r="376" spans="1:32" ht="15.75" customHeight="1">
      <c r="A376" s="61" t="s">
        <v>393</v>
      </c>
      <c r="B376" s="29" t="s">
        <v>207</v>
      </c>
      <c r="C376" s="29" t="s">
        <v>166</v>
      </c>
      <c r="D376" s="30" t="s">
        <v>233</v>
      </c>
      <c r="E376" s="29" t="s">
        <v>385</v>
      </c>
      <c r="F376" s="29" t="s">
        <v>308</v>
      </c>
      <c r="G376" s="31">
        <v>17582.727269999999</v>
      </c>
      <c r="H376" s="201">
        <v>12580.4</v>
      </c>
      <c r="I376" s="201">
        <v>12591.3</v>
      </c>
      <c r="J376" s="114"/>
      <c r="K376" s="114"/>
      <c r="L376" s="114"/>
      <c r="M376" s="114"/>
      <c r="N376" s="114"/>
      <c r="O376" s="114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</row>
    <row r="377" spans="1:32" ht="15.75" customHeight="1">
      <c r="A377" s="124" t="s">
        <v>234</v>
      </c>
      <c r="B377" s="29" t="s">
        <v>207</v>
      </c>
      <c r="C377" s="29" t="s">
        <v>166</v>
      </c>
      <c r="D377" s="30" t="s">
        <v>235</v>
      </c>
      <c r="E377" s="29"/>
      <c r="F377" s="29"/>
      <c r="G377" s="125">
        <f>G378</f>
        <v>0</v>
      </c>
      <c r="H377" s="39"/>
      <c r="I377" s="39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</row>
    <row r="378" spans="1:32" ht="15.75" customHeight="1">
      <c r="A378" s="61" t="s">
        <v>393</v>
      </c>
      <c r="B378" s="29" t="s">
        <v>207</v>
      </c>
      <c r="C378" s="29" t="s">
        <v>166</v>
      </c>
      <c r="D378" s="30" t="s">
        <v>235</v>
      </c>
      <c r="E378" s="29" t="s">
        <v>385</v>
      </c>
      <c r="F378" s="29" t="s">
        <v>308</v>
      </c>
      <c r="G378" s="125"/>
      <c r="H378" s="39"/>
      <c r="I378" s="39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</row>
    <row r="379" spans="1:32" ht="15.75" customHeight="1">
      <c r="A379" s="28" t="s">
        <v>236</v>
      </c>
      <c r="B379" s="29" t="s">
        <v>207</v>
      </c>
      <c r="C379" s="29" t="s">
        <v>166</v>
      </c>
      <c r="D379" s="30" t="s">
        <v>237</v>
      </c>
      <c r="E379" s="29"/>
      <c r="F379" s="29"/>
      <c r="G379" s="126">
        <f t="shared" ref="G379:I379" si="165">G380</f>
        <v>0</v>
      </c>
      <c r="H379" s="126">
        <f t="shared" si="165"/>
        <v>0</v>
      </c>
      <c r="I379" s="126">
        <f t="shared" si="165"/>
        <v>0</v>
      </c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</row>
    <row r="380" spans="1:32" ht="15.75" customHeight="1">
      <c r="A380" s="61" t="s">
        <v>393</v>
      </c>
      <c r="B380" s="29" t="s">
        <v>207</v>
      </c>
      <c r="C380" s="29" t="s">
        <v>166</v>
      </c>
      <c r="D380" s="30" t="s">
        <v>237</v>
      </c>
      <c r="E380" s="29" t="s">
        <v>385</v>
      </c>
      <c r="F380" s="29" t="s">
        <v>308</v>
      </c>
      <c r="G380" s="126"/>
      <c r="H380" s="126"/>
      <c r="I380" s="126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</row>
    <row r="381" spans="1:32" ht="15.75" customHeight="1">
      <c r="A381" s="202" t="s">
        <v>394</v>
      </c>
      <c r="B381" s="24" t="s">
        <v>207</v>
      </c>
      <c r="C381" s="24" t="s">
        <v>169</v>
      </c>
      <c r="D381" s="30"/>
      <c r="E381" s="29"/>
      <c r="F381" s="29"/>
      <c r="G381" s="39">
        <f t="shared" ref="G381:I381" si="166">G382+G387+G385</f>
        <v>51211.672720000002</v>
      </c>
      <c r="H381" s="39">
        <f t="shared" si="166"/>
        <v>51612.9</v>
      </c>
      <c r="I381" s="39">
        <f t="shared" si="166"/>
        <v>51409.9</v>
      </c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</row>
    <row r="382" spans="1:32" ht="15.75" customHeight="1">
      <c r="A382" s="28" t="s">
        <v>171</v>
      </c>
      <c r="B382" s="29" t="s">
        <v>207</v>
      </c>
      <c r="C382" s="29" t="s">
        <v>169</v>
      </c>
      <c r="D382" s="40" t="s">
        <v>172</v>
      </c>
      <c r="E382" s="29"/>
      <c r="F382" s="29"/>
      <c r="G382" s="31">
        <f t="shared" ref="G382:I382" si="167">G383+G384</f>
        <v>25933.501</v>
      </c>
      <c r="H382" s="31">
        <f t="shared" si="167"/>
        <v>22814.3</v>
      </c>
      <c r="I382" s="31">
        <f t="shared" si="167"/>
        <v>22311</v>
      </c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</row>
    <row r="383" spans="1:32" ht="31.5" customHeight="1">
      <c r="A383" s="28" t="s">
        <v>363</v>
      </c>
      <c r="B383" s="29" t="s">
        <v>207</v>
      </c>
      <c r="C383" s="29" t="s">
        <v>169</v>
      </c>
      <c r="D383" s="40" t="s">
        <v>172</v>
      </c>
      <c r="E383" s="29" t="s">
        <v>364</v>
      </c>
      <c r="F383" s="29" t="s">
        <v>365</v>
      </c>
      <c r="G383" s="31">
        <v>785</v>
      </c>
      <c r="H383" s="31">
        <v>657</v>
      </c>
      <c r="I383" s="31">
        <v>657</v>
      </c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</row>
    <row r="384" spans="1:32" ht="15.75" customHeight="1">
      <c r="A384" s="28" t="s">
        <v>376</v>
      </c>
      <c r="B384" s="29" t="s">
        <v>207</v>
      </c>
      <c r="C384" s="29" t="s">
        <v>169</v>
      </c>
      <c r="D384" s="40" t="s">
        <v>172</v>
      </c>
      <c r="E384" s="29" t="s">
        <v>377</v>
      </c>
      <c r="F384" s="29" t="s">
        <v>308</v>
      </c>
      <c r="G384" s="198">
        <f>26388.2-2448.399+1208.7</f>
        <v>25148.501</v>
      </c>
      <c r="H384" s="199">
        <f>28991.2+1500-H386-657+10000</f>
        <v>22157.3</v>
      </c>
      <c r="I384" s="199">
        <f>32722.4-4000-7068.4</f>
        <v>21654</v>
      </c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</row>
    <row r="385" spans="1:32" ht="15.75" customHeight="1">
      <c r="A385" s="28" t="s">
        <v>238</v>
      </c>
      <c r="B385" s="29" t="s">
        <v>207</v>
      </c>
      <c r="C385" s="29" t="s">
        <v>169</v>
      </c>
      <c r="D385" s="40" t="s">
        <v>239</v>
      </c>
      <c r="E385" s="29"/>
      <c r="F385" s="29"/>
      <c r="G385" s="31">
        <f t="shared" ref="G385:I385" si="168">G386</f>
        <v>13331</v>
      </c>
      <c r="H385" s="31">
        <f t="shared" si="168"/>
        <v>17676.900000000001</v>
      </c>
      <c r="I385" s="31">
        <f t="shared" si="168"/>
        <v>17676.900000000001</v>
      </c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</row>
    <row r="386" spans="1:32" ht="15.75" customHeight="1">
      <c r="A386" s="28" t="s">
        <v>376</v>
      </c>
      <c r="B386" s="29" t="s">
        <v>207</v>
      </c>
      <c r="C386" s="29" t="s">
        <v>169</v>
      </c>
      <c r="D386" s="40" t="s">
        <v>239</v>
      </c>
      <c r="E386" s="29" t="s">
        <v>377</v>
      </c>
      <c r="F386" s="29" t="s">
        <v>308</v>
      </c>
      <c r="G386" s="199">
        <v>13331</v>
      </c>
      <c r="H386" s="199">
        <v>17676.900000000001</v>
      </c>
      <c r="I386" s="199">
        <v>17676.900000000001</v>
      </c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</row>
    <row r="387" spans="1:32" ht="31.5" customHeight="1">
      <c r="A387" s="28" t="s">
        <v>240</v>
      </c>
      <c r="B387" s="29" t="s">
        <v>207</v>
      </c>
      <c r="C387" s="29" t="s">
        <v>169</v>
      </c>
      <c r="D387" s="30" t="s">
        <v>241</v>
      </c>
      <c r="E387" s="29"/>
      <c r="F387" s="29"/>
      <c r="G387" s="31">
        <f t="shared" ref="G387:I387" si="169">G388</f>
        <v>11947.17172</v>
      </c>
      <c r="H387" s="31">
        <f t="shared" si="169"/>
        <v>11121.7</v>
      </c>
      <c r="I387" s="31">
        <f t="shared" si="169"/>
        <v>11422</v>
      </c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</row>
    <row r="388" spans="1:32" ht="15.75" customHeight="1">
      <c r="A388" s="28" t="s">
        <v>376</v>
      </c>
      <c r="B388" s="29" t="s">
        <v>207</v>
      </c>
      <c r="C388" s="29" t="s">
        <v>169</v>
      </c>
      <c r="D388" s="30" t="s">
        <v>241</v>
      </c>
      <c r="E388" s="29" t="s">
        <v>385</v>
      </c>
      <c r="F388" s="29" t="s">
        <v>308</v>
      </c>
      <c r="G388" s="31">
        <v>11947.17172</v>
      </c>
      <c r="H388" s="31">
        <v>11121.7</v>
      </c>
      <c r="I388" s="31">
        <v>11422</v>
      </c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</row>
    <row r="389" spans="1:32" ht="15.75" customHeight="1">
      <c r="A389" s="23" t="s">
        <v>395</v>
      </c>
      <c r="B389" s="24" t="s">
        <v>207</v>
      </c>
      <c r="C389" s="24" t="s">
        <v>174</v>
      </c>
      <c r="D389" s="86"/>
      <c r="E389" s="24"/>
      <c r="F389" s="24"/>
      <c r="G389" s="39">
        <f t="shared" ref="G389:I389" si="170">G390+G397+G400+G408+G422+G431+G419+G417+G435+G433+G394</f>
        <v>30709.330409999995</v>
      </c>
      <c r="H389" s="39">
        <f t="shared" si="170"/>
        <v>30216.7</v>
      </c>
      <c r="I389" s="39">
        <f t="shared" si="170"/>
        <v>30611.3</v>
      </c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</row>
    <row r="390" spans="1:32" ht="15.75" customHeight="1">
      <c r="A390" s="28" t="s">
        <v>21</v>
      </c>
      <c r="B390" s="29" t="s">
        <v>207</v>
      </c>
      <c r="C390" s="29" t="s">
        <v>174</v>
      </c>
      <c r="D390" s="30" t="s">
        <v>23</v>
      </c>
      <c r="E390" s="29"/>
      <c r="F390" s="29"/>
      <c r="G390" s="31">
        <f t="shared" ref="G390:I390" si="171">SUM(G391:G393)</f>
        <v>1648.45588</v>
      </c>
      <c r="H390" s="31">
        <f t="shared" si="171"/>
        <v>1696.9</v>
      </c>
      <c r="I390" s="31">
        <f t="shared" si="171"/>
        <v>1676.9</v>
      </c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</row>
    <row r="391" spans="1:32" ht="31.5" customHeight="1">
      <c r="A391" s="144" t="s">
        <v>270</v>
      </c>
      <c r="B391" s="29" t="s">
        <v>207</v>
      </c>
      <c r="C391" s="29" t="s">
        <v>174</v>
      </c>
      <c r="D391" s="30" t="s">
        <v>23</v>
      </c>
      <c r="E391" s="29" t="s">
        <v>271</v>
      </c>
      <c r="F391" s="29" t="s">
        <v>272</v>
      </c>
      <c r="G391" s="34">
        <v>1250.3747100000001</v>
      </c>
      <c r="H391" s="31">
        <v>1288</v>
      </c>
      <c r="I391" s="31">
        <v>1288</v>
      </c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</row>
    <row r="392" spans="1:32" ht="47.25" customHeight="1">
      <c r="A392" s="113" t="s">
        <v>276</v>
      </c>
      <c r="B392" s="29" t="s">
        <v>207</v>
      </c>
      <c r="C392" s="29" t="s">
        <v>174</v>
      </c>
      <c r="D392" s="30" t="s">
        <v>23</v>
      </c>
      <c r="E392" s="29" t="s">
        <v>277</v>
      </c>
      <c r="F392" s="29" t="s">
        <v>278</v>
      </c>
      <c r="G392" s="34">
        <v>378.08116999999999</v>
      </c>
      <c r="H392" s="31">
        <v>388.9</v>
      </c>
      <c r="I392" s="31">
        <v>388.9</v>
      </c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</row>
    <row r="393" spans="1:32" ht="31.5" customHeight="1">
      <c r="A393" s="147" t="s">
        <v>280</v>
      </c>
      <c r="B393" s="29" t="s">
        <v>207</v>
      </c>
      <c r="C393" s="29" t="s">
        <v>174</v>
      </c>
      <c r="D393" s="190" t="s">
        <v>23</v>
      </c>
      <c r="E393" s="29" t="s">
        <v>274</v>
      </c>
      <c r="F393" s="29" t="s">
        <v>275</v>
      </c>
      <c r="G393" s="31">
        <v>20</v>
      </c>
      <c r="H393" s="31">
        <v>20</v>
      </c>
      <c r="I393" s="31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</row>
    <row r="394" spans="1:32" ht="31.5" customHeight="1">
      <c r="A394" s="28" t="s">
        <v>21</v>
      </c>
      <c r="B394" s="29" t="s">
        <v>207</v>
      </c>
      <c r="C394" s="29" t="s">
        <v>174</v>
      </c>
      <c r="D394" s="33" t="s">
        <v>28</v>
      </c>
      <c r="E394" s="29"/>
      <c r="F394" s="29"/>
      <c r="G394" s="31">
        <f>G395+G396</f>
        <v>150.54412000000002</v>
      </c>
      <c r="H394" s="31"/>
      <c r="I394" s="31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</row>
    <row r="395" spans="1:32" ht="31.5" customHeight="1">
      <c r="A395" s="144" t="s">
        <v>270</v>
      </c>
      <c r="B395" s="29" t="s">
        <v>207</v>
      </c>
      <c r="C395" s="29" t="s">
        <v>174</v>
      </c>
      <c r="D395" s="33" t="s">
        <v>28</v>
      </c>
      <c r="E395" s="29" t="s">
        <v>271</v>
      </c>
      <c r="F395" s="29" t="s">
        <v>272</v>
      </c>
      <c r="G395" s="34">
        <v>115.62529000000001</v>
      </c>
      <c r="H395" s="31"/>
      <c r="I395" s="31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</row>
    <row r="396" spans="1:32" ht="31.5" customHeight="1">
      <c r="A396" s="113" t="s">
        <v>276</v>
      </c>
      <c r="B396" s="29" t="s">
        <v>207</v>
      </c>
      <c r="C396" s="29" t="s">
        <v>174</v>
      </c>
      <c r="D396" s="33" t="s">
        <v>28</v>
      </c>
      <c r="E396" s="29" t="s">
        <v>277</v>
      </c>
      <c r="F396" s="29" t="s">
        <v>278</v>
      </c>
      <c r="G396" s="34">
        <v>34.91883</v>
      </c>
      <c r="H396" s="31"/>
      <c r="I396" s="31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</row>
    <row r="397" spans="1:32" ht="47.25" customHeight="1">
      <c r="A397" s="28" t="s">
        <v>173</v>
      </c>
      <c r="B397" s="29" t="s">
        <v>207</v>
      </c>
      <c r="C397" s="29" t="s">
        <v>174</v>
      </c>
      <c r="D397" s="40" t="s">
        <v>175</v>
      </c>
      <c r="E397" s="29"/>
      <c r="F397" s="29"/>
      <c r="G397" s="31">
        <f t="shared" ref="G397:I397" si="172">G398+G399</f>
        <v>2803.5920000000001</v>
      </c>
      <c r="H397" s="31">
        <f t="shared" si="172"/>
        <v>3090</v>
      </c>
      <c r="I397" s="31">
        <f t="shared" si="172"/>
        <v>3090</v>
      </c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</row>
    <row r="398" spans="1:32" ht="47.25" customHeight="1">
      <c r="A398" s="28" t="s">
        <v>363</v>
      </c>
      <c r="B398" s="29" t="s">
        <v>207</v>
      </c>
      <c r="C398" s="29" t="s">
        <v>174</v>
      </c>
      <c r="D398" s="40" t="s">
        <v>175</v>
      </c>
      <c r="E398" s="29" t="s">
        <v>364</v>
      </c>
      <c r="F398" s="29" t="s">
        <v>365</v>
      </c>
      <c r="G398" s="31">
        <v>4.5999999999999996</v>
      </c>
      <c r="H398" s="31">
        <v>5</v>
      </c>
      <c r="I398" s="31">
        <v>5</v>
      </c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</row>
    <row r="399" spans="1:32" ht="15.75" customHeight="1">
      <c r="A399" s="28" t="s">
        <v>376</v>
      </c>
      <c r="B399" s="29" t="s">
        <v>207</v>
      </c>
      <c r="C399" s="29" t="s">
        <v>174</v>
      </c>
      <c r="D399" s="40" t="s">
        <v>175</v>
      </c>
      <c r="E399" s="29" t="s">
        <v>377</v>
      </c>
      <c r="F399" s="29" t="s">
        <v>308</v>
      </c>
      <c r="G399" s="34">
        <v>2798.9920000000002</v>
      </c>
      <c r="H399" s="31">
        <f t="shared" ref="H399:I399" si="173">2885+200</f>
        <v>3085</v>
      </c>
      <c r="I399" s="31">
        <f t="shared" si="173"/>
        <v>3085</v>
      </c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</row>
    <row r="400" spans="1:32" ht="31.5" customHeight="1">
      <c r="A400" s="28" t="s">
        <v>242</v>
      </c>
      <c r="B400" s="29" t="s">
        <v>207</v>
      </c>
      <c r="C400" s="29" t="s">
        <v>174</v>
      </c>
      <c r="D400" s="40" t="s">
        <v>243</v>
      </c>
      <c r="E400" s="29"/>
      <c r="F400" s="29"/>
      <c r="G400" s="31">
        <f t="shared" ref="G400:I400" si="174">SUM(G401:G407)</f>
        <v>2044</v>
      </c>
      <c r="H400" s="31">
        <f t="shared" si="174"/>
        <v>2183.1999999999998</v>
      </c>
      <c r="I400" s="31">
        <f t="shared" si="174"/>
        <v>2183.1999999999998</v>
      </c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</row>
    <row r="401" spans="1:32" ht="15.75" customHeight="1">
      <c r="A401" s="61" t="s">
        <v>396</v>
      </c>
      <c r="B401" s="29" t="s">
        <v>207</v>
      </c>
      <c r="C401" s="29" t="s">
        <v>174</v>
      </c>
      <c r="D401" s="40" t="s">
        <v>243</v>
      </c>
      <c r="E401" s="29" t="s">
        <v>296</v>
      </c>
      <c r="F401" s="29" t="s">
        <v>272</v>
      </c>
      <c r="G401" s="31">
        <v>1570</v>
      </c>
      <c r="H401" s="31">
        <v>1676.8</v>
      </c>
      <c r="I401" s="31">
        <v>1676.8</v>
      </c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  <c r="AC401" s="60"/>
      <c r="AD401" s="60"/>
      <c r="AE401" s="60"/>
      <c r="AF401" s="60"/>
    </row>
    <row r="402" spans="1:32" ht="47.25" customHeight="1">
      <c r="A402" s="113" t="s">
        <v>276</v>
      </c>
      <c r="B402" s="29" t="s">
        <v>207</v>
      </c>
      <c r="C402" s="29" t="s">
        <v>174</v>
      </c>
      <c r="D402" s="40" t="s">
        <v>243</v>
      </c>
      <c r="E402" s="29" t="s">
        <v>300</v>
      </c>
      <c r="F402" s="29" t="s">
        <v>278</v>
      </c>
      <c r="G402" s="31">
        <v>474</v>
      </c>
      <c r="H402" s="31">
        <v>506.4</v>
      </c>
      <c r="I402" s="31">
        <v>506.4</v>
      </c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</row>
    <row r="403" spans="1:32" ht="31.5" customHeight="1">
      <c r="A403" s="147" t="s">
        <v>280</v>
      </c>
      <c r="B403" s="29" t="s">
        <v>207</v>
      </c>
      <c r="C403" s="29" t="s">
        <v>174</v>
      </c>
      <c r="D403" s="29" t="s">
        <v>243</v>
      </c>
      <c r="E403" s="29" t="s">
        <v>298</v>
      </c>
      <c r="F403" s="29" t="s">
        <v>275</v>
      </c>
      <c r="G403" s="31">
        <f t="shared" ref="G403:G407" si="175">I403</f>
        <v>0</v>
      </c>
      <c r="H403" s="31">
        <f t="shared" ref="H403:H407" si="176">G403</f>
        <v>0</v>
      </c>
      <c r="I403" s="31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</row>
    <row r="404" spans="1:32" ht="15.75" customHeight="1">
      <c r="A404" s="147"/>
      <c r="B404" s="29"/>
      <c r="C404" s="29"/>
      <c r="D404" s="29"/>
      <c r="E404" s="29"/>
      <c r="F404" s="29" t="s">
        <v>397</v>
      </c>
      <c r="G404" s="31">
        <f t="shared" si="175"/>
        <v>0</v>
      </c>
      <c r="H404" s="31">
        <f t="shared" si="176"/>
        <v>0</v>
      </c>
      <c r="I404" s="31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</row>
    <row r="405" spans="1:32" ht="15.75" customHeight="1">
      <c r="A405" s="147"/>
      <c r="B405" s="29"/>
      <c r="C405" s="29"/>
      <c r="D405" s="29"/>
      <c r="E405" s="29"/>
      <c r="F405" s="29" t="s">
        <v>285</v>
      </c>
      <c r="G405" s="31">
        <f t="shared" si="175"/>
        <v>0</v>
      </c>
      <c r="H405" s="31">
        <f t="shared" si="176"/>
        <v>0</v>
      </c>
      <c r="I405" s="31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</row>
    <row r="406" spans="1:32" ht="15.75" customHeight="1">
      <c r="A406" s="147" t="s">
        <v>287</v>
      </c>
      <c r="B406" s="29" t="s">
        <v>207</v>
      </c>
      <c r="C406" s="29" t="s">
        <v>174</v>
      </c>
      <c r="D406" s="40" t="s">
        <v>243</v>
      </c>
      <c r="E406" s="29" t="s">
        <v>284</v>
      </c>
      <c r="F406" s="29" t="s">
        <v>293</v>
      </c>
      <c r="G406" s="31">
        <f t="shared" si="175"/>
        <v>0</v>
      </c>
      <c r="H406" s="31">
        <f t="shared" si="176"/>
        <v>0</v>
      </c>
      <c r="I406" s="117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</row>
    <row r="407" spans="1:32" ht="15.75" customHeight="1">
      <c r="A407" s="147"/>
      <c r="B407" s="29" t="s">
        <v>207</v>
      </c>
      <c r="C407" s="29" t="s">
        <v>174</v>
      </c>
      <c r="D407" s="40" t="s">
        <v>243</v>
      </c>
      <c r="E407" s="29"/>
      <c r="F407" s="29" t="s">
        <v>288</v>
      </c>
      <c r="G407" s="31">
        <f t="shared" si="175"/>
        <v>0</v>
      </c>
      <c r="H407" s="31">
        <f t="shared" si="176"/>
        <v>0</v>
      </c>
      <c r="I407" s="31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</row>
    <row r="408" spans="1:32" ht="31.5" customHeight="1">
      <c r="A408" s="28" t="s">
        <v>244</v>
      </c>
      <c r="B408" s="29" t="s">
        <v>207</v>
      </c>
      <c r="C408" s="29" t="s">
        <v>174</v>
      </c>
      <c r="D408" s="40" t="s">
        <v>245</v>
      </c>
      <c r="E408" s="29"/>
      <c r="F408" s="29"/>
      <c r="G408" s="31">
        <f t="shared" ref="G408:I408" si="177">SUM(G409:G416)</f>
        <v>2915</v>
      </c>
      <c r="H408" s="31">
        <f t="shared" si="177"/>
        <v>3045.9</v>
      </c>
      <c r="I408" s="31">
        <f t="shared" si="177"/>
        <v>3045.9</v>
      </c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</row>
    <row r="409" spans="1:32" ht="31.5" customHeight="1">
      <c r="A409" s="144" t="s">
        <v>270</v>
      </c>
      <c r="B409" s="29" t="s">
        <v>207</v>
      </c>
      <c r="C409" s="29" t="s">
        <v>174</v>
      </c>
      <c r="D409" s="40" t="s">
        <v>245</v>
      </c>
      <c r="E409" s="29" t="s">
        <v>296</v>
      </c>
      <c r="F409" s="29" t="s">
        <v>272</v>
      </c>
      <c r="G409" s="31">
        <v>2239</v>
      </c>
      <c r="H409" s="31">
        <v>2339.4</v>
      </c>
      <c r="I409" s="31">
        <v>2339.4</v>
      </c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</row>
    <row r="410" spans="1:32" ht="47.25" customHeight="1">
      <c r="A410" s="113" t="s">
        <v>276</v>
      </c>
      <c r="B410" s="29" t="s">
        <v>207</v>
      </c>
      <c r="C410" s="29" t="s">
        <v>174</v>
      </c>
      <c r="D410" s="40" t="s">
        <v>245</v>
      </c>
      <c r="E410" s="29" t="s">
        <v>300</v>
      </c>
      <c r="F410" s="29" t="s">
        <v>278</v>
      </c>
      <c r="G410" s="31">
        <v>676</v>
      </c>
      <c r="H410" s="31">
        <v>706.5</v>
      </c>
      <c r="I410" s="31">
        <v>706.5</v>
      </c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</row>
    <row r="411" spans="1:32" ht="31.5" customHeight="1">
      <c r="A411" s="147" t="s">
        <v>280</v>
      </c>
      <c r="B411" s="29" t="s">
        <v>207</v>
      </c>
      <c r="C411" s="29" t="s">
        <v>174</v>
      </c>
      <c r="D411" s="29" t="s">
        <v>245</v>
      </c>
      <c r="E411" s="29" t="s">
        <v>298</v>
      </c>
      <c r="F411" s="29" t="s">
        <v>275</v>
      </c>
      <c r="G411" s="31">
        <f t="shared" ref="G411:G416" si="178">I411</f>
        <v>0</v>
      </c>
      <c r="H411" s="31">
        <f t="shared" ref="H411:H416" si="179">G411</f>
        <v>0</v>
      </c>
      <c r="I411" s="31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</row>
    <row r="412" spans="1:32" ht="15.75" customHeight="1">
      <c r="A412" s="147"/>
      <c r="B412" s="29"/>
      <c r="C412" s="29"/>
      <c r="D412" s="29"/>
      <c r="E412" s="29"/>
      <c r="F412" s="29" t="s">
        <v>397</v>
      </c>
      <c r="G412" s="31">
        <f t="shared" si="178"/>
        <v>0</v>
      </c>
      <c r="H412" s="31">
        <f t="shared" si="179"/>
        <v>0</v>
      </c>
      <c r="I412" s="31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</row>
    <row r="413" spans="1:32" ht="15.75" customHeight="1">
      <c r="A413" s="147"/>
      <c r="B413" s="29"/>
      <c r="C413" s="29"/>
      <c r="D413" s="29"/>
      <c r="E413" s="29"/>
      <c r="F413" s="29" t="s">
        <v>285</v>
      </c>
      <c r="G413" s="31">
        <f t="shared" si="178"/>
        <v>0</v>
      </c>
      <c r="H413" s="31">
        <f t="shared" si="179"/>
        <v>0</v>
      </c>
      <c r="I413" s="31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</row>
    <row r="414" spans="1:32" ht="15.75" customHeight="1">
      <c r="A414" s="147" t="s">
        <v>287</v>
      </c>
      <c r="B414" s="29" t="s">
        <v>207</v>
      </c>
      <c r="C414" s="29" t="s">
        <v>174</v>
      </c>
      <c r="D414" s="40" t="s">
        <v>245</v>
      </c>
      <c r="E414" s="29" t="s">
        <v>284</v>
      </c>
      <c r="F414" s="29" t="s">
        <v>285</v>
      </c>
      <c r="G414" s="31">
        <f t="shared" si="178"/>
        <v>0</v>
      </c>
      <c r="H414" s="31">
        <f t="shared" si="179"/>
        <v>0</v>
      </c>
      <c r="I414" s="31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</row>
    <row r="415" spans="1:32" ht="15.75" customHeight="1">
      <c r="A415" s="147"/>
      <c r="B415" s="29" t="s">
        <v>207</v>
      </c>
      <c r="C415" s="29" t="s">
        <v>174</v>
      </c>
      <c r="D415" s="40" t="s">
        <v>245</v>
      </c>
      <c r="E415" s="29"/>
      <c r="F415" s="29" t="s">
        <v>293</v>
      </c>
      <c r="G415" s="31">
        <f t="shared" si="178"/>
        <v>0</v>
      </c>
      <c r="H415" s="31">
        <f t="shared" si="179"/>
        <v>0</v>
      </c>
      <c r="I415" s="31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</row>
    <row r="416" spans="1:32" ht="15.75" customHeight="1">
      <c r="A416" s="147"/>
      <c r="B416" s="29" t="s">
        <v>207</v>
      </c>
      <c r="C416" s="29" t="s">
        <v>174</v>
      </c>
      <c r="D416" s="40" t="s">
        <v>245</v>
      </c>
      <c r="E416" s="29"/>
      <c r="F416" s="29" t="s">
        <v>288</v>
      </c>
      <c r="G416" s="31">
        <f t="shared" si="178"/>
        <v>0</v>
      </c>
      <c r="H416" s="31">
        <f t="shared" si="179"/>
        <v>0</v>
      </c>
      <c r="I416" s="31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</row>
    <row r="417" spans="1:32" ht="54.75" customHeight="1">
      <c r="A417" s="28" t="s">
        <v>246</v>
      </c>
      <c r="B417" s="29" t="s">
        <v>207</v>
      </c>
      <c r="C417" s="42" t="s">
        <v>174</v>
      </c>
      <c r="D417" s="30" t="s">
        <v>247</v>
      </c>
      <c r="E417" s="29"/>
      <c r="F417" s="29"/>
      <c r="G417" s="31">
        <f t="shared" ref="G417:I417" si="180">G418</f>
        <v>1054.5999999999999</v>
      </c>
      <c r="H417" s="31">
        <f t="shared" si="180"/>
        <v>1054.5999999999999</v>
      </c>
      <c r="I417" s="31">
        <f t="shared" si="180"/>
        <v>1054.5999999999999</v>
      </c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</row>
    <row r="418" spans="1:32" ht="54.75" customHeight="1">
      <c r="A418" s="28" t="s">
        <v>376</v>
      </c>
      <c r="B418" s="29" t="s">
        <v>207</v>
      </c>
      <c r="C418" s="42" t="s">
        <v>174</v>
      </c>
      <c r="D418" s="30" t="s">
        <v>247</v>
      </c>
      <c r="E418" s="29" t="s">
        <v>385</v>
      </c>
      <c r="F418" s="29" t="s">
        <v>308</v>
      </c>
      <c r="G418" s="31">
        <v>1054.5999999999999</v>
      </c>
      <c r="H418" s="31">
        <v>1054.5999999999999</v>
      </c>
      <c r="I418" s="31">
        <v>1054.5999999999999</v>
      </c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</row>
    <row r="419" spans="1:32" ht="54.75" customHeight="1">
      <c r="A419" s="61" t="s">
        <v>248</v>
      </c>
      <c r="B419" s="29" t="s">
        <v>207</v>
      </c>
      <c r="C419" s="29" t="s">
        <v>174</v>
      </c>
      <c r="D419" s="30" t="s">
        <v>249</v>
      </c>
      <c r="E419" s="29"/>
      <c r="F419" s="29"/>
      <c r="G419" s="31">
        <f>G420+G421</f>
        <v>12910.3</v>
      </c>
      <c r="H419" s="31">
        <f t="shared" ref="H419:I419" si="181">H420</f>
        <v>12344.8</v>
      </c>
      <c r="I419" s="31">
        <f t="shared" si="181"/>
        <v>12692.6</v>
      </c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</row>
    <row r="420" spans="1:32" ht="54.75" customHeight="1">
      <c r="A420" s="28" t="s">
        <v>376</v>
      </c>
      <c r="B420" s="29" t="s">
        <v>207</v>
      </c>
      <c r="C420" s="29" t="s">
        <v>174</v>
      </c>
      <c r="D420" s="30" t="s">
        <v>249</v>
      </c>
      <c r="E420" s="29" t="s">
        <v>377</v>
      </c>
      <c r="F420" s="29" t="s">
        <v>308</v>
      </c>
      <c r="G420" s="31">
        <v>2840</v>
      </c>
      <c r="H420" s="31">
        <v>12344.8</v>
      </c>
      <c r="I420" s="31">
        <v>12692.6</v>
      </c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</row>
    <row r="421" spans="1:32" ht="54.75" customHeight="1">
      <c r="A421" s="28" t="s">
        <v>383</v>
      </c>
      <c r="B421" s="29" t="s">
        <v>207</v>
      </c>
      <c r="C421" s="29" t="s">
        <v>174</v>
      </c>
      <c r="D421" s="30" t="s">
        <v>249</v>
      </c>
      <c r="E421" s="29" t="s">
        <v>307</v>
      </c>
      <c r="F421" s="29" t="s">
        <v>308</v>
      </c>
      <c r="G421" s="31">
        <v>10070.299999999999</v>
      </c>
      <c r="H421" s="31"/>
      <c r="I421" s="31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</row>
    <row r="422" spans="1:32" ht="54.75" customHeight="1">
      <c r="A422" s="28" t="s">
        <v>250</v>
      </c>
      <c r="B422" s="29" t="s">
        <v>207</v>
      </c>
      <c r="C422" s="29" t="s">
        <v>174</v>
      </c>
      <c r="D422" s="30" t="s">
        <v>251</v>
      </c>
      <c r="E422" s="29"/>
      <c r="F422" s="29"/>
      <c r="G422" s="31">
        <f t="shared" ref="G422:I422" si="182">SUM(G423:G430)</f>
        <v>3391.7</v>
      </c>
      <c r="H422" s="31">
        <f t="shared" si="182"/>
        <v>3398.6</v>
      </c>
      <c r="I422" s="31">
        <f t="shared" si="182"/>
        <v>3405.6</v>
      </c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</row>
    <row r="423" spans="1:32" ht="31.5" customHeight="1">
      <c r="A423" s="144" t="s">
        <v>270</v>
      </c>
      <c r="B423" s="29" t="s">
        <v>207</v>
      </c>
      <c r="C423" s="29" t="s">
        <v>174</v>
      </c>
      <c r="D423" s="30" t="s">
        <v>251</v>
      </c>
      <c r="E423" s="29" t="s">
        <v>271</v>
      </c>
      <c r="F423" s="29" t="s">
        <v>272</v>
      </c>
      <c r="G423" s="31">
        <v>1600</v>
      </c>
      <c r="H423" s="31">
        <v>1600</v>
      </c>
      <c r="I423" s="31">
        <v>1600</v>
      </c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</row>
    <row r="424" spans="1:32" ht="47.25" customHeight="1">
      <c r="A424" s="113" t="s">
        <v>276</v>
      </c>
      <c r="B424" s="29" t="s">
        <v>207</v>
      </c>
      <c r="C424" s="29" t="s">
        <v>174</v>
      </c>
      <c r="D424" s="30" t="s">
        <v>251</v>
      </c>
      <c r="E424" s="29" t="s">
        <v>277</v>
      </c>
      <c r="F424" s="29" t="s">
        <v>278</v>
      </c>
      <c r="G424" s="31">
        <v>483</v>
      </c>
      <c r="H424" s="31">
        <v>483</v>
      </c>
      <c r="I424" s="31">
        <v>483</v>
      </c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</row>
    <row r="425" spans="1:32" ht="31.5" customHeight="1">
      <c r="A425" s="113" t="s">
        <v>280</v>
      </c>
      <c r="B425" s="29" t="s">
        <v>207</v>
      </c>
      <c r="C425" s="29" t="s">
        <v>174</v>
      </c>
      <c r="D425" s="30" t="s">
        <v>251</v>
      </c>
      <c r="E425" s="29" t="s">
        <v>274</v>
      </c>
      <c r="F425" s="29" t="s">
        <v>275</v>
      </c>
      <c r="G425" s="34">
        <v>150</v>
      </c>
      <c r="H425" s="31"/>
      <c r="I425" s="31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</row>
    <row r="426" spans="1:32" ht="15.75" customHeight="1">
      <c r="A426" s="188" t="s">
        <v>283</v>
      </c>
      <c r="B426" s="29" t="s">
        <v>207</v>
      </c>
      <c r="C426" s="29" t="s">
        <v>174</v>
      </c>
      <c r="D426" s="30" t="s">
        <v>251</v>
      </c>
      <c r="E426" s="29" t="s">
        <v>284</v>
      </c>
      <c r="F426" s="29" t="s">
        <v>375</v>
      </c>
      <c r="G426" s="31"/>
      <c r="H426" s="31"/>
      <c r="I426" s="31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</row>
    <row r="427" spans="1:32" ht="15.75" customHeight="1">
      <c r="A427" s="203"/>
      <c r="B427" s="29" t="s">
        <v>207</v>
      </c>
      <c r="C427" s="29" t="s">
        <v>174</v>
      </c>
      <c r="D427" s="30" t="s">
        <v>251</v>
      </c>
      <c r="E427" s="29" t="s">
        <v>284</v>
      </c>
      <c r="F427" s="29" t="s">
        <v>397</v>
      </c>
      <c r="G427" s="31"/>
      <c r="H427" s="31"/>
      <c r="I427" s="31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</row>
    <row r="428" spans="1:32" ht="15.75" customHeight="1">
      <c r="A428" s="203"/>
      <c r="B428" s="29" t="s">
        <v>207</v>
      </c>
      <c r="C428" s="29" t="s">
        <v>174</v>
      </c>
      <c r="D428" s="30" t="s">
        <v>251</v>
      </c>
      <c r="E428" s="29" t="s">
        <v>284</v>
      </c>
      <c r="F428" s="29" t="s">
        <v>285</v>
      </c>
      <c r="G428" s="31"/>
      <c r="H428" s="31"/>
      <c r="I428" s="31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</row>
    <row r="429" spans="1:32" ht="15.75" customHeight="1">
      <c r="A429" s="203"/>
      <c r="B429" s="29" t="s">
        <v>207</v>
      </c>
      <c r="C429" s="29" t="s">
        <v>174</v>
      </c>
      <c r="D429" s="30" t="s">
        <v>251</v>
      </c>
      <c r="E429" s="29" t="s">
        <v>284</v>
      </c>
      <c r="F429" s="29" t="s">
        <v>303</v>
      </c>
      <c r="G429" s="31"/>
      <c r="H429" s="31"/>
      <c r="I429" s="31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</row>
    <row r="430" spans="1:32" ht="15.75" customHeight="1">
      <c r="A430" s="204"/>
      <c r="B430" s="29" t="s">
        <v>207</v>
      </c>
      <c r="C430" s="29" t="s">
        <v>174</v>
      </c>
      <c r="D430" s="30" t="s">
        <v>251</v>
      </c>
      <c r="E430" s="29" t="s">
        <v>284</v>
      </c>
      <c r="F430" s="29" t="s">
        <v>288</v>
      </c>
      <c r="G430" s="31">
        <f>1308.7-150</f>
        <v>1158.7</v>
      </c>
      <c r="H430" s="31">
        <v>1315.6</v>
      </c>
      <c r="I430" s="31">
        <v>1322.6</v>
      </c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</row>
    <row r="431" spans="1:32" ht="63" customHeight="1">
      <c r="A431" s="28" t="s">
        <v>33</v>
      </c>
      <c r="B431" s="29" t="s">
        <v>207</v>
      </c>
      <c r="C431" s="29" t="s">
        <v>174</v>
      </c>
      <c r="D431" s="30" t="s">
        <v>34</v>
      </c>
      <c r="E431" s="29"/>
      <c r="F431" s="29"/>
      <c r="G431" s="31">
        <f t="shared" ref="G431:I431" si="183">G432</f>
        <v>90</v>
      </c>
      <c r="H431" s="31">
        <f t="shared" si="183"/>
        <v>82</v>
      </c>
      <c r="I431" s="31">
        <f t="shared" si="183"/>
        <v>82</v>
      </c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</row>
    <row r="432" spans="1:32" ht="31.5" customHeight="1">
      <c r="A432" s="144" t="s">
        <v>283</v>
      </c>
      <c r="B432" s="29" t="s">
        <v>207</v>
      </c>
      <c r="C432" s="29" t="s">
        <v>174</v>
      </c>
      <c r="D432" s="30" t="s">
        <v>34</v>
      </c>
      <c r="E432" s="29" t="s">
        <v>284</v>
      </c>
      <c r="F432" s="29" t="s">
        <v>288</v>
      </c>
      <c r="G432" s="31">
        <v>90</v>
      </c>
      <c r="H432" s="31">
        <v>82</v>
      </c>
      <c r="I432" s="31">
        <v>82</v>
      </c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</row>
    <row r="433" spans="1:32" ht="31.5" customHeight="1">
      <c r="A433" s="28" t="s">
        <v>226</v>
      </c>
      <c r="B433" s="29" t="s">
        <v>207</v>
      </c>
      <c r="C433" s="42" t="s">
        <v>174</v>
      </c>
      <c r="D433" s="30" t="s">
        <v>227</v>
      </c>
      <c r="E433" s="29"/>
      <c r="F433" s="29"/>
      <c r="G433" s="31">
        <f t="shared" ref="G433:I433" si="184">G434</f>
        <v>396.99700000000001</v>
      </c>
      <c r="H433" s="31">
        <f t="shared" si="184"/>
        <v>0</v>
      </c>
      <c r="I433" s="31">
        <f t="shared" si="184"/>
        <v>0</v>
      </c>
      <c r="J433" s="17"/>
      <c r="K433" s="17"/>
      <c r="L433" s="17"/>
      <c r="M433" s="17"/>
      <c r="N433" s="17"/>
      <c r="O433" s="114"/>
      <c r="P433" s="114"/>
      <c r="Q433" s="114"/>
      <c r="R433" s="114"/>
      <c r="S433" s="114"/>
      <c r="T433" s="114"/>
      <c r="U433" s="114"/>
      <c r="V433" s="114"/>
      <c r="W433" s="114"/>
      <c r="X433" s="114"/>
      <c r="Y433" s="114"/>
      <c r="Z433" s="114"/>
      <c r="AA433" s="114"/>
      <c r="AB433" s="114"/>
      <c r="AC433" s="114"/>
      <c r="AD433" s="114"/>
      <c r="AE433" s="114"/>
      <c r="AF433" s="114"/>
    </row>
    <row r="434" spans="1:32" ht="31.5" customHeight="1">
      <c r="A434" s="28" t="s">
        <v>387</v>
      </c>
      <c r="B434" s="29" t="s">
        <v>207</v>
      </c>
      <c r="C434" s="42" t="s">
        <v>174</v>
      </c>
      <c r="D434" s="30" t="s">
        <v>227</v>
      </c>
      <c r="E434" s="29" t="s">
        <v>284</v>
      </c>
      <c r="F434" s="29" t="s">
        <v>293</v>
      </c>
      <c r="G434" s="34">
        <v>396.99700000000001</v>
      </c>
      <c r="H434" s="31"/>
      <c r="I434" s="31"/>
      <c r="J434" s="17"/>
      <c r="K434" s="17"/>
      <c r="L434" s="17"/>
      <c r="M434" s="17"/>
      <c r="N434" s="17"/>
      <c r="O434" s="114"/>
      <c r="P434" s="114"/>
      <c r="Q434" s="114"/>
      <c r="R434" s="114"/>
      <c r="S434" s="114"/>
      <c r="T434" s="114"/>
      <c r="U434" s="114"/>
      <c r="V434" s="114"/>
      <c r="W434" s="114"/>
      <c r="X434" s="114"/>
      <c r="Y434" s="114"/>
      <c r="Z434" s="114"/>
      <c r="AA434" s="114"/>
      <c r="AB434" s="114"/>
      <c r="AC434" s="114"/>
      <c r="AD434" s="114"/>
      <c r="AE434" s="114"/>
      <c r="AF434" s="114"/>
    </row>
    <row r="435" spans="1:32" ht="31.5" customHeight="1">
      <c r="A435" s="28" t="s">
        <v>252</v>
      </c>
      <c r="B435" s="29" t="s">
        <v>207</v>
      </c>
      <c r="C435" s="42" t="s">
        <v>174</v>
      </c>
      <c r="D435" s="30" t="s">
        <v>253</v>
      </c>
      <c r="E435" s="29"/>
      <c r="F435" s="29"/>
      <c r="G435" s="126">
        <f t="shared" ref="G435:I435" si="185">G436</f>
        <v>3304.1414100000002</v>
      </c>
      <c r="H435" s="126">
        <f t="shared" si="185"/>
        <v>3320.7</v>
      </c>
      <c r="I435" s="126">
        <f t="shared" si="185"/>
        <v>3380.5</v>
      </c>
      <c r="J435" s="17"/>
      <c r="K435" s="17"/>
      <c r="L435" s="17"/>
      <c r="M435" s="17"/>
      <c r="N435" s="17"/>
      <c r="O435" s="114"/>
      <c r="P435" s="114"/>
      <c r="Q435" s="114"/>
      <c r="R435" s="114"/>
      <c r="S435" s="114"/>
      <c r="T435" s="114"/>
      <c r="U435" s="114"/>
      <c r="V435" s="114"/>
      <c r="W435" s="114"/>
      <c r="X435" s="114"/>
      <c r="Y435" s="114"/>
      <c r="Z435" s="114"/>
      <c r="AA435" s="114"/>
      <c r="AB435" s="114"/>
      <c r="AC435" s="114"/>
      <c r="AD435" s="114"/>
      <c r="AE435" s="114"/>
      <c r="AF435" s="114"/>
    </row>
    <row r="436" spans="1:32" ht="31.5" customHeight="1">
      <c r="A436" s="61" t="s">
        <v>393</v>
      </c>
      <c r="B436" s="29" t="s">
        <v>207</v>
      </c>
      <c r="C436" s="42" t="s">
        <v>174</v>
      </c>
      <c r="D436" s="30" t="s">
        <v>253</v>
      </c>
      <c r="E436" s="29" t="s">
        <v>385</v>
      </c>
      <c r="F436" s="29" t="s">
        <v>308</v>
      </c>
      <c r="G436" s="126">
        <v>3304.1414100000002</v>
      </c>
      <c r="H436" s="126">
        <v>3320.7</v>
      </c>
      <c r="I436" s="126">
        <v>3380.5</v>
      </c>
      <c r="J436" s="17"/>
      <c r="K436" s="17"/>
      <c r="L436" s="17"/>
      <c r="M436" s="17"/>
      <c r="N436" s="17"/>
      <c r="O436" s="114"/>
      <c r="P436" s="114"/>
      <c r="Q436" s="114"/>
      <c r="R436" s="114"/>
      <c r="S436" s="114"/>
      <c r="T436" s="114"/>
      <c r="U436" s="114"/>
      <c r="V436" s="114"/>
      <c r="W436" s="114"/>
      <c r="X436" s="114"/>
      <c r="Y436" s="114"/>
      <c r="Z436" s="114"/>
      <c r="AA436" s="114"/>
      <c r="AB436" s="114"/>
      <c r="AC436" s="114"/>
      <c r="AD436" s="114"/>
      <c r="AE436" s="114"/>
      <c r="AF436" s="114"/>
    </row>
    <row r="437" spans="1:32" ht="15.75" customHeight="1">
      <c r="A437" s="23" t="s">
        <v>82</v>
      </c>
      <c r="B437" s="24" t="s">
        <v>207</v>
      </c>
      <c r="C437" s="24" t="s">
        <v>83</v>
      </c>
      <c r="D437" s="25"/>
      <c r="E437" s="24"/>
      <c r="F437" s="24"/>
      <c r="G437" s="39">
        <f t="shared" ref="G437:I437" si="186">G438</f>
        <v>13351.1</v>
      </c>
      <c r="H437" s="39">
        <f t="shared" si="186"/>
        <v>12949.9</v>
      </c>
      <c r="I437" s="39">
        <f t="shared" si="186"/>
        <v>13415.4</v>
      </c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</row>
    <row r="438" spans="1:32" ht="15.75" customHeight="1">
      <c r="A438" s="28" t="s">
        <v>372</v>
      </c>
      <c r="B438" s="29" t="s">
        <v>207</v>
      </c>
      <c r="C438" s="29" t="s">
        <v>181</v>
      </c>
      <c r="D438" s="25"/>
      <c r="E438" s="24"/>
      <c r="F438" s="24"/>
      <c r="G438" s="39">
        <f t="shared" ref="G438:I438" si="187">G439+G445+G443+G447+G441</f>
        <v>13351.1</v>
      </c>
      <c r="H438" s="39">
        <f t="shared" si="187"/>
        <v>12949.9</v>
      </c>
      <c r="I438" s="39">
        <f t="shared" si="187"/>
        <v>13415.4</v>
      </c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</row>
    <row r="439" spans="1:32" ht="63" customHeight="1">
      <c r="A439" s="61" t="s">
        <v>254</v>
      </c>
      <c r="B439" s="29" t="s">
        <v>207</v>
      </c>
      <c r="C439" s="29" t="s">
        <v>181</v>
      </c>
      <c r="D439" s="30" t="s">
        <v>255</v>
      </c>
      <c r="E439" s="29"/>
      <c r="F439" s="29"/>
      <c r="G439" s="31">
        <f t="shared" ref="G439:I439" si="188">G440</f>
        <v>221.9</v>
      </c>
      <c r="H439" s="31">
        <f t="shared" si="188"/>
        <v>206.6</v>
      </c>
      <c r="I439" s="31">
        <f t="shared" si="188"/>
        <v>212.2</v>
      </c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</row>
    <row r="440" spans="1:32" ht="31.5" customHeight="1">
      <c r="A440" s="61" t="s">
        <v>373</v>
      </c>
      <c r="B440" s="29" t="s">
        <v>207</v>
      </c>
      <c r="C440" s="29" t="s">
        <v>181</v>
      </c>
      <c r="D440" s="30" t="s">
        <v>255</v>
      </c>
      <c r="E440" s="29" t="s">
        <v>398</v>
      </c>
      <c r="F440" s="29" t="s">
        <v>334</v>
      </c>
      <c r="G440" s="31">
        <v>221.9</v>
      </c>
      <c r="H440" s="31">
        <v>206.6</v>
      </c>
      <c r="I440" s="31">
        <v>212.2</v>
      </c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</row>
    <row r="441" spans="1:32" ht="78.75" customHeight="1">
      <c r="A441" s="61" t="s">
        <v>256</v>
      </c>
      <c r="B441" s="29" t="s">
        <v>207</v>
      </c>
      <c r="C441" s="29" t="s">
        <v>181</v>
      </c>
      <c r="D441" s="30" t="s">
        <v>257</v>
      </c>
      <c r="E441" s="29"/>
      <c r="F441" s="29"/>
      <c r="G441" s="31">
        <f t="shared" ref="G441:I441" si="189">G442</f>
        <v>909.7</v>
      </c>
      <c r="H441" s="31">
        <f t="shared" si="189"/>
        <v>846.9</v>
      </c>
      <c r="I441" s="31">
        <f t="shared" si="189"/>
        <v>869.8</v>
      </c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</row>
    <row r="442" spans="1:32" ht="31.5" customHeight="1">
      <c r="A442" s="61" t="s">
        <v>373</v>
      </c>
      <c r="B442" s="29" t="s">
        <v>207</v>
      </c>
      <c r="C442" s="29" t="s">
        <v>181</v>
      </c>
      <c r="D442" s="30" t="s">
        <v>257</v>
      </c>
      <c r="E442" s="29" t="s">
        <v>398</v>
      </c>
      <c r="F442" s="29" t="s">
        <v>334</v>
      </c>
      <c r="G442" s="31">
        <v>909.7</v>
      </c>
      <c r="H442" s="31">
        <v>846.9</v>
      </c>
      <c r="I442" s="31">
        <v>869.8</v>
      </c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</row>
    <row r="443" spans="1:32" ht="31.5" customHeight="1">
      <c r="A443" s="127" t="s">
        <v>258</v>
      </c>
      <c r="B443" s="29" t="s">
        <v>207</v>
      </c>
      <c r="C443" s="29" t="s">
        <v>181</v>
      </c>
      <c r="D443" s="30" t="s">
        <v>259</v>
      </c>
      <c r="E443" s="29"/>
      <c r="F443" s="29"/>
      <c r="G443" s="31">
        <f t="shared" ref="G443:I443" si="190">G444</f>
        <v>4665</v>
      </c>
      <c r="H443" s="31">
        <f t="shared" si="190"/>
        <v>4500</v>
      </c>
      <c r="I443" s="31">
        <f t="shared" si="190"/>
        <v>4670</v>
      </c>
      <c r="J443" s="32">
        <f t="shared" ref="J443:L443" si="191">G443+G445+G447</f>
        <v>12219.5</v>
      </c>
      <c r="K443" s="32">
        <f t="shared" si="191"/>
        <v>11896.4</v>
      </c>
      <c r="L443" s="32">
        <f t="shared" si="191"/>
        <v>12333.4</v>
      </c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</row>
    <row r="444" spans="1:32" ht="31.5" customHeight="1">
      <c r="A444" s="28" t="s">
        <v>399</v>
      </c>
      <c r="B444" s="29" t="s">
        <v>207</v>
      </c>
      <c r="C444" s="29" t="s">
        <v>181</v>
      </c>
      <c r="D444" s="30" t="s">
        <v>259</v>
      </c>
      <c r="E444" s="29" t="s">
        <v>400</v>
      </c>
      <c r="F444" s="29" t="s">
        <v>334</v>
      </c>
      <c r="G444" s="31">
        <v>4665</v>
      </c>
      <c r="H444" s="31">
        <v>4500</v>
      </c>
      <c r="I444" s="31">
        <v>4670</v>
      </c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</row>
    <row r="445" spans="1:32" ht="15.75" customHeight="1">
      <c r="A445" s="127" t="s">
        <v>260</v>
      </c>
      <c r="B445" s="29" t="s">
        <v>207</v>
      </c>
      <c r="C445" s="29" t="s">
        <v>181</v>
      </c>
      <c r="D445" s="30" t="s">
        <v>261</v>
      </c>
      <c r="E445" s="29"/>
      <c r="F445" s="29"/>
      <c r="G445" s="31">
        <f t="shared" ref="G445:I445" si="192">G446</f>
        <v>3554</v>
      </c>
      <c r="H445" s="31">
        <f t="shared" si="192"/>
        <v>3473</v>
      </c>
      <c r="I445" s="31">
        <f t="shared" si="192"/>
        <v>3600</v>
      </c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</row>
    <row r="446" spans="1:32" ht="31.5" customHeight="1">
      <c r="A446" s="28" t="s">
        <v>399</v>
      </c>
      <c r="B446" s="29" t="s">
        <v>207</v>
      </c>
      <c r="C446" s="29" t="s">
        <v>181</v>
      </c>
      <c r="D446" s="30" t="s">
        <v>261</v>
      </c>
      <c r="E446" s="29" t="s">
        <v>401</v>
      </c>
      <c r="F446" s="29" t="s">
        <v>285</v>
      </c>
      <c r="G446" s="31">
        <v>3554</v>
      </c>
      <c r="H446" s="31">
        <v>3473</v>
      </c>
      <c r="I446" s="31">
        <v>3600</v>
      </c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</row>
    <row r="447" spans="1:32" ht="31.5" customHeight="1">
      <c r="A447" s="127" t="s">
        <v>262</v>
      </c>
      <c r="B447" s="29" t="s">
        <v>207</v>
      </c>
      <c r="C447" s="29" t="s">
        <v>181</v>
      </c>
      <c r="D447" s="30" t="s">
        <v>263</v>
      </c>
      <c r="E447" s="29"/>
      <c r="F447" s="29"/>
      <c r="G447" s="31">
        <f t="shared" ref="G447:I447" si="193">G448</f>
        <v>4000.5</v>
      </c>
      <c r="H447" s="31">
        <f t="shared" si="193"/>
        <v>3923.4</v>
      </c>
      <c r="I447" s="31">
        <f t="shared" si="193"/>
        <v>4063.4</v>
      </c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</row>
    <row r="448" spans="1:32" ht="31.5" customHeight="1">
      <c r="A448" s="28" t="s">
        <v>399</v>
      </c>
      <c r="B448" s="29" t="s">
        <v>207</v>
      </c>
      <c r="C448" s="29" t="s">
        <v>181</v>
      </c>
      <c r="D448" s="30" t="s">
        <v>263</v>
      </c>
      <c r="E448" s="29" t="s">
        <v>400</v>
      </c>
      <c r="F448" s="29" t="s">
        <v>334</v>
      </c>
      <c r="G448" s="31">
        <v>4000.5</v>
      </c>
      <c r="H448" s="31">
        <v>3923.4</v>
      </c>
      <c r="I448" s="31">
        <v>4063.4</v>
      </c>
      <c r="J448" s="12"/>
      <c r="K448" s="74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</row>
    <row r="449" spans="1:32" ht="18.75" customHeight="1">
      <c r="A449" s="128" t="s">
        <v>264</v>
      </c>
      <c r="B449" s="129"/>
      <c r="C449" s="129"/>
      <c r="D449" s="130"/>
      <c r="E449" s="205"/>
      <c r="F449" s="205"/>
      <c r="G449" s="131">
        <f t="shared" ref="G449:I449" si="194">G10+G127+G199+G266+G281+G325+G210</f>
        <v>1320893.5381299998</v>
      </c>
      <c r="H449" s="131">
        <f t="shared" si="194"/>
        <v>1097660.1000000001</v>
      </c>
      <c r="I449" s="131">
        <f t="shared" si="194"/>
        <v>1163601.7</v>
      </c>
      <c r="J449" s="74"/>
      <c r="K449" s="206"/>
      <c r="L449" s="74"/>
      <c r="M449" s="74"/>
      <c r="N449" s="74"/>
      <c r="O449" s="74"/>
      <c r="P449" s="74"/>
      <c r="Q449" s="74"/>
      <c r="R449" s="74"/>
      <c r="S449" s="74"/>
      <c r="T449" s="74"/>
      <c r="U449" s="74"/>
      <c r="V449" s="74"/>
      <c r="W449" s="74"/>
      <c r="X449" s="74"/>
      <c r="Y449" s="74"/>
      <c r="Z449" s="74"/>
      <c r="AA449" s="74"/>
      <c r="AB449" s="74"/>
      <c r="AC449" s="74"/>
      <c r="AD449" s="74"/>
      <c r="AE449" s="74"/>
      <c r="AF449" s="74"/>
    </row>
    <row r="450" spans="1:32" ht="15.75" customHeight="1">
      <c r="A450" s="132" t="s">
        <v>265</v>
      </c>
      <c r="B450" s="133"/>
      <c r="C450" s="133"/>
      <c r="D450" s="16"/>
      <c r="E450" s="133"/>
      <c r="F450" s="133"/>
      <c r="G450" s="134">
        <f t="shared" ref="G450:I450" si="195">G451+G452</f>
        <v>1318744.23813</v>
      </c>
      <c r="H450" s="134" t="e">
        <f t="shared" si="195"/>
        <v>#REF!</v>
      </c>
      <c r="I450" s="134" t="e">
        <f t="shared" si="195"/>
        <v>#REF!</v>
      </c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</row>
    <row r="451" spans="1:32" ht="15.75" customHeight="1">
      <c r="A451" s="6"/>
      <c r="B451" s="135"/>
      <c r="C451" s="136"/>
      <c r="D451" s="136"/>
      <c r="E451" s="136"/>
      <c r="F451" s="136" t="s">
        <v>402</v>
      </c>
      <c r="G451" s="137">
        <v>1103694.83813</v>
      </c>
      <c r="H451" s="138" t="e">
        <f>#REF!</f>
        <v>#REF!</v>
      </c>
      <c r="I451" s="138" t="e">
        <f>#REF!</f>
        <v>#REF!</v>
      </c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</row>
    <row r="452" spans="1:32" ht="15.75" customHeight="1">
      <c r="A452" s="6"/>
      <c r="B452" s="135"/>
      <c r="C452" s="136"/>
      <c r="D452" s="136"/>
      <c r="E452" s="136"/>
      <c r="F452" s="136" t="s">
        <v>403</v>
      </c>
      <c r="G452" s="139">
        <v>215049.4</v>
      </c>
      <c r="H452" s="139" t="e">
        <f>#REF!</f>
        <v>#REF!</v>
      </c>
      <c r="I452" s="139" t="e">
        <f>#REF!</f>
        <v>#REF!</v>
      </c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</row>
    <row r="453" spans="1:32" ht="15.75" customHeight="1">
      <c r="A453" s="2" t="s">
        <v>266</v>
      </c>
      <c r="B453" s="8"/>
      <c r="C453" s="11"/>
      <c r="D453" s="8"/>
      <c r="E453" s="11"/>
      <c r="F453" s="11"/>
      <c r="G453" s="207">
        <f t="shared" ref="G453:I453" si="196">G450-G449</f>
        <v>-2149.2999999998137</v>
      </c>
      <c r="H453" s="140" t="e">
        <f t="shared" si="196"/>
        <v>#REF!</v>
      </c>
      <c r="I453" s="141" t="e">
        <f t="shared" si="196"/>
        <v>#REF!</v>
      </c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</row>
    <row r="454" spans="1:32" ht="15.75" customHeight="1">
      <c r="A454" s="2"/>
      <c r="B454" s="8"/>
      <c r="C454" s="11"/>
      <c r="D454" s="8"/>
      <c r="E454" s="11"/>
      <c r="F454" s="11"/>
      <c r="G454" s="13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</row>
    <row r="455" spans="1:32" ht="15.75" customHeight="1">
      <c r="A455" s="2"/>
      <c r="B455" s="8"/>
      <c r="C455" s="11"/>
      <c r="D455" s="8"/>
      <c r="E455" s="11"/>
      <c r="F455" s="11"/>
      <c r="G455" s="13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</row>
    <row r="456" spans="1:32" ht="15.75" customHeight="1">
      <c r="A456" s="2"/>
      <c r="B456" s="8"/>
      <c r="C456" s="11"/>
      <c r="D456" s="8"/>
      <c r="E456" s="11"/>
      <c r="F456" s="11"/>
      <c r="G456" s="13"/>
      <c r="H456" s="142"/>
      <c r="I456" s="14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</row>
    <row r="457" spans="1:32" ht="15.75" customHeight="1">
      <c r="A457" s="2"/>
      <c r="B457" s="8"/>
      <c r="C457" s="11"/>
      <c r="D457" s="8"/>
      <c r="E457" s="11"/>
      <c r="F457" s="11"/>
      <c r="G457" s="13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</row>
    <row r="458" spans="1:32" ht="15.75" customHeight="1">
      <c r="A458" s="2"/>
      <c r="B458" s="8"/>
      <c r="C458" s="11"/>
      <c r="D458" s="8"/>
      <c r="E458" s="11"/>
      <c r="F458" s="11"/>
      <c r="G458" s="13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</row>
    <row r="459" spans="1:32" ht="15.75" customHeight="1">
      <c r="A459" s="2"/>
      <c r="B459" s="8"/>
      <c r="C459" s="11"/>
      <c r="D459" s="8"/>
      <c r="E459" s="11"/>
      <c r="F459" s="11"/>
      <c r="G459" s="13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</row>
    <row r="460" spans="1:32" ht="15.75" customHeight="1">
      <c r="A460" s="2"/>
      <c r="B460" s="8"/>
      <c r="C460" s="11"/>
      <c r="D460" s="8"/>
      <c r="E460" s="11"/>
      <c r="F460" s="11"/>
      <c r="G460" s="13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</row>
    <row r="461" spans="1:32" ht="15.75" customHeight="1">
      <c r="A461" s="2"/>
      <c r="B461" s="8"/>
      <c r="C461" s="11"/>
      <c r="D461" s="8"/>
      <c r="E461" s="11"/>
      <c r="F461" s="11"/>
      <c r="G461" s="13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</row>
    <row r="462" spans="1:32" ht="15.75" customHeight="1">
      <c r="A462" s="2"/>
      <c r="B462" s="8"/>
      <c r="C462" s="11"/>
      <c r="D462" s="8"/>
      <c r="E462" s="11"/>
      <c r="F462" s="11"/>
      <c r="G462" s="13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</row>
    <row r="463" spans="1:32" ht="15.75" customHeight="1">
      <c r="A463" s="2"/>
      <c r="B463" s="8"/>
      <c r="C463" s="11"/>
      <c r="D463" s="8"/>
      <c r="E463" s="11"/>
      <c r="F463" s="11"/>
      <c r="G463" s="13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</row>
    <row r="464" spans="1:32" ht="15.75" customHeight="1">
      <c r="A464" s="2"/>
      <c r="B464" s="8"/>
      <c r="C464" s="11"/>
      <c r="D464" s="8"/>
      <c r="E464" s="11"/>
      <c r="F464" s="11"/>
      <c r="G464" s="13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</row>
    <row r="465" spans="1:32" ht="15.75" customHeight="1">
      <c r="A465" s="2"/>
      <c r="B465" s="8"/>
      <c r="C465" s="11"/>
      <c r="D465" s="8"/>
      <c r="E465" s="11"/>
      <c r="F465" s="11"/>
      <c r="G465" s="13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</row>
    <row r="466" spans="1:32" ht="15.75" customHeight="1">
      <c r="A466" s="2"/>
      <c r="B466" s="8"/>
      <c r="C466" s="11"/>
      <c r="D466" s="8"/>
      <c r="E466" s="11"/>
      <c r="F466" s="11"/>
      <c r="G466" s="13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</row>
    <row r="467" spans="1:32" ht="15.75" customHeight="1">
      <c r="A467" s="2"/>
      <c r="B467" s="8"/>
      <c r="C467" s="11"/>
      <c r="D467" s="8"/>
      <c r="E467" s="11"/>
      <c r="F467" s="11"/>
      <c r="G467" s="13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</row>
    <row r="468" spans="1:32" ht="15.75" customHeight="1">
      <c r="A468" s="2"/>
      <c r="B468" s="8"/>
      <c r="C468" s="11"/>
      <c r="D468" s="8"/>
      <c r="E468" s="11"/>
      <c r="F468" s="11"/>
      <c r="G468" s="13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</row>
    <row r="469" spans="1:32" ht="15.75" customHeight="1">
      <c r="A469" s="2"/>
      <c r="B469" s="8"/>
      <c r="C469" s="11"/>
      <c r="D469" s="8"/>
      <c r="E469" s="11"/>
      <c r="F469" s="11"/>
      <c r="G469" s="13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</row>
    <row r="470" spans="1:32" ht="15.75" customHeight="1">
      <c r="A470" s="2"/>
      <c r="B470" s="8"/>
      <c r="C470" s="11"/>
      <c r="D470" s="8"/>
      <c r="E470" s="11"/>
      <c r="F470" s="11"/>
      <c r="G470" s="13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</row>
    <row r="471" spans="1:32" ht="15.75" customHeight="1">
      <c r="A471" s="2"/>
      <c r="B471" s="8"/>
      <c r="C471" s="11"/>
      <c r="D471" s="8"/>
      <c r="E471" s="11"/>
      <c r="F471" s="11"/>
      <c r="G471" s="13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</row>
    <row r="472" spans="1:32" ht="15.75" customHeight="1">
      <c r="A472" s="2"/>
      <c r="B472" s="8"/>
      <c r="C472" s="11"/>
      <c r="D472" s="8"/>
      <c r="E472" s="11"/>
      <c r="F472" s="11"/>
      <c r="G472" s="13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</row>
    <row r="473" spans="1:32" ht="15.75" customHeight="1">
      <c r="A473" s="2"/>
      <c r="B473" s="8"/>
      <c r="C473" s="11"/>
      <c r="D473" s="8"/>
      <c r="E473" s="11"/>
      <c r="F473" s="11"/>
      <c r="G473" s="13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</row>
    <row r="474" spans="1:32" ht="15.75" customHeight="1">
      <c r="A474" s="2"/>
      <c r="B474" s="8"/>
      <c r="C474" s="11"/>
      <c r="D474" s="8"/>
      <c r="E474" s="11"/>
      <c r="F474" s="11"/>
      <c r="G474" s="13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</row>
    <row r="475" spans="1:32" ht="15.75" customHeight="1">
      <c r="A475" s="2"/>
      <c r="B475" s="8"/>
      <c r="C475" s="11"/>
      <c r="D475" s="8"/>
      <c r="E475" s="11"/>
      <c r="F475" s="11"/>
      <c r="G475" s="13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</row>
    <row r="476" spans="1:32" ht="15.75" customHeight="1">
      <c r="A476" s="2"/>
      <c r="B476" s="8"/>
      <c r="C476" s="11"/>
      <c r="D476" s="8"/>
      <c r="E476" s="11"/>
      <c r="F476" s="11"/>
      <c r="G476" s="13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</row>
    <row r="477" spans="1:32" ht="15.75" customHeight="1">
      <c r="A477" s="2"/>
      <c r="B477" s="8"/>
      <c r="C477" s="11"/>
      <c r="D477" s="8"/>
      <c r="E477" s="11"/>
      <c r="F477" s="11"/>
      <c r="G477" s="13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</row>
    <row r="478" spans="1:32" ht="15.75" customHeight="1">
      <c r="A478" s="2"/>
      <c r="B478" s="8"/>
      <c r="C478" s="11"/>
      <c r="D478" s="8"/>
      <c r="E478" s="11"/>
      <c r="F478" s="11"/>
      <c r="G478" s="13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</row>
    <row r="479" spans="1:32" ht="15.75" customHeight="1">
      <c r="A479" s="2"/>
      <c r="B479" s="8"/>
      <c r="C479" s="11"/>
      <c r="D479" s="8"/>
      <c r="E479" s="11"/>
      <c r="F479" s="11"/>
      <c r="G479" s="13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</row>
    <row r="480" spans="1:32" ht="15.75" customHeight="1">
      <c r="A480" s="2"/>
      <c r="B480" s="8"/>
      <c r="C480" s="11"/>
      <c r="D480" s="8"/>
      <c r="E480" s="11"/>
      <c r="F480" s="11"/>
      <c r="G480" s="13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</row>
    <row r="481" spans="1:32" ht="15.75" customHeight="1">
      <c r="A481" s="2"/>
      <c r="B481" s="8"/>
      <c r="C481" s="11"/>
      <c r="D481" s="8"/>
      <c r="E481" s="11"/>
      <c r="F481" s="11"/>
      <c r="G481" s="13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</row>
    <row r="482" spans="1:32" ht="15.75" customHeight="1">
      <c r="A482" s="2"/>
      <c r="B482" s="8"/>
      <c r="C482" s="11"/>
      <c r="D482" s="8"/>
      <c r="E482" s="11"/>
      <c r="F482" s="11"/>
      <c r="G482" s="13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</row>
    <row r="483" spans="1:32" ht="15.75" customHeight="1">
      <c r="A483" s="2"/>
      <c r="B483" s="8"/>
      <c r="C483" s="11"/>
      <c r="D483" s="8"/>
      <c r="E483" s="11"/>
      <c r="F483" s="11"/>
      <c r="G483" s="13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</row>
    <row r="484" spans="1:32" ht="15.75" customHeight="1">
      <c r="A484" s="2"/>
      <c r="B484" s="8"/>
      <c r="C484" s="11"/>
      <c r="D484" s="8"/>
      <c r="E484" s="11"/>
      <c r="F484" s="11"/>
      <c r="G484" s="143"/>
      <c r="H484" s="4"/>
      <c r="I484" s="4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</row>
    <row r="485" spans="1:32" ht="15.75" customHeight="1">
      <c r="A485" s="2"/>
      <c r="B485" s="8"/>
      <c r="C485" s="11"/>
      <c r="D485" s="8"/>
      <c r="E485" s="11"/>
      <c r="F485" s="11"/>
      <c r="G485" s="143"/>
      <c r="H485" s="4"/>
      <c r="I485" s="4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</row>
    <row r="486" spans="1:32" ht="15.75" customHeight="1">
      <c r="A486" s="2"/>
      <c r="B486" s="8"/>
      <c r="C486" s="11"/>
      <c r="D486" s="8"/>
      <c r="E486" s="11"/>
      <c r="F486" s="11"/>
      <c r="G486" s="143"/>
      <c r="H486" s="4"/>
      <c r="I486" s="4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</row>
    <row r="487" spans="1:32" ht="15.75" customHeight="1">
      <c r="A487" s="2"/>
      <c r="B487" s="8"/>
      <c r="C487" s="11"/>
      <c r="D487" s="8"/>
      <c r="E487" s="11"/>
      <c r="F487" s="11"/>
      <c r="G487" s="143"/>
      <c r="H487" s="4"/>
      <c r="I487" s="4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</row>
    <row r="488" spans="1:32" ht="15.75" customHeight="1">
      <c r="A488" s="2"/>
      <c r="B488" s="8"/>
      <c r="C488" s="11"/>
      <c r="D488" s="8"/>
      <c r="E488" s="11"/>
      <c r="F488" s="11"/>
      <c r="G488" s="143"/>
      <c r="H488" s="4"/>
      <c r="I488" s="4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</row>
    <row r="489" spans="1:32" ht="15.75" customHeight="1">
      <c r="A489" s="2"/>
      <c r="B489" s="8"/>
      <c r="C489" s="11"/>
      <c r="D489" s="8"/>
      <c r="E489" s="11"/>
      <c r="F489" s="11"/>
      <c r="G489" s="143"/>
      <c r="H489" s="4"/>
      <c r="I489" s="4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</row>
    <row r="490" spans="1:32" ht="15.75" customHeight="1">
      <c r="A490" s="2"/>
      <c r="B490" s="8"/>
      <c r="C490" s="11"/>
      <c r="D490" s="8"/>
      <c r="E490" s="11"/>
      <c r="F490" s="11"/>
      <c r="G490" s="143"/>
      <c r="H490" s="4"/>
      <c r="I490" s="4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</row>
    <row r="491" spans="1:32" ht="15.75" customHeight="1">
      <c r="A491" s="2"/>
      <c r="B491" s="8"/>
      <c r="C491" s="11"/>
      <c r="D491" s="8"/>
      <c r="E491" s="11"/>
      <c r="F491" s="11"/>
      <c r="G491" s="143"/>
      <c r="H491" s="4"/>
      <c r="I491" s="4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</row>
    <row r="492" spans="1:32" ht="15.75" customHeight="1">
      <c r="A492" s="2"/>
      <c r="B492" s="8"/>
      <c r="C492" s="11"/>
      <c r="D492" s="8"/>
      <c r="E492" s="11"/>
      <c r="F492" s="11"/>
      <c r="G492" s="143"/>
      <c r="H492" s="4"/>
      <c r="I492" s="4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</row>
    <row r="493" spans="1:32" ht="15.75" customHeight="1">
      <c r="A493" s="2"/>
      <c r="B493" s="8"/>
      <c r="C493" s="11"/>
      <c r="D493" s="8"/>
      <c r="E493" s="11"/>
      <c r="F493" s="11"/>
      <c r="G493" s="143"/>
      <c r="H493" s="4"/>
      <c r="I493" s="4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</row>
    <row r="494" spans="1:32" ht="15.75" customHeight="1">
      <c r="A494" s="2"/>
      <c r="B494" s="8"/>
      <c r="C494" s="11"/>
      <c r="D494" s="8"/>
      <c r="E494" s="11"/>
      <c r="F494" s="11"/>
      <c r="G494" s="143"/>
      <c r="H494" s="4"/>
      <c r="I494" s="4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</row>
    <row r="495" spans="1:32" ht="15.75" customHeight="1">
      <c r="A495" s="2"/>
      <c r="B495" s="8"/>
      <c r="C495" s="11"/>
      <c r="D495" s="8"/>
      <c r="E495" s="11"/>
      <c r="F495" s="11"/>
      <c r="G495" s="143"/>
      <c r="H495" s="4"/>
      <c r="I495" s="4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</row>
    <row r="496" spans="1:32" ht="15.75" customHeight="1">
      <c r="A496" s="2"/>
      <c r="B496" s="8"/>
      <c r="C496" s="11"/>
      <c r="D496" s="8"/>
      <c r="E496" s="11"/>
      <c r="F496" s="11"/>
      <c r="G496" s="143"/>
      <c r="H496" s="4"/>
      <c r="I496" s="4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</row>
    <row r="497" spans="1:32" ht="15.75" customHeight="1">
      <c r="A497" s="2"/>
      <c r="B497" s="8"/>
      <c r="C497" s="11"/>
      <c r="D497" s="8"/>
      <c r="E497" s="11"/>
      <c r="F497" s="11"/>
      <c r="G497" s="143"/>
      <c r="H497" s="4"/>
      <c r="I497" s="4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</row>
    <row r="498" spans="1:32" ht="15.75" customHeight="1">
      <c r="A498" s="2"/>
      <c r="B498" s="8"/>
      <c r="C498" s="11"/>
      <c r="D498" s="8"/>
      <c r="E498" s="11"/>
      <c r="F498" s="11"/>
      <c r="G498" s="143"/>
      <c r="H498" s="4"/>
      <c r="I498" s="4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</row>
    <row r="499" spans="1:32" ht="15.75" customHeight="1">
      <c r="A499" s="2"/>
      <c r="B499" s="8"/>
      <c r="C499" s="11"/>
      <c r="D499" s="8"/>
      <c r="E499" s="11"/>
      <c r="F499" s="11"/>
      <c r="G499" s="143"/>
      <c r="H499" s="4"/>
      <c r="I499" s="4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</row>
    <row r="500" spans="1:32" ht="15.75" customHeight="1">
      <c r="A500" s="2"/>
      <c r="B500" s="8"/>
      <c r="C500" s="11"/>
      <c r="D500" s="8"/>
      <c r="E500" s="11"/>
      <c r="F500" s="11"/>
      <c r="G500" s="143"/>
      <c r="H500" s="4"/>
      <c r="I500" s="4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</row>
    <row r="501" spans="1:32" ht="15.75" customHeight="1">
      <c r="A501" s="2"/>
      <c r="B501" s="8"/>
      <c r="C501" s="11"/>
      <c r="D501" s="8"/>
      <c r="E501" s="11"/>
      <c r="F501" s="11"/>
      <c r="G501" s="143"/>
      <c r="H501" s="4"/>
      <c r="I501" s="4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</row>
    <row r="502" spans="1:32" ht="15.75" customHeight="1">
      <c r="A502" s="2"/>
      <c r="B502" s="8"/>
      <c r="C502" s="11"/>
      <c r="D502" s="8"/>
      <c r="E502" s="11"/>
      <c r="F502" s="11"/>
      <c r="G502" s="143"/>
      <c r="H502" s="4"/>
      <c r="I502" s="4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</row>
    <row r="503" spans="1:32" ht="15.75" customHeight="1">
      <c r="A503" s="2"/>
      <c r="B503" s="8"/>
      <c r="C503" s="11"/>
      <c r="D503" s="8"/>
      <c r="E503" s="11"/>
      <c r="F503" s="11"/>
      <c r="G503" s="143"/>
      <c r="H503" s="4"/>
      <c r="I503" s="4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</row>
    <row r="504" spans="1:32" ht="15.75" customHeight="1">
      <c r="A504" s="2"/>
      <c r="B504" s="8"/>
      <c r="C504" s="11"/>
      <c r="D504" s="8"/>
      <c r="E504" s="11"/>
      <c r="F504" s="11"/>
      <c r="G504" s="143"/>
      <c r="H504" s="4"/>
      <c r="I504" s="4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</row>
    <row r="505" spans="1:32" ht="15.75" customHeight="1">
      <c r="A505" s="2"/>
      <c r="B505" s="8"/>
      <c r="C505" s="11"/>
      <c r="D505" s="8"/>
      <c r="E505" s="11"/>
      <c r="F505" s="11"/>
      <c r="G505" s="143"/>
      <c r="H505" s="4"/>
      <c r="I505" s="4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</row>
    <row r="506" spans="1:32" ht="15.75" customHeight="1">
      <c r="A506" s="2"/>
      <c r="B506" s="8"/>
      <c r="C506" s="11"/>
      <c r="D506" s="8"/>
      <c r="E506" s="11"/>
      <c r="F506" s="11"/>
      <c r="G506" s="143"/>
      <c r="H506" s="4"/>
      <c r="I506" s="4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</row>
    <row r="507" spans="1:32" ht="15.75" customHeight="1">
      <c r="A507" s="2"/>
      <c r="B507" s="8"/>
      <c r="C507" s="11"/>
      <c r="D507" s="8"/>
      <c r="E507" s="11"/>
      <c r="F507" s="11"/>
      <c r="G507" s="143"/>
      <c r="H507" s="4"/>
      <c r="I507" s="4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</row>
    <row r="508" spans="1:32" ht="15.75" customHeight="1">
      <c r="A508" s="2"/>
      <c r="B508" s="8"/>
      <c r="C508" s="11"/>
      <c r="D508" s="8"/>
      <c r="E508" s="11"/>
      <c r="F508" s="11"/>
      <c r="G508" s="143"/>
      <c r="H508" s="4"/>
      <c r="I508" s="4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</row>
    <row r="509" spans="1:32" ht="15.75" customHeight="1">
      <c r="A509" s="2"/>
      <c r="B509" s="8"/>
      <c r="C509" s="11"/>
      <c r="D509" s="8"/>
      <c r="E509" s="11"/>
      <c r="F509" s="11"/>
      <c r="G509" s="143"/>
      <c r="H509" s="4"/>
      <c r="I509" s="4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</row>
    <row r="510" spans="1:32" ht="15.75" customHeight="1">
      <c r="A510" s="2"/>
      <c r="B510" s="8"/>
      <c r="C510" s="11"/>
      <c r="D510" s="8"/>
      <c r="E510" s="11"/>
      <c r="F510" s="11"/>
      <c r="G510" s="143"/>
      <c r="H510" s="4"/>
      <c r="I510" s="4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</row>
    <row r="511" spans="1:32" ht="15.75" customHeight="1">
      <c r="A511" s="2"/>
      <c r="B511" s="8"/>
      <c r="C511" s="11"/>
      <c r="D511" s="8"/>
      <c r="E511" s="11"/>
      <c r="F511" s="11"/>
      <c r="G511" s="143"/>
      <c r="H511" s="4"/>
      <c r="I511" s="4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</row>
    <row r="512" spans="1:32" ht="15.75" customHeight="1">
      <c r="A512" s="2"/>
      <c r="B512" s="8"/>
      <c r="C512" s="11"/>
      <c r="D512" s="8"/>
      <c r="E512" s="11"/>
      <c r="F512" s="11"/>
      <c r="G512" s="143"/>
      <c r="H512" s="4"/>
      <c r="I512" s="4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</row>
    <row r="513" spans="1:32" ht="15.75" customHeight="1">
      <c r="A513" s="2"/>
      <c r="B513" s="8"/>
      <c r="C513" s="11"/>
      <c r="D513" s="8"/>
      <c r="E513" s="11"/>
      <c r="F513" s="11"/>
      <c r="G513" s="143"/>
      <c r="H513" s="4"/>
      <c r="I513" s="4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</row>
    <row r="514" spans="1:32" ht="15.75" customHeight="1">
      <c r="A514" s="2"/>
      <c r="B514" s="8"/>
      <c r="C514" s="11"/>
      <c r="D514" s="8"/>
      <c r="E514" s="11"/>
      <c r="F514" s="11"/>
      <c r="G514" s="143"/>
      <c r="H514" s="4"/>
      <c r="I514" s="4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</row>
    <row r="515" spans="1:32" ht="15.75" customHeight="1">
      <c r="A515" s="2"/>
      <c r="B515" s="8"/>
      <c r="C515" s="11"/>
      <c r="D515" s="8"/>
      <c r="E515" s="11"/>
      <c r="F515" s="11"/>
      <c r="G515" s="143"/>
      <c r="H515" s="4"/>
      <c r="I515" s="4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</row>
    <row r="516" spans="1:32" ht="15.75" customHeight="1">
      <c r="A516" s="2"/>
      <c r="B516" s="8"/>
      <c r="C516" s="11"/>
      <c r="D516" s="8"/>
      <c r="E516" s="11"/>
      <c r="F516" s="11"/>
      <c r="G516" s="143"/>
      <c r="H516" s="4"/>
      <c r="I516" s="4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</row>
    <row r="517" spans="1:32" ht="15.75" customHeight="1">
      <c r="A517" s="2"/>
      <c r="B517" s="8"/>
      <c r="C517" s="11"/>
      <c r="D517" s="8"/>
      <c r="E517" s="11"/>
      <c r="F517" s="11"/>
      <c r="G517" s="143"/>
      <c r="H517" s="4"/>
      <c r="I517" s="4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</row>
    <row r="518" spans="1:32" ht="15.75" customHeight="1">
      <c r="A518" s="2"/>
      <c r="B518" s="8"/>
      <c r="C518" s="11"/>
      <c r="D518" s="8"/>
      <c r="E518" s="11"/>
      <c r="F518" s="11"/>
      <c r="G518" s="143"/>
      <c r="H518" s="4"/>
      <c r="I518" s="4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</row>
    <row r="519" spans="1:32" ht="15.75" customHeight="1">
      <c r="A519" s="2"/>
      <c r="B519" s="8"/>
      <c r="C519" s="11"/>
      <c r="D519" s="8"/>
      <c r="E519" s="11"/>
      <c r="F519" s="11"/>
      <c r="G519" s="143"/>
      <c r="H519" s="4"/>
      <c r="I519" s="4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</row>
    <row r="520" spans="1:32" ht="15.75" customHeight="1">
      <c r="A520" s="2"/>
      <c r="B520" s="8"/>
      <c r="C520" s="11"/>
      <c r="D520" s="8"/>
      <c r="E520" s="11"/>
      <c r="F520" s="11"/>
      <c r="G520" s="143"/>
      <c r="H520" s="4"/>
      <c r="I520" s="4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</row>
    <row r="521" spans="1:32" ht="15.75" customHeight="1">
      <c r="A521" s="2"/>
      <c r="B521" s="8"/>
      <c r="C521" s="11"/>
      <c r="D521" s="8"/>
      <c r="E521" s="11"/>
      <c r="F521" s="11"/>
      <c r="G521" s="143"/>
      <c r="H521" s="4"/>
      <c r="I521" s="4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</row>
    <row r="522" spans="1:32" ht="15.75" customHeight="1">
      <c r="A522" s="2"/>
      <c r="B522" s="8"/>
      <c r="C522" s="11"/>
      <c r="D522" s="8"/>
      <c r="E522" s="11"/>
      <c r="F522" s="11"/>
      <c r="G522" s="143"/>
      <c r="H522" s="4"/>
      <c r="I522" s="4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</row>
    <row r="523" spans="1:32" ht="15.75" customHeight="1">
      <c r="A523" s="2"/>
      <c r="B523" s="8"/>
      <c r="C523" s="11"/>
      <c r="D523" s="8"/>
      <c r="E523" s="11"/>
      <c r="F523" s="11"/>
      <c r="G523" s="143"/>
      <c r="H523" s="4"/>
      <c r="I523" s="4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</row>
    <row r="524" spans="1:32" ht="15.75" customHeight="1">
      <c r="A524" s="2"/>
      <c r="B524" s="8"/>
      <c r="C524" s="11"/>
      <c r="D524" s="8"/>
      <c r="E524" s="11"/>
      <c r="F524" s="11"/>
      <c r="G524" s="143"/>
      <c r="H524" s="4"/>
      <c r="I524" s="4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</row>
    <row r="525" spans="1:32" ht="15.75" customHeight="1">
      <c r="A525" s="2"/>
      <c r="B525" s="8"/>
      <c r="C525" s="11"/>
      <c r="D525" s="8"/>
      <c r="E525" s="11"/>
      <c r="F525" s="11"/>
      <c r="G525" s="143"/>
      <c r="H525" s="4"/>
      <c r="I525" s="4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</row>
    <row r="526" spans="1:32" ht="15.75" customHeight="1">
      <c r="A526" s="2"/>
      <c r="B526" s="8"/>
      <c r="C526" s="11"/>
      <c r="D526" s="8"/>
      <c r="E526" s="11"/>
      <c r="F526" s="11"/>
      <c r="G526" s="143"/>
      <c r="H526" s="4"/>
      <c r="I526" s="4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</row>
    <row r="527" spans="1:32" ht="15.75" customHeight="1">
      <c r="A527" s="2"/>
      <c r="B527" s="8"/>
      <c r="C527" s="11"/>
      <c r="D527" s="8"/>
      <c r="E527" s="11"/>
      <c r="F527" s="11"/>
      <c r="G527" s="143"/>
      <c r="H527" s="4"/>
      <c r="I527" s="4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</row>
    <row r="528" spans="1:32" ht="15.75" customHeight="1">
      <c r="A528" s="2"/>
      <c r="B528" s="8"/>
      <c r="C528" s="11"/>
      <c r="D528" s="8"/>
      <c r="E528" s="11"/>
      <c r="F528" s="11"/>
      <c r="G528" s="143"/>
      <c r="H528" s="4"/>
      <c r="I528" s="4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</row>
    <row r="529" spans="1:32" ht="15.75" customHeight="1">
      <c r="A529" s="2"/>
      <c r="B529" s="8"/>
      <c r="C529" s="11"/>
      <c r="D529" s="8"/>
      <c r="E529" s="11"/>
      <c r="F529" s="11"/>
      <c r="G529" s="143"/>
      <c r="H529" s="4"/>
      <c r="I529" s="4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</row>
    <row r="530" spans="1:32" ht="15.75" customHeight="1">
      <c r="A530" s="2"/>
      <c r="B530" s="8"/>
      <c r="C530" s="11"/>
      <c r="D530" s="8"/>
      <c r="E530" s="11"/>
      <c r="F530" s="11"/>
      <c r="G530" s="143"/>
      <c r="H530" s="4"/>
      <c r="I530" s="4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</row>
    <row r="531" spans="1:32" ht="15.75" customHeight="1">
      <c r="A531" s="2"/>
      <c r="B531" s="8"/>
      <c r="C531" s="11"/>
      <c r="D531" s="8"/>
      <c r="E531" s="11"/>
      <c r="F531" s="11"/>
      <c r="G531" s="143"/>
      <c r="H531" s="4"/>
      <c r="I531" s="4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</row>
    <row r="532" spans="1:32" ht="15.75" customHeight="1">
      <c r="A532" s="2"/>
      <c r="B532" s="8"/>
      <c r="C532" s="11"/>
      <c r="D532" s="8"/>
      <c r="E532" s="11"/>
      <c r="F532" s="11"/>
      <c r="G532" s="143"/>
      <c r="H532" s="4"/>
      <c r="I532" s="4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</row>
    <row r="533" spans="1:32" ht="15.75" customHeight="1">
      <c r="A533" s="2"/>
      <c r="B533" s="8"/>
      <c r="C533" s="11"/>
      <c r="D533" s="8"/>
      <c r="E533" s="11"/>
      <c r="F533" s="11"/>
      <c r="G533" s="143"/>
      <c r="H533" s="4"/>
      <c r="I533" s="4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</row>
    <row r="534" spans="1:32" ht="15.75" customHeight="1">
      <c r="A534" s="2"/>
      <c r="B534" s="8"/>
      <c r="C534" s="11"/>
      <c r="D534" s="8"/>
      <c r="E534" s="11"/>
      <c r="F534" s="11"/>
      <c r="G534" s="143"/>
      <c r="H534" s="4"/>
      <c r="I534" s="4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</row>
    <row r="535" spans="1:32" ht="15.75" customHeight="1">
      <c r="A535" s="2"/>
      <c r="B535" s="8"/>
      <c r="C535" s="11"/>
      <c r="D535" s="8"/>
      <c r="E535" s="11"/>
      <c r="F535" s="11"/>
      <c r="G535" s="143"/>
      <c r="H535" s="4"/>
      <c r="I535" s="4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</row>
    <row r="536" spans="1:32" ht="15.75" customHeight="1">
      <c r="A536" s="2"/>
      <c r="B536" s="8"/>
      <c r="C536" s="11"/>
      <c r="D536" s="8"/>
      <c r="E536" s="11"/>
      <c r="F536" s="11"/>
      <c r="G536" s="143"/>
      <c r="H536" s="4"/>
      <c r="I536" s="4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</row>
    <row r="537" spans="1:32" ht="15.75" customHeight="1">
      <c r="A537" s="2"/>
      <c r="B537" s="8"/>
      <c r="C537" s="11"/>
      <c r="D537" s="8"/>
      <c r="E537" s="11"/>
      <c r="F537" s="11"/>
      <c r="G537" s="143"/>
      <c r="H537" s="4"/>
      <c r="I537" s="4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</row>
    <row r="538" spans="1:32" ht="15.75" customHeight="1">
      <c r="A538" s="2"/>
      <c r="B538" s="8"/>
      <c r="C538" s="11"/>
      <c r="D538" s="8"/>
      <c r="E538" s="11"/>
      <c r="F538" s="11"/>
      <c r="G538" s="143"/>
      <c r="H538" s="4"/>
      <c r="I538" s="4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</row>
    <row r="539" spans="1:32" ht="15.75" customHeight="1">
      <c r="A539" s="2"/>
      <c r="B539" s="8"/>
      <c r="C539" s="11"/>
      <c r="D539" s="8"/>
      <c r="E539" s="11"/>
      <c r="F539" s="11"/>
      <c r="G539" s="143"/>
      <c r="H539" s="4"/>
      <c r="I539" s="4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</row>
    <row r="540" spans="1:32" ht="15.75" customHeight="1">
      <c r="A540" s="2"/>
      <c r="B540" s="8"/>
      <c r="C540" s="11"/>
      <c r="D540" s="8"/>
      <c r="E540" s="11"/>
      <c r="F540" s="11"/>
      <c r="G540" s="143"/>
      <c r="H540" s="4"/>
      <c r="I540" s="4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</row>
    <row r="541" spans="1:32" ht="15.75" customHeight="1">
      <c r="A541" s="2"/>
      <c r="B541" s="8"/>
      <c r="C541" s="11"/>
      <c r="D541" s="8"/>
      <c r="E541" s="11"/>
      <c r="F541" s="11"/>
      <c r="G541" s="143"/>
      <c r="H541" s="4"/>
      <c r="I541" s="4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</row>
    <row r="542" spans="1:32" ht="15.75" customHeight="1">
      <c r="A542" s="2"/>
      <c r="B542" s="8"/>
      <c r="C542" s="11"/>
      <c r="D542" s="8"/>
      <c r="E542" s="11"/>
      <c r="F542" s="11"/>
      <c r="G542" s="143"/>
      <c r="H542" s="4"/>
      <c r="I542" s="4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</row>
    <row r="543" spans="1:32" ht="15.75" customHeight="1">
      <c r="A543" s="2"/>
      <c r="B543" s="8"/>
      <c r="C543" s="11"/>
      <c r="D543" s="8"/>
      <c r="E543" s="11"/>
      <c r="F543" s="11"/>
      <c r="G543" s="143"/>
      <c r="H543" s="4"/>
      <c r="I543" s="4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</row>
    <row r="544" spans="1:32" ht="15.75" customHeight="1">
      <c r="A544" s="2"/>
      <c r="B544" s="8"/>
      <c r="C544" s="11"/>
      <c r="D544" s="8"/>
      <c r="E544" s="11"/>
      <c r="F544" s="11"/>
      <c r="G544" s="143"/>
      <c r="H544" s="4"/>
      <c r="I544" s="4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</row>
    <row r="545" spans="1:32" ht="15.75" customHeight="1">
      <c r="A545" s="2"/>
      <c r="B545" s="8"/>
      <c r="C545" s="11"/>
      <c r="D545" s="8"/>
      <c r="E545" s="11"/>
      <c r="F545" s="11"/>
      <c r="G545" s="143"/>
      <c r="H545" s="4"/>
      <c r="I545" s="4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</row>
    <row r="546" spans="1:32" ht="15.75" customHeight="1">
      <c r="A546" s="2"/>
      <c r="B546" s="8"/>
      <c r="C546" s="11"/>
      <c r="D546" s="8"/>
      <c r="E546" s="11"/>
      <c r="F546" s="11"/>
      <c r="G546" s="143"/>
      <c r="H546" s="4"/>
      <c r="I546" s="4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</row>
    <row r="547" spans="1:32" ht="15.75" customHeight="1">
      <c r="A547" s="2"/>
      <c r="B547" s="8"/>
      <c r="C547" s="11"/>
      <c r="D547" s="8"/>
      <c r="E547" s="11"/>
      <c r="F547" s="11"/>
      <c r="G547" s="143"/>
      <c r="H547" s="4"/>
      <c r="I547" s="4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</row>
    <row r="548" spans="1:32" ht="15.75" customHeight="1">
      <c r="A548" s="2"/>
      <c r="B548" s="8"/>
      <c r="C548" s="11"/>
      <c r="D548" s="8"/>
      <c r="E548" s="11"/>
      <c r="F548" s="11"/>
      <c r="G548" s="143"/>
      <c r="H548" s="4"/>
      <c r="I548" s="4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</row>
    <row r="549" spans="1:32" ht="15.75" customHeight="1">
      <c r="A549" s="2"/>
      <c r="B549" s="8"/>
      <c r="C549" s="11"/>
      <c r="D549" s="8"/>
      <c r="E549" s="11"/>
      <c r="F549" s="11"/>
      <c r="G549" s="143"/>
      <c r="H549" s="4"/>
      <c r="I549" s="4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</row>
    <row r="550" spans="1:32" ht="15.75" customHeight="1">
      <c r="A550" s="2"/>
      <c r="B550" s="8"/>
      <c r="C550" s="11"/>
      <c r="D550" s="8"/>
      <c r="E550" s="11"/>
      <c r="F550" s="11"/>
      <c r="G550" s="143"/>
      <c r="H550" s="4"/>
      <c r="I550" s="4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</row>
    <row r="551" spans="1:32" ht="15.75" customHeight="1">
      <c r="A551" s="2"/>
      <c r="B551" s="8"/>
      <c r="C551" s="11"/>
      <c r="D551" s="8"/>
      <c r="E551" s="11"/>
      <c r="F551" s="11"/>
      <c r="G551" s="143"/>
      <c r="H551" s="4"/>
      <c r="I551" s="4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</row>
    <row r="552" spans="1:32" ht="15.75" customHeight="1">
      <c r="A552" s="2"/>
      <c r="B552" s="8"/>
      <c r="C552" s="11"/>
      <c r="D552" s="8"/>
      <c r="E552" s="11"/>
      <c r="F552" s="11"/>
      <c r="G552" s="143"/>
      <c r="H552" s="4"/>
      <c r="I552" s="4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</row>
    <row r="553" spans="1:32" ht="15.75" customHeight="1">
      <c r="A553" s="2"/>
      <c r="B553" s="8"/>
      <c r="C553" s="11"/>
      <c r="D553" s="8"/>
      <c r="E553" s="11"/>
      <c r="F553" s="11"/>
      <c r="G553" s="143"/>
      <c r="H553" s="4"/>
      <c r="I553" s="4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</row>
    <row r="554" spans="1:32" ht="15.75" customHeight="1">
      <c r="A554" s="2"/>
      <c r="B554" s="8"/>
      <c r="C554" s="11"/>
      <c r="D554" s="8"/>
      <c r="E554" s="11"/>
      <c r="F554" s="11"/>
      <c r="G554" s="143"/>
      <c r="H554" s="4"/>
      <c r="I554" s="4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</row>
    <row r="555" spans="1:32" ht="15.75" customHeight="1">
      <c r="A555" s="2"/>
      <c r="B555" s="8"/>
      <c r="C555" s="11"/>
      <c r="D555" s="8"/>
      <c r="E555" s="11"/>
      <c r="F555" s="11"/>
      <c r="G555" s="143"/>
      <c r="H555" s="4"/>
      <c r="I555" s="4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</row>
    <row r="556" spans="1:32" ht="15.75" customHeight="1">
      <c r="A556" s="2"/>
      <c r="B556" s="8"/>
      <c r="C556" s="11"/>
      <c r="D556" s="8"/>
      <c r="E556" s="11"/>
      <c r="F556" s="11"/>
      <c r="G556" s="143"/>
      <c r="H556" s="4"/>
      <c r="I556" s="4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</row>
    <row r="557" spans="1:32" ht="15.75" customHeight="1">
      <c r="A557" s="2"/>
      <c r="B557" s="8"/>
      <c r="C557" s="11"/>
      <c r="D557" s="8"/>
      <c r="E557" s="11"/>
      <c r="F557" s="11"/>
      <c r="G557" s="143"/>
      <c r="H557" s="4"/>
      <c r="I557" s="4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</row>
    <row r="558" spans="1:32" ht="15.75" customHeight="1">
      <c r="A558" s="2"/>
      <c r="B558" s="8"/>
      <c r="C558" s="11"/>
      <c r="D558" s="8"/>
      <c r="E558" s="11"/>
      <c r="F558" s="11"/>
      <c r="G558" s="143"/>
      <c r="H558" s="4"/>
      <c r="I558" s="4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</row>
    <row r="559" spans="1:32" ht="15.75" customHeight="1">
      <c r="A559" s="2"/>
      <c r="B559" s="8"/>
      <c r="C559" s="11"/>
      <c r="D559" s="8"/>
      <c r="E559" s="11"/>
      <c r="F559" s="11"/>
      <c r="G559" s="143"/>
      <c r="H559" s="4"/>
      <c r="I559" s="4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</row>
    <row r="560" spans="1:32" ht="15.75" customHeight="1">
      <c r="A560" s="2"/>
      <c r="B560" s="8"/>
      <c r="C560" s="11"/>
      <c r="D560" s="8"/>
      <c r="E560" s="11"/>
      <c r="F560" s="11"/>
      <c r="G560" s="143"/>
      <c r="H560" s="4"/>
      <c r="I560" s="4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</row>
    <row r="561" spans="1:32" ht="15.75" customHeight="1">
      <c r="A561" s="2"/>
      <c r="B561" s="8"/>
      <c r="C561" s="11"/>
      <c r="D561" s="8"/>
      <c r="E561" s="11"/>
      <c r="F561" s="11"/>
      <c r="G561" s="143"/>
      <c r="H561" s="4"/>
      <c r="I561" s="4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</row>
    <row r="562" spans="1:32" ht="15.75" customHeight="1">
      <c r="A562" s="2"/>
      <c r="B562" s="8"/>
      <c r="C562" s="11"/>
      <c r="D562" s="8"/>
      <c r="E562" s="11"/>
      <c r="F562" s="11"/>
      <c r="G562" s="143"/>
      <c r="H562" s="4"/>
      <c r="I562" s="4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</row>
    <row r="563" spans="1:32" ht="15.75" customHeight="1">
      <c r="A563" s="2"/>
      <c r="B563" s="8"/>
      <c r="C563" s="11"/>
      <c r="D563" s="8"/>
      <c r="E563" s="11"/>
      <c r="F563" s="11"/>
      <c r="G563" s="143"/>
      <c r="H563" s="4"/>
      <c r="I563" s="4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</row>
    <row r="564" spans="1:32" ht="15.75" customHeight="1">
      <c r="A564" s="2"/>
      <c r="B564" s="8"/>
      <c r="C564" s="11"/>
      <c r="D564" s="8"/>
      <c r="E564" s="11"/>
      <c r="F564" s="11"/>
      <c r="G564" s="143"/>
      <c r="H564" s="4"/>
      <c r="I564" s="4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</row>
    <row r="565" spans="1:32" ht="15.75" customHeight="1">
      <c r="A565" s="2"/>
      <c r="B565" s="8"/>
      <c r="C565" s="11"/>
      <c r="D565" s="8"/>
      <c r="E565" s="11"/>
      <c r="F565" s="11"/>
      <c r="G565" s="143"/>
      <c r="H565" s="4"/>
      <c r="I565" s="4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</row>
    <row r="566" spans="1:32" ht="15.75" customHeight="1">
      <c r="A566" s="2"/>
      <c r="B566" s="8"/>
      <c r="C566" s="11"/>
      <c r="D566" s="8"/>
      <c r="E566" s="11"/>
      <c r="F566" s="11"/>
      <c r="G566" s="143"/>
      <c r="H566" s="4"/>
      <c r="I566" s="4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</row>
    <row r="567" spans="1:32" ht="15.75" customHeight="1">
      <c r="A567" s="2"/>
      <c r="B567" s="8"/>
      <c r="C567" s="11"/>
      <c r="D567" s="8"/>
      <c r="E567" s="11"/>
      <c r="F567" s="11"/>
      <c r="G567" s="143"/>
      <c r="H567" s="4"/>
      <c r="I567" s="4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</row>
    <row r="568" spans="1:32" ht="15.75" customHeight="1">
      <c r="A568" s="2"/>
      <c r="B568" s="8"/>
      <c r="C568" s="11"/>
      <c r="D568" s="8"/>
      <c r="E568" s="11"/>
      <c r="F568" s="11"/>
      <c r="G568" s="143"/>
      <c r="H568" s="4"/>
      <c r="I568" s="4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</row>
    <row r="569" spans="1:32" ht="15.75" customHeight="1">
      <c r="A569" s="2"/>
      <c r="B569" s="8"/>
      <c r="C569" s="11"/>
      <c r="D569" s="8"/>
      <c r="E569" s="11"/>
      <c r="F569" s="11"/>
      <c r="G569" s="143"/>
      <c r="H569" s="4"/>
      <c r="I569" s="4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</row>
    <row r="570" spans="1:32" ht="15.75" customHeight="1">
      <c r="A570" s="2"/>
      <c r="B570" s="8"/>
      <c r="C570" s="11"/>
      <c r="D570" s="8"/>
      <c r="E570" s="11"/>
      <c r="F570" s="11"/>
      <c r="G570" s="143"/>
      <c r="H570" s="4"/>
      <c r="I570" s="4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</row>
    <row r="571" spans="1:32" ht="15.75" customHeight="1">
      <c r="A571" s="2"/>
      <c r="B571" s="8"/>
      <c r="C571" s="11"/>
      <c r="D571" s="8"/>
      <c r="E571" s="11"/>
      <c r="F571" s="11"/>
      <c r="G571" s="143"/>
      <c r="H571" s="4"/>
      <c r="I571" s="4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</row>
    <row r="572" spans="1:32" ht="15.75" customHeight="1">
      <c r="A572" s="2"/>
      <c r="B572" s="8"/>
      <c r="C572" s="11"/>
      <c r="D572" s="8"/>
      <c r="E572" s="11"/>
      <c r="F572" s="11"/>
      <c r="G572" s="143"/>
      <c r="H572" s="4"/>
      <c r="I572" s="4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</row>
    <row r="573" spans="1:32" ht="15.75" customHeight="1">
      <c r="A573" s="2"/>
      <c r="B573" s="8"/>
      <c r="C573" s="11"/>
      <c r="D573" s="8"/>
      <c r="E573" s="11"/>
      <c r="F573" s="11"/>
      <c r="G573" s="143"/>
      <c r="H573" s="4"/>
      <c r="I573" s="4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</row>
    <row r="574" spans="1:32" ht="15.75" customHeight="1">
      <c r="A574" s="2"/>
      <c r="B574" s="8"/>
      <c r="C574" s="11"/>
      <c r="D574" s="8"/>
      <c r="E574" s="11"/>
      <c r="F574" s="11"/>
      <c r="G574" s="143"/>
      <c r="H574" s="4"/>
      <c r="I574" s="4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</row>
    <row r="575" spans="1:32" ht="15.75" customHeight="1">
      <c r="A575" s="2"/>
      <c r="B575" s="8"/>
      <c r="C575" s="11"/>
      <c r="D575" s="8"/>
      <c r="E575" s="11"/>
      <c r="F575" s="11"/>
      <c r="G575" s="143"/>
      <c r="H575" s="4"/>
      <c r="I575" s="4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</row>
    <row r="576" spans="1:32" ht="15.75" customHeight="1">
      <c r="A576" s="2"/>
      <c r="B576" s="8"/>
      <c r="C576" s="11"/>
      <c r="D576" s="8"/>
      <c r="E576" s="11"/>
      <c r="F576" s="11"/>
      <c r="G576" s="143"/>
      <c r="H576" s="4"/>
      <c r="I576" s="4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</row>
    <row r="577" spans="1:32" ht="15.75" customHeight="1">
      <c r="A577" s="2"/>
      <c r="B577" s="8"/>
      <c r="C577" s="11"/>
      <c r="D577" s="8"/>
      <c r="E577" s="11"/>
      <c r="F577" s="11"/>
      <c r="G577" s="143"/>
      <c r="H577" s="4"/>
      <c r="I577" s="4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</row>
    <row r="578" spans="1:32" ht="15.75" customHeight="1">
      <c r="A578" s="2"/>
      <c r="B578" s="8"/>
      <c r="C578" s="11"/>
      <c r="D578" s="8"/>
      <c r="E578" s="11"/>
      <c r="F578" s="11"/>
      <c r="G578" s="143"/>
      <c r="H578" s="4"/>
      <c r="I578" s="4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</row>
    <row r="579" spans="1:32" ht="15.75" customHeight="1">
      <c r="A579" s="2"/>
      <c r="B579" s="8"/>
      <c r="C579" s="11"/>
      <c r="D579" s="8"/>
      <c r="E579" s="11"/>
      <c r="F579" s="11"/>
      <c r="G579" s="143"/>
      <c r="H579" s="4"/>
      <c r="I579" s="4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</row>
    <row r="580" spans="1:32" ht="15.75" customHeight="1">
      <c r="A580" s="2"/>
      <c r="B580" s="8"/>
      <c r="C580" s="11"/>
      <c r="D580" s="8"/>
      <c r="E580" s="11"/>
      <c r="F580" s="11"/>
      <c r="G580" s="143"/>
      <c r="H580" s="4"/>
      <c r="I580" s="4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</row>
    <row r="581" spans="1:32" ht="15.75" customHeight="1">
      <c r="A581" s="2"/>
      <c r="B581" s="8"/>
      <c r="C581" s="11"/>
      <c r="D581" s="8"/>
      <c r="E581" s="11"/>
      <c r="F581" s="11"/>
      <c r="G581" s="143"/>
      <c r="H581" s="4"/>
      <c r="I581" s="4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</row>
    <row r="582" spans="1:32" ht="15.75" customHeight="1">
      <c r="A582" s="2"/>
      <c r="B582" s="8"/>
      <c r="C582" s="11"/>
      <c r="D582" s="8"/>
      <c r="E582" s="11"/>
      <c r="F582" s="11"/>
      <c r="G582" s="143"/>
      <c r="H582" s="4"/>
      <c r="I582" s="4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</row>
    <row r="583" spans="1:32" ht="15.75" customHeight="1">
      <c r="A583" s="2"/>
      <c r="B583" s="8"/>
      <c r="C583" s="11"/>
      <c r="D583" s="8"/>
      <c r="E583" s="11"/>
      <c r="F583" s="11"/>
      <c r="G583" s="143"/>
      <c r="H583" s="4"/>
      <c r="I583" s="4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</row>
    <row r="584" spans="1:32" ht="15.75" customHeight="1">
      <c r="A584" s="2"/>
      <c r="B584" s="8"/>
      <c r="C584" s="11"/>
      <c r="D584" s="8"/>
      <c r="E584" s="11"/>
      <c r="F584" s="11"/>
      <c r="G584" s="143"/>
      <c r="H584" s="4"/>
      <c r="I584" s="4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</row>
    <row r="585" spans="1:32" ht="15.75" customHeight="1">
      <c r="A585" s="2"/>
      <c r="B585" s="8"/>
      <c r="C585" s="11"/>
      <c r="D585" s="8"/>
      <c r="E585" s="11"/>
      <c r="F585" s="11"/>
      <c r="G585" s="143"/>
      <c r="H585" s="4"/>
      <c r="I585" s="4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</row>
    <row r="586" spans="1:32" ht="15.75" customHeight="1">
      <c r="A586" s="2"/>
      <c r="B586" s="8"/>
      <c r="C586" s="11"/>
      <c r="D586" s="8"/>
      <c r="E586" s="11"/>
      <c r="F586" s="11"/>
      <c r="G586" s="143"/>
      <c r="H586" s="4"/>
      <c r="I586" s="4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</row>
    <row r="587" spans="1:32" ht="15.75" customHeight="1">
      <c r="A587" s="2"/>
      <c r="B587" s="8"/>
      <c r="C587" s="11"/>
      <c r="D587" s="8"/>
      <c r="E587" s="11"/>
      <c r="F587" s="11"/>
      <c r="G587" s="143"/>
      <c r="H587" s="4"/>
      <c r="I587" s="4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</row>
    <row r="588" spans="1:32" ht="15.75" customHeight="1">
      <c r="A588" s="2"/>
      <c r="B588" s="8"/>
      <c r="C588" s="11"/>
      <c r="D588" s="8"/>
      <c r="E588" s="11"/>
      <c r="F588" s="11"/>
      <c r="G588" s="143"/>
      <c r="H588" s="4"/>
      <c r="I588" s="4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</row>
    <row r="589" spans="1:32" ht="15.75" customHeight="1">
      <c r="A589" s="2"/>
      <c r="B589" s="8"/>
      <c r="C589" s="11"/>
      <c r="D589" s="8"/>
      <c r="E589" s="11"/>
      <c r="F589" s="11"/>
      <c r="G589" s="143"/>
      <c r="H589" s="4"/>
      <c r="I589" s="4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</row>
    <row r="590" spans="1:32" ht="15.75" customHeight="1">
      <c r="A590" s="2"/>
      <c r="B590" s="8"/>
      <c r="C590" s="11"/>
      <c r="D590" s="8"/>
      <c r="E590" s="11"/>
      <c r="F590" s="11"/>
      <c r="G590" s="143"/>
      <c r="H590" s="4"/>
      <c r="I590" s="4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</row>
    <row r="591" spans="1:32" ht="15.75" customHeight="1">
      <c r="A591" s="2"/>
      <c r="B591" s="8"/>
      <c r="C591" s="11"/>
      <c r="D591" s="8"/>
      <c r="E591" s="11"/>
      <c r="F591" s="11"/>
      <c r="G591" s="143"/>
      <c r="H591" s="4"/>
      <c r="I591" s="4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</row>
    <row r="592" spans="1:32" ht="15.75" customHeight="1">
      <c r="A592" s="2"/>
      <c r="B592" s="8"/>
      <c r="C592" s="11"/>
      <c r="D592" s="8"/>
      <c r="E592" s="11"/>
      <c r="F592" s="11"/>
      <c r="G592" s="143"/>
      <c r="H592" s="4"/>
      <c r="I592" s="4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</row>
    <row r="593" spans="1:32" ht="15.75" customHeight="1">
      <c r="A593" s="2"/>
      <c r="B593" s="8"/>
      <c r="C593" s="11"/>
      <c r="D593" s="8"/>
      <c r="E593" s="11"/>
      <c r="F593" s="11"/>
      <c r="G593" s="143"/>
      <c r="H593" s="4"/>
      <c r="I593" s="4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</row>
    <row r="594" spans="1:32" ht="15.75" customHeight="1">
      <c r="A594" s="2"/>
      <c r="B594" s="8"/>
      <c r="C594" s="11"/>
      <c r="D594" s="8"/>
      <c r="E594" s="11"/>
      <c r="F594" s="11"/>
      <c r="G594" s="143"/>
      <c r="H594" s="4"/>
      <c r="I594" s="4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</row>
    <row r="595" spans="1:32" ht="15.75" customHeight="1">
      <c r="A595" s="2"/>
      <c r="B595" s="8"/>
      <c r="C595" s="11"/>
      <c r="D595" s="8"/>
      <c r="E595" s="11"/>
      <c r="F595" s="11"/>
      <c r="G595" s="143"/>
      <c r="H595" s="4"/>
      <c r="I595" s="4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</row>
    <row r="596" spans="1:32" ht="15.75" customHeight="1">
      <c r="A596" s="2"/>
      <c r="B596" s="8"/>
      <c r="C596" s="11"/>
      <c r="D596" s="8"/>
      <c r="E596" s="11"/>
      <c r="F596" s="11"/>
      <c r="G596" s="143"/>
      <c r="H596" s="4"/>
      <c r="I596" s="4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</row>
    <row r="597" spans="1:32" ht="15.75" customHeight="1">
      <c r="A597" s="2"/>
      <c r="B597" s="8"/>
      <c r="C597" s="11"/>
      <c r="D597" s="8"/>
      <c r="E597" s="11"/>
      <c r="F597" s="11"/>
      <c r="G597" s="143"/>
      <c r="H597" s="4"/>
      <c r="I597" s="4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</row>
    <row r="598" spans="1:32" ht="15.75" customHeight="1">
      <c r="A598" s="2"/>
      <c r="B598" s="8"/>
      <c r="C598" s="11"/>
      <c r="D598" s="8"/>
      <c r="E598" s="11"/>
      <c r="F598" s="11"/>
      <c r="G598" s="143"/>
      <c r="H598" s="4"/>
      <c r="I598" s="4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</row>
    <row r="599" spans="1:32" ht="15.75" customHeight="1">
      <c r="A599" s="2"/>
      <c r="B599" s="8"/>
      <c r="C599" s="11"/>
      <c r="D599" s="8"/>
      <c r="E599" s="11"/>
      <c r="F599" s="11"/>
      <c r="G599" s="143"/>
      <c r="H599" s="4"/>
      <c r="I599" s="4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</row>
    <row r="600" spans="1:32" ht="15.75" customHeight="1">
      <c r="A600" s="2"/>
      <c r="B600" s="8"/>
      <c r="C600" s="11"/>
      <c r="D600" s="8"/>
      <c r="E600" s="11"/>
      <c r="F600" s="11"/>
      <c r="G600" s="143"/>
      <c r="H600" s="4"/>
      <c r="I600" s="4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</row>
    <row r="601" spans="1:32" ht="15.75" customHeight="1">
      <c r="A601" s="2"/>
      <c r="B601" s="8"/>
      <c r="C601" s="11"/>
      <c r="D601" s="8"/>
      <c r="E601" s="11"/>
      <c r="F601" s="11"/>
      <c r="G601" s="143"/>
      <c r="H601" s="4"/>
      <c r="I601" s="4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</row>
    <row r="602" spans="1:32" ht="15.75" customHeight="1">
      <c r="A602" s="2"/>
      <c r="B602" s="8"/>
      <c r="C602" s="11"/>
      <c r="D602" s="8"/>
      <c r="E602" s="11"/>
      <c r="F602" s="11"/>
      <c r="G602" s="143"/>
      <c r="H602" s="4"/>
      <c r="I602" s="4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</row>
    <row r="603" spans="1:32" ht="15.75" customHeight="1">
      <c r="A603" s="2"/>
      <c r="B603" s="8"/>
      <c r="C603" s="11"/>
      <c r="D603" s="8"/>
      <c r="E603" s="11"/>
      <c r="F603" s="11"/>
      <c r="G603" s="143"/>
      <c r="H603" s="4"/>
      <c r="I603" s="4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</row>
    <row r="604" spans="1:32" ht="15.75" customHeight="1">
      <c r="A604" s="2"/>
      <c r="B604" s="8"/>
      <c r="C604" s="11"/>
      <c r="D604" s="8"/>
      <c r="E604" s="11"/>
      <c r="F604" s="11"/>
      <c r="G604" s="143"/>
      <c r="H604" s="4"/>
      <c r="I604" s="4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</row>
    <row r="605" spans="1:32" ht="15.75" customHeight="1">
      <c r="A605" s="2"/>
      <c r="B605" s="8"/>
      <c r="C605" s="11"/>
      <c r="D605" s="8"/>
      <c r="E605" s="11"/>
      <c r="F605" s="11"/>
      <c r="G605" s="143"/>
      <c r="H605" s="4"/>
      <c r="I605" s="4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</row>
    <row r="606" spans="1:32" ht="15.75" customHeight="1">
      <c r="A606" s="2"/>
      <c r="B606" s="8"/>
      <c r="C606" s="11"/>
      <c r="D606" s="8"/>
      <c r="E606" s="11"/>
      <c r="F606" s="11"/>
      <c r="G606" s="143"/>
      <c r="H606" s="4"/>
      <c r="I606" s="4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</row>
    <row r="607" spans="1:32" ht="15.75" customHeight="1">
      <c r="A607" s="2"/>
      <c r="B607" s="8"/>
      <c r="C607" s="11"/>
      <c r="D607" s="8"/>
      <c r="E607" s="11"/>
      <c r="F607" s="11"/>
      <c r="G607" s="143"/>
      <c r="H607" s="4"/>
      <c r="I607" s="4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</row>
    <row r="608" spans="1:32" ht="15.75" customHeight="1">
      <c r="A608" s="2"/>
      <c r="B608" s="8"/>
      <c r="C608" s="11"/>
      <c r="D608" s="8"/>
      <c r="E608" s="11"/>
      <c r="F608" s="11"/>
      <c r="G608" s="143"/>
      <c r="H608" s="4"/>
      <c r="I608" s="4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</row>
    <row r="609" spans="1:32" ht="15.75" customHeight="1">
      <c r="A609" s="2"/>
      <c r="B609" s="8"/>
      <c r="C609" s="11"/>
      <c r="D609" s="8"/>
      <c r="E609" s="11"/>
      <c r="F609" s="11"/>
      <c r="G609" s="143"/>
      <c r="H609" s="4"/>
      <c r="I609" s="4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</row>
    <row r="610" spans="1:32" ht="15.75" customHeight="1">
      <c r="A610" s="2"/>
      <c r="B610" s="8"/>
      <c r="C610" s="11"/>
      <c r="D610" s="8"/>
      <c r="E610" s="11"/>
      <c r="F610" s="11"/>
      <c r="G610" s="143"/>
      <c r="H610" s="4"/>
      <c r="I610" s="4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</row>
    <row r="611" spans="1:32" ht="15.75" customHeight="1">
      <c r="A611" s="2"/>
      <c r="B611" s="8"/>
      <c r="C611" s="11"/>
      <c r="D611" s="8"/>
      <c r="E611" s="11"/>
      <c r="F611" s="11"/>
      <c r="G611" s="143"/>
      <c r="H611" s="4"/>
      <c r="I611" s="4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</row>
    <row r="612" spans="1:32" ht="15.75" customHeight="1">
      <c r="A612" s="2"/>
      <c r="B612" s="8"/>
      <c r="C612" s="11"/>
      <c r="D612" s="8"/>
      <c r="E612" s="11"/>
      <c r="F612" s="11"/>
      <c r="G612" s="143"/>
      <c r="H612" s="4"/>
      <c r="I612" s="4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</row>
    <row r="613" spans="1:32" ht="15.75" customHeight="1">
      <c r="A613" s="2"/>
      <c r="B613" s="8"/>
      <c r="C613" s="11"/>
      <c r="D613" s="8"/>
      <c r="E613" s="11"/>
      <c r="F613" s="11"/>
      <c r="G613" s="143"/>
      <c r="H613" s="4"/>
      <c r="I613" s="4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</row>
    <row r="614" spans="1:32" ht="15.75" customHeight="1">
      <c r="A614" s="2"/>
      <c r="B614" s="8"/>
      <c r="C614" s="11"/>
      <c r="D614" s="8"/>
      <c r="E614" s="11"/>
      <c r="F614" s="11"/>
      <c r="G614" s="143"/>
      <c r="H614" s="4"/>
      <c r="I614" s="4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</row>
    <row r="615" spans="1:32" ht="15.75" customHeight="1">
      <c r="A615" s="2"/>
      <c r="B615" s="8"/>
      <c r="C615" s="11"/>
      <c r="D615" s="8"/>
      <c r="E615" s="11"/>
      <c r="F615" s="11"/>
      <c r="G615" s="143"/>
      <c r="H615" s="4"/>
      <c r="I615" s="4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</row>
    <row r="616" spans="1:32" ht="15.75" customHeight="1">
      <c r="A616" s="2"/>
      <c r="B616" s="8"/>
      <c r="C616" s="11"/>
      <c r="D616" s="8"/>
      <c r="E616" s="11"/>
      <c r="F616" s="11"/>
      <c r="G616" s="143"/>
      <c r="H616" s="4"/>
      <c r="I616" s="4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</row>
    <row r="617" spans="1:32" ht="15.75" customHeight="1">
      <c r="A617" s="2"/>
      <c r="B617" s="8"/>
      <c r="C617" s="11"/>
      <c r="D617" s="8"/>
      <c r="E617" s="11"/>
      <c r="F617" s="11"/>
      <c r="G617" s="143"/>
      <c r="H617" s="4"/>
      <c r="I617" s="4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</row>
    <row r="618" spans="1:32" ht="15.75" customHeight="1">
      <c r="A618" s="2"/>
      <c r="B618" s="8"/>
      <c r="C618" s="11"/>
      <c r="D618" s="8"/>
      <c r="E618" s="11"/>
      <c r="F618" s="11"/>
      <c r="G618" s="143"/>
      <c r="H618" s="4"/>
      <c r="I618" s="4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</row>
    <row r="619" spans="1:32" ht="15.75" customHeight="1">
      <c r="A619" s="2"/>
      <c r="B619" s="8"/>
      <c r="C619" s="11"/>
      <c r="D619" s="8"/>
      <c r="E619" s="11"/>
      <c r="F619" s="11"/>
      <c r="G619" s="143"/>
      <c r="H619" s="4"/>
      <c r="I619" s="4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</row>
    <row r="620" spans="1:32" ht="15.75" customHeight="1">
      <c r="A620" s="2"/>
      <c r="B620" s="8"/>
      <c r="C620" s="11"/>
      <c r="D620" s="8"/>
      <c r="E620" s="11"/>
      <c r="F620" s="11"/>
      <c r="G620" s="143"/>
      <c r="H620" s="4"/>
      <c r="I620" s="4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</row>
    <row r="621" spans="1:32" ht="15.75" customHeight="1">
      <c r="A621" s="2"/>
      <c r="B621" s="8"/>
      <c r="C621" s="11"/>
      <c r="D621" s="8"/>
      <c r="E621" s="11"/>
      <c r="F621" s="11"/>
      <c r="G621" s="143"/>
      <c r="H621" s="4"/>
      <c r="I621" s="4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</row>
    <row r="622" spans="1:32" ht="15.75" customHeight="1">
      <c r="A622" s="2"/>
      <c r="B622" s="8"/>
      <c r="C622" s="11"/>
      <c r="D622" s="8"/>
      <c r="E622" s="11"/>
      <c r="F622" s="11"/>
      <c r="G622" s="143"/>
      <c r="H622" s="4"/>
      <c r="I622" s="4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</row>
    <row r="623" spans="1:32" ht="15.75" customHeight="1">
      <c r="A623" s="2"/>
      <c r="B623" s="8"/>
      <c r="C623" s="11"/>
      <c r="D623" s="8"/>
      <c r="E623" s="11"/>
      <c r="F623" s="11"/>
      <c r="G623" s="143"/>
      <c r="H623" s="4"/>
      <c r="I623" s="4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</row>
    <row r="624" spans="1:32" ht="15.75" customHeight="1">
      <c r="A624" s="2"/>
      <c r="B624" s="8"/>
      <c r="C624" s="11"/>
      <c r="D624" s="8"/>
      <c r="E624" s="11"/>
      <c r="F624" s="11"/>
      <c r="G624" s="143"/>
      <c r="H624" s="4"/>
      <c r="I624" s="4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</row>
    <row r="625" spans="1:32" ht="15.75" customHeight="1">
      <c r="A625" s="2"/>
      <c r="B625" s="8"/>
      <c r="C625" s="11"/>
      <c r="D625" s="8"/>
      <c r="E625" s="11"/>
      <c r="F625" s="11"/>
      <c r="G625" s="143"/>
      <c r="H625" s="4"/>
      <c r="I625" s="4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</row>
    <row r="626" spans="1:32" ht="15.75" customHeight="1">
      <c r="A626" s="2"/>
      <c r="B626" s="8"/>
      <c r="C626" s="11"/>
      <c r="D626" s="8"/>
      <c r="E626" s="11"/>
      <c r="F626" s="11"/>
      <c r="G626" s="143"/>
      <c r="H626" s="4"/>
      <c r="I626" s="4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</row>
    <row r="627" spans="1:32" ht="15.75" customHeight="1">
      <c r="A627" s="2"/>
      <c r="B627" s="8"/>
      <c r="C627" s="11"/>
      <c r="D627" s="8"/>
      <c r="E627" s="11"/>
      <c r="F627" s="11"/>
      <c r="G627" s="143"/>
      <c r="H627" s="4"/>
      <c r="I627" s="4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</row>
    <row r="628" spans="1:32" ht="15.75" customHeight="1">
      <c r="A628" s="2"/>
      <c r="B628" s="8"/>
      <c r="C628" s="11"/>
      <c r="D628" s="8"/>
      <c r="E628" s="11"/>
      <c r="F628" s="11"/>
      <c r="G628" s="143"/>
      <c r="H628" s="4"/>
      <c r="I628" s="4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</row>
    <row r="629" spans="1:32" ht="15.75" customHeight="1">
      <c r="A629" s="2"/>
      <c r="B629" s="8"/>
      <c r="C629" s="11"/>
      <c r="D629" s="8"/>
      <c r="E629" s="11"/>
      <c r="F629" s="11"/>
      <c r="G629" s="143"/>
      <c r="H629" s="4"/>
      <c r="I629" s="4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</row>
    <row r="630" spans="1:32" ht="15.75" customHeight="1">
      <c r="A630" s="2"/>
      <c r="B630" s="8"/>
      <c r="C630" s="11"/>
      <c r="D630" s="8"/>
      <c r="E630" s="11"/>
      <c r="F630" s="11"/>
      <c r="G630" s="143"/>
      <c r="H630" s="4"/>
      <c r="I630" s="4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</row>
    <row r="631" spans="1:32" ht="15.75" customHeight="1">
      <c r="A631" s="2"/>
      <c r="B631" s="8"/>
      <c r="C631" s="11"/>
      <c r="D631" s="8"/>
      <c r="E631" s="11"/>
      <c r="F631" s="11"/>
      <c r="G631" s="143"/>
      <c r="H631" s="4"/>
      <c r="I631" s="4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</row>
    <row r="632" spans="1:32" ht="15.75" customHeight="1">
      <c r="A632" s="2"/>
      <c r="B632" s="8"/>
      <c r="C632" s="11"/>
      <c r="D632" s="8"/>
      <c r="E632" s="11"/>
      <c r="F632" s="11"/>
      <c r="G632" s="143"/>
      <c r="H632" s="4"/>
      <c r="I632" s="4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</row>
    <row r="633" spans="1:32" ht="15.75" customHeight="1">
      <c r="A633" s="2"/>
      <c r="B633" s="8"/>
      <c r="C633" s="11"/>
      <c r="D633" s="8"/>
      <c r="E633" s="11"/>
      <c r="F633" s="11"/>
      <c r="G633" s="143"/>
      <c r="H633" s="4"/>
      <c r="I633" s="4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</row>
    <row r="634" spans="1:32" ht="15.75" customHeight="1">
      <c r="A634" s="2"/>
      <c r="B634" s="8"/>
      <c r="C634" s="11"/>
      <c r="D634" s="8"/>
      <c r="E634" s="11"/>
      <c r="F634" s="11"/>
      <c r="G634" s="143"/>
      <c r="H634" s="4"/>
      <c r="I634" s="4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</row>
    <row r="635" spans="1:32" ht="15.75" customHeight="1">
      <c r="A635" s="2"/>
      <c r="B635" s="8"/>
      <c r="C635" s="11"/>
      <c r="D635" s="8"/>
      <c r="E635" s="11"/>
      <c r="F635" s="11"/>
      <c r="G635" s="143"/>
      <c r="H635" s="4"/>
      <c r="I635" s="4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</row>
    <row r="636" spans="1:32" ht="15.75" customHeight="1">
      <c r="A636" s="2"/>
      <c r="B636" s="8"/>
      <c r="C636" s="11"/>
      <c r="D636" s="8"/>
      <c r="E636" s="11"/>
      <c r="F636" s="11"/>
      <c r="G636" s="143"/>
      <c r="H636" s="4"/>
      <c r="I636" s="4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</row>
    <row r="637" spans="1:32" ht="15.75" customHeight="1">
      <c r="A637" s="2"/>
      <c r="B637" s="8"/>
      <c r="C637" s="11"/>
      <c r="D637" s="8"/>
      <c r="E637" s="11"/>
      <c r="F637" s="11"/>
      <c r="G637" s="143"/>
      <c r="H637" s="4"/>
      <c r="I637" s="4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</row>
    <row r="638" spans="1:32" ht="15.75" customHeight="1">
      <c r="A638" s="2"/>
      <c r="B638" s="8"/>
      <c r="C638" s="11"/>
      <c r="D638" s="8"/>
      <c r="E638" s="11"/>
      <c r="F638" s="11"/>
      <c r="G638" s="143"/>
      <c r="H638" s="4"/>
      <c r="I638" s="4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</row>
    <row r="639" spans="1:32" ht="15.75" customHeight="1">
      <c r="A639" s="2"/>
      <c r="B639" s="8"/>
      <c r="C639" s="11"/>
      <c r="D639" s="8"/>
      <c r="E639" s="11"/>
      <c r="F639" s="11"/>
      <c r="G639" s="143"/>
      <c r="H639" s="4"/>
      <c r="I639" s="4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</row>
    <row r="640" spans="1:32" ht="15.75" customHeight="1">
      <c r="A640" s="2"/>
      <c r="B640" s="8"/>
      <c r="C640" s="11"/>
      <c r="D640" s="8"/>
      <c r="E640" s="11"/>
      <c r="F640" s="11"/>
      <c r="G640" s="143"/>
      <c r="H640" s="4"/>
      <c r="I640" s="4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</row>
    <row r="641" spans="1:32" ht="15.75" customHeight="1">
      <c r="A641" s="2"/>
      <c r="B641" s="8"/>
      <c r="C641" s="11"/>
      <c r="D641" s="8"/>
      <c r="E641" s="11"/>
      <c r="F641" s="11"/>
      <c r="G641" s="143"/>
      <c r="H641" s="4"/>
      <c r="I641" s="4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</row>
    <row r="642" spans="1:32" ht="15.75" customHeight="1">
      <c r="A642" s="2"/>
      <c r="B642" s="8"/>
      <c r="C642" s="11"/>
      <c r="D642" s="8"/>
      <c r="E642" s="11"/>
      <c r="F642" s="11"/>
      <c r="G642" s="143"/>
      <c r="H642" s="4"/>
      <c r="I642" s="4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</row>
    <row r="643" spans="1:32" ht="15.75" customHeight="1">
      <c r="A643" s="2"/>
      <c r="B643" s="8"/>
      <c r="C643" s="11"/>
      <c r="D643" s="8"/>
      <c r="E643" s="11"/>
      <c r="F643" s="11"/>
      <c r="G643" s="143"/>
      <c r="H643" s="4"/>
      <c r="I643" s="4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</row>
    <row r="644" spans="1:32" ht="15.75" customHeight="1">
      <c r="A644" s="2"/>
      <c r="B644" s="8"/>
      <c r="C644" s="11"/>
      <c r="D644" s="8"/>
      <c r="E644" s="11"/>
      <c r="F644" s="11"/>
      <c r="G644" s="143"/>
      <c r="H644" s="4"/>
      <c r="I644" s="4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</row>
    <row r="645" spans="1:32" ht="15.75" customHeight="1">
      <c r="A645" s="2"/>
      <c r="B645" s="8"/>
      <c r="C645" s="11"/>
      <c r="D645" s="8"/>
      <c r="E645" s="11"/>
      <c r="F645" s="11"/>
      <c r="G645" s="143"/>
      <c r="H645" s="4"/>
      <c r="I645" s="4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</row>
    <row r="646" spans="1:32" ht="15.75" customHeight="1">
      <c r="A646" s="2"/>
      <c r="B646" s="8"/>
      <c r="C646" s="11"/>
      <c r="D646" s="8"/>
      <c r="E646" s="11"/>
      <c r="F646" s="11"/>
      <c r="G646" s="143"/>
      <c r="H646" s="4"/>
      <c r="I646" s="4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</row>
    <row r="647" spans="1:32" ht="15.75" customHeight="1">
      <c r="A647" s="2"/>
      <c r="B647" s="8"/>
      <c r="C647" s="11"/>
      <c r="D647" s="8"/>
      <c r="E647" s="11"/>
      <c r="F647" s="11"/>
      <c r="G647" s="143"/>
      <c r="H647" s="4"/>
      <c r="I647" s="4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</row>
    <row r="648" spans="1:32" ht="15.75" customHeight="1">
      <c r="A648" s="2"/>
      <c r="B648" s="8"/>
      <c r="C648" s="11"/>
      <c r="D648" s="8"/>
      <c r="E648" s="11"/>
      <c r="F648" s="11"/>
      <c r="G648" s="143"/>
      <c r="H648" s="4"/>
      <c r="I648" s="4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</row>
    <row r="649" spans="1:32" ht="15.75" customHeight="1">
      <c r="A649" s="2"/>
      <c r="B649" s="8"/>
      <c r="C649" s="11"/>
      <c r="D649" s="8"/>
      <c r="E649" s="11"/>
      <c r="F649" s="11"/>
      <c r="G649" s="143"/>
      <c r="H649" s="4"/>
      <c r="I649" s="4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</row>
    <row r="650" spans="1:32" ht="15.75" customHeight="1">
      <c r="A650" s="2"/>
      <c r="B650" s="8"/>
      <c r="C650" s="11"/>
      <c r="D650" s="8"/>
      <c r="E650" s="11"/>
      <c r="F650" s="11"/>
      <c r="G650" s="143"/>
      <c r="H650" s="4"/>
      <c r="I650" s="4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</row>
    <row r="651" spans="1:32" ht="15.75" customHeight="1">
      <c r="A651" s="2"/>
      <c r="B651" s="8"/>
      <c r="C651" s="11"/>
      <c r="D651" s="8"/>
      <c r="E651" s="11"/>
      <c r="F651" s="11"/>
      <c r="G651" s="143"/>
      <c r="H651" s="4"/>
      <c r="I651" s="4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</row>
    <row r="652" spans="1:32" ht="15.75" customHeight="1">
      <c r="A652" s="2"/>
      <c r="B652" s="8"/>
      <c r="C652" s="11"/>
      <c r="D652" s="8"/>
      <c r="E652" s="11"/>
      <c r="F652" s="11"/>
      <c r="G652" s="143"/>
      <c r="H652" s="4"/>
      <c r="I652" s="4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</row>
    <row r="653" spans="1:32" ht="15.75" customHeight="1">
      <c r="A653" s="2"/>
      <c r="B653" s="8"/>
      <c r="C653" s="11"/>
      <c r="D653" s="8"/>
      <c r="E653" s="11"/>
      <c r="F653" s="11"/>
      <c r="G653" s="143"/>
      <c r="H653" s="4"/>
      <c r="I653" s="4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</row>
    <row r="654" spans="1:32" ht="15.75" customHeight="1"/>
    <row r="655" spans="1:32" ht="15.75" customHeight="1"/>
    <row r="656" spans="1:32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</sheetData>
  <autoFilter ref="A10:AF453"/>
  <mergeCells count="5">
    <mergeCell ref="E1:G1"/>
    <mergeCell ref="E2:I2"/>
    <mergeCell ref="A3:I4"/>
    <mergeCell ref="A6:A9"/>
    <mergeCell ref="B6:I8"/>
  </mergeCells>
  <pageMargins left="1.1811023622047245" right="0.23622047244094491" top="0.27559055118110237" bottom="0.3937007874015748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Loner-XP</dc:creator>
  <cp:lastModifiedBy>КСП</cp:lastModifiedBy>
  <dcterms:created xsi:type="dcterms:W3CDTF">2010-11-18T09:33:52Z</dcterms:created>
  <dcterms:modified xsi:type="dcterms:W3CDTF">2025-06-25T00:20:30Z</dcterms:modified>
</cp:coreProperties>
</file>