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40" windowWidth="22710" windowHeight="9465" activeTab="1"/>
  </bookViews>
  <sheets>
    <sheet name="1-2" sheetId="2" r:id="rId1"/>
    <sheet name="3-4" sheetId="1" r:id="rId2"/>
    <sheet name="5-6" sheetId="5" r:id="rId3"/>
    <sheet name="7-8" sheetId="4" r:id="rId4"/>
  </sheets>
  <definedNames>
    <definedName name="_xlnm._FilterDatabase" localSheetId="3" hidden="1">'7-8'!$A$8:$L$424</definedName>
  </definedNames>
  <calcPr calcId="124519"/>
  <extLst>
    <ext uri="GoogleSheetsCustomDataVersion2">
      <go:sheetsCustomData xmlns:go="http://customooxmlschemas.google.com/" r:id="rId9" roundtripDataChecksum="OFS1Ca+MAUoyd+WFtCTTCaiO7ixDtNkAhkJ61Y5Vzpw="/>
    </ext>
  </extLst>
</workbook>
</file>

<file path=xl/calcChain.xml><?xml version="1.0" encoding="utf-8"?>
<calcChain xmlns="http://schemas.openxmlformats.org/spreadsheetml/2006/main">
  <c r="I421" i="4"/>
  <c r="H421"/>
  <c r="G421"/>
  <c r="I418"/>
  <c r="H418"/>
  <c r="G418"/>
  <c r="I416"/>
  <c r="H416"/>
  <c r="G416"/>
  <c r="I414"/>
  <c r="H414"/>
  <c r="K414" s="1"/>
  <c r="G414"/>
  <c r="I412"/>
  <c r="H412"/>
  <c r="G412"/>
  <c r="I410"/>
  <c r="H410"/>
  <c r="G410"/>
  <c r="I406"/>
  <c r="H406"/>
  <c r="G406"/>
  <c r="I404"/>
  <c r="H404"/>
  <c r="G404"/>
  <c r="I395"/>
  <c r="H395"/>
  <c r="G395"/>
  <c r="G394"/>
  <c r="H394" s="1"/>
  <c r="G393"/>
  <c r="H393" s="1"/>
  <c r="G392"/>
  <c r="G391"/>
  <c r="H391" s="1"/>
  <c r="G390"/>
  <c r="H390" s="1"/>
  <c r="G389"/>
  <c r="H389" s="1"/>
  <c r="I386"/>
  <c r="G385"/>
  <c r="H385" s="1"/>
  <c r="G384"/>
  <c r="H384" s="1"/>
  <c r="G383"/>
  <c r="H383" s="1"/>
  <c r="G382"/>
  <c r="H382" s="1"/>
  <c r="G381"/>
  <c r="H381" s="1"/>
  <c r="I378"/>
  <c r="I377"/>
  <c r="I375" s="1"/>
  <c r="H377"/>
  <c r="H375" s="1"/>
  <c r="G375"/>
  <c r="I371"/>
  <c r="H371"/>
  <c r="G371"/>
  <c r="I368"/>
  <c r="H368"/>
  <c r="G368"/>
  <c r="I365"/>
  <c r="H365"/>
  <c r="G365"/>
  <c r="I363"/>
  <c r="H363"/>
  <c r="G363"/>
  <c r="I362"/>
  <c r="I360" s="1"/>
  <c r="H360"/>
  <c r="G360"/>
  <c r="G359" s="1"/>
  <c r="I357"/>
  <c r="H357"/>
  <c r="G357"/>
  <c r="I355"/>
  <c r="H355"/>
  <c r="G355"/>
  <c r="G353"/>
  <c r="I351"/>
  <c r="H351"/>
  <c r="G351"/>
  <c r="I349"/>
  <c r="H349"/>
  <c r="G349"/>
  <c r="I347"/>
  <c r="H347"/>
  <c r="G347"/>
  <c r="I345"/>
  <c r="H345"/>
  <c r="G345"/>
  <c r="I343"/>
  <c r="H343"/>
  <c r="G343"/>
  <c r="I341"/>
  <c r="H341"/>
  <c r="G341"/>
  <c r="G339"/>
  <c r="I337"/>
  <c r="H337"/>
  <c r="G337"/>
  <c r="I335"/>
  <c r="H335"/>
  <c r="G335"/>
  <c r="I333"/>
  <c r="H333"/>
  <c r="G333"/>
  <c r="I331"/>
  <c r="H331"/>
  <c r="G331"/>
  <c r="I329"/>
  <c r="H329"/>
  <c r="G329"/>
  <c r="I328"/>
  <c r="H328"/>
  <c r="H326" s="1"/>
  <c r="G328"/>
  <c r="G326" s="1"/>
  <c r="I326"/>
  <c r="I323"/>
  <c r="H323"/>
  <c r="G323"/>
  <c r="I321"/>
  <c r="H321"/>
  <c r="G321"/>
  <c r="I318"/>
  <c r="H318"/>
  <c r="G318"/>
  <c r="I316"/>
  <c r="I314"/>
  <c r="H314"/>
  <c r="G314"/>
  <c r="H311"/>
  <c r="H310" s="1"/>
  <c r="H309" s="1"/>
  <c r="H308" s="1"/>
  <c r="G310"/>
  <c r="G309" s="1"/>
  <c r="G308" s="1"/>
  <c r="G303"/>
  <c r="G302" s="1"/>
  <c r="G301" s="1"/>
  <c r="I302"/>
  <c r="I301" s="1"/>
  <c r="H302"/>
  <c r="H301" s="1"/>
  <c r="I299"/>
  <c r="I298" s="1"/>
  <c r="I297" s="1"/>
  <c r="I296" s="1"/>
  <c r="H298"/>
  <c r="H297" s="1"/>
  <c r="H296" s="1"/>
  <c r="G298"/>
  <c r="G297" s="1"/>
  <c r="G296" s="1"/>
  <c r="I295"/>
  <c r="I294" s="1"/>
  <c r="H294"/>
  <c r="G294"/>
  <c r="G293"/>
  <c r="H293" s="1"/>
  <c r="G292"/>
  <c r="H292" s="1"/>
  <c r="I288"/>
  <c r="G285"/>
  <c r="I283"/>
  <c r="H283"/>
  <c r="G283"/>
  <c r="I282"/>
  <c r="H282"/>
  <c r="H281" s="1"/>
  <c r="I281"/>
  <c r="G281"/>
  <c r="I280"/>
  <c r="I279" s="1"/>
  <c r="H280"/>
  <c r="H279" s="1"/>
  <c r="G279"/>
  <c r="I275"/>
  <c r="H275"/>
  <c r="G275"/>
  <c r="I273"/>
  <c r="H273"/>
  <c r="G273"/>
  <c r="I270"/>
  <c r="H270"/>
  <c r="G270"/>
  <c r="I269"/>
  <c r="I268" s="1"/>
  <c r="H268"/>
  <c r="G268"/>
  <c r="I264"/>
  <c r="I263" s="1"/>
  <c r="I262" s="1"/>
  <c r="H264"/>
  <c r="H263" s="1"/>
  <c r="H262" s="1"/>
  <c r="G264"/>
  <c r="G263" s="1"/>
  <c r="G262" s="1"/>
  <c r="I249"/>
  <c r="I248" s="1"/>
  <c r="I247" s="1"/>
  <c r="I246" s="1"/>
  <c r="H249"/>
  <c r="H248" s="1"/>
  <c r="H247" s="1"/>
  <c r="H246" s="1"/>
  <c r="G249"/>
  <c r="G248" s="1"/>
  <c r="G247" s="1"/>
  <c r="G246" s="1"/>
  <c r="I244"/>
  <c r="I243" s="1"/>
  <c r="I242" s="1"/>
  <c r="H244"/>
  <c r="H243" s="1"/>
  <c r="H242" s="1"/>
  <c r="G244"/>
  <c r="G243" s="1"/>
  <c r="G242" s="1"/>
  <c r="I240"/>
  <c r="H240"/>
  <c r="G240"/>
  <c r="H239"/>
  <c r="H238" s="1"/>
  <c r="H237" s="1"/>
  <c r="G239"/>
  <c r="G238" s="1"/>
  <c r="G237" s="1"/>
  <c r="I238"/>
  <c r="I237" s="1"/>
  <c r="I236" s="1"/>
  <c r="I234"/>
  <c r="I233" s="1"/>
  <c r="H234"/>
  <c r="H233" s="1"/>
  <c r="G234"/>
  <c r="G233" s="1"/>
  <c r="I232"/>
  <c r="I231"/>
  <c r="H231"/>
  <c r="G231"/>
  <c r="I230"/>
  <c r="I229" s="1"/>
  <c r="H230"/>
  <c r="H229" s="1"/>
  <c r="G229"/>
  <c r="I227"/>
  <c r="I226"/>
  <c r="I225" s="1"/>
  <c r="H226"/>
  <c r="H225" s="1"/>
  <c r="G226"/>
  <c r="G225"/>
  <c r="I224"/>
  <c r="I223"/>
  <c r="I222" s="1"/>
  <c r="H223"/>
  <c r="H222" s="1"/>
  <c r="G223"/>
  <c r="G222" s="1"/>
  <c r="G219"/>
  <c r="G218" s="1"/>
  <c r="G217" s="1"/>
  <c r="I218"/>
  <c r="I217" s="1"/>
  <c r="H218"/>
  <c r="H217" s="1"/>
  <c r="I213"/>
  <c r="I212" s="1"/>
  <c r="I211" s="1"/>
  <c r="H213"/>
  <c r="H212" s="1"/>
  <c r="H211" s="1"/>
  <c r="G213"/>
  <c r="G212" s="1"/>
  <c r="G211" s="1"/>
  <c r="I209"/>
  <c r="H209"/>
  <c r="G209"/>
  <c r="I207"/>
  <c r="H207"/>
  <c r="G207"/>
  <c r="I204"/>
  <c r="H204"/>
  <c r="G204"/>
  <c r="I196"/>
  <c r="I195" s="1"/>
  <c r="I194" s="1"/>
  <c r="H196"/>
  <c r="H195" s="1"/>
  <c r="H194" s="1"/>
  <c r="G196"/>
  <c r="G195" s="1"/>
  <c r="G194" s="1"/>
  <c r="I189"/>
  <c r="H189"/>
  <c r="G189"/>
  <c r="I185"/>
  <c r="I184" s="1"/>
  <c r="I183" s="1"/>
  <c r="I182" s="1"/>
  <c r="H185"/>
  <c r="G185"/>
  <c r="I180"/>
  <c r="H180"/>
  <c r="G180"/>
  <c r="I178"/>
  <c r="H178"/>
  <c r="G178"/>
  <c r="I175"/>
  <c r="H175"/>
  <c r="G175"/>
  <c r="I173"/>
  <c r="I172" s="1"/>
  <c r="H173"/>
  <c r="G173"/>
  <c r="I169"/>
  <c r="I168" s="1"/>
  <c r="H169"/>
  <c r="H168" s="1"/>
  <c r="G169"/>
  <c r="G168" s="1"/>
  <c r="G166"/>
  <c r="I164"/>
  <c r="H164"/>
  <c r="G164"/>
  <c r="I162"/>
  <c r="I161" s="1"/>
  <c r="I160" s="1"/>
  <c r="H162"/>
  <c r="H161" s="1"/>
  <c r="H160" s="1"/>
  <c r="G162"/>
  <c r="I158"/>
  <c r="H158"/>
  <c r="G158"/>
  <c r="I156"/>
  <c r="I155" s="1"/>
  <c r="H156"/>
  <c r="H155" s="1"/>
  <c r="G156"/>
  <c r="I153"/>
  <c r="I152" s="1"/>
  <c r="H153"/>
  <c r="H152" s="1"/>
  <c r="G153"/>
  <c r="G152" s="1"/>
  <c r="H150"/>
  <c r="H149" s="1"/>
  <c r="H148" s="1"/>
  <c r="I149"/>
  <c r="I148" s="1"/>
  <c r="G149"/>
  <c r="G148" s="1"/>
  <c r="I146"/>
  <c r="H146"/>
  <c r="G146"/>
  <c r="I144"/>
  <c r="H144"/>
  <c r="G144"/>
  <c r="I142"/>
  <c r="H142"/>
  <c r="G142"/>
  <c r="I139"/>
  <c r="H139"/>
  <c r="G139"/>
  <c r="I135"/>
  <c r="I134" s="1"/>
  <c r="H135"/>
  <c r="G135"/>
  <c r="G134" s="1"/>
  <c r="H134"/>
  <c r="G132"/>
  <c r="I129"/>
  <c r="H129"/>
  <c r="G129"/>
  <c r="G128"/>
  <c r="G127"/>
  <c r="G123" s="1"/>
  <c r="I123"/>
  <c r="H123"/>
  <c r="I117"/>
  <c r="H117"/>
  <c r="G117"/>
  <c r="I115"/>
  <c r="I112" s="1"/>
  <c r="H115"/>
  <c r="G115"/>
  <c r="I113"/>
  <c r="H113"/>
  <c r="G113"/>
  <c r="H110"/>
  <c r="H109" s="1"/>
  <c r="G110"/>
  <c r="G109" s="1"/>
  <c r="I107"/>
  <c r="I106" s="1"/>
  <c r="H107"/>
  <c r="H106" s="1"/>
  <c r="G107"/>
  <c r="G106" s="1"/>
  <c r="G103"/>
  <c r="G102" s="1"/>
  <c r="G101" s="1"/>
  <c r="I102"/>
  <c r="I101" s="1"/>
  <c r="H102"/>
  <c r="H101" s="1"/>
  <c r="H99"/>
  <c r="H98" s="1"/>
  <c r="G99"/>
  <c r="G98" s="1"/>
  <c r="I95"/>
  <c r="I94" s="1"/>
  <c r="H95"/>
  <c r="H94" s="1"/>
  <c r="G95"/>
  <c r="G94" s="1"/>
  <c r="H93"/>
  <c r="H92" s="1"/>
  <c r="I92"/>
  <c r="G92"/>
  <c r="I90"/>
  <c r="H90"/>
  <c r="G90"/>
  <c r="I88"/>
  <c r="H88"/>
  <c r="G88"/>
  <c r="I86"/>
  <c r="H86"/>
  <c r="G86"/>
  <c r="I84"/>
  <c r="I82" s="1"/>
  <c r="H82"/>
  <c r="G82"/>
  <c r="G78"/>
  <c r="G77" s="1"/>
  <c r="I75"/>
  <c r="I74" s="1"/>
  <c r="I73" s="1"/>
  <c r="H75"/>
  <c r="H74" s="1"/>
  <c r="H73" s="1"/>
  <c r="G75"/>
  <c r="G74" s="1"/>
  <c r="I70"/>
  <c r="I67" s="1"/>
  <c r="I66" s="1"/>
  <c r="H70"/>
  <c r="H67" s="1"/>
  <c r="H66" s="1"/>
  <c r="G70"/>
  <c r="G68"/>
  <c r="I62"/>
  <c r="H62"/>
  <c r="G62"/>
  <c r="I59"/>
  <c r="G59" s="1"/>
  <c r="G51" s="1"/>
  <c r="G50" s="1"/>
  <c r="H59"/>
  <c r="G49"/>
  <c r="H49" s="1"/>
  <c r="H48" s="1"/>
  <c r="H47" s="1"/>
  <c r="I48"/>
  <c r="I47" s="1"/>
  <c r="I45"/>
  <c r="I44" s="1"/>
  <c r="H45"/>
  <c r="H44" s="1"/>
  <c r="G45"/>
  <c r="G44" s="1"/>
  <c r="I40"/>
  <c r="L40" s="1"/>
  <c r="H40"/>
  <c r="G40"/>
  <c r="I38"/>
  <c r="H38"/>
  <c r="G38"/>
  <c r="I35"/>
  <c r="H35"/>
  <c r="G35"/>
  <c r="I32"/>
  <c r="H32"/>
  <c r="G32"/>
  <c r="I30"/>
  <c r="H30"/>
  <c r="I29"/>
  <c r="I28" s="1"/>
  <c r="H29"/>
  <c r="H28" s="1"/>
  <c r="G28"/>
  <c r="G22"/>
  <c r="I18"/>
  <c r="I17" s="1"/>
  <c r="H18"/>
  <c r="H17" s="1"/>
  <c r="G18"/>
  <c r="I13"/>
  <c r="H13"/>
  <c r="H12" s="1"/>
  <c r="G13"/>
  <c r="G12" s="1"/>
  <c r="I12"/>
  <c r="H236" l="1"/>
  <c r="G267"/>
  <c r="G184"/>
  <c r="G183" s="1"/>
  <c r="G182" s="1"/>
  <c r="I287"/>
  <c r="G67"/>
  <c r="G66" s="1"/>
  <c r="I272"/>
  <c r="G172"/>
  <c r="J40"/>
  <c r="H122"/>
  <c r="H184"/>
  <c r="H183" s="1"/>
  <c r="H182" s="1"/>
  <c r="H313"/>
  <c r="H151"/>
  <c r="G177"/>
  <c r="G171" s="1"/>
  <c r="G17"/>
  <c r="G141"/>
  <c r="G138" s="1"/>
  <c r="H177"/>
  <c r="G409"/>
  <c r="G408" s="1"/>
  <c r="G236"/>
  <c r="I311"/>
  <c r="I310" s="1"/>
  <c r="I309" s="1"/>
  <c r="I308" s="1"/>
  <c r="L414"/>
  <c r="G313"/>
  <c r="I359"/>
  <c r="I325"/>
  <c r="I151"/>
  <c r="I313"/>
  <c r="G325"/>
  <c r="G272"/>
  <c r="G266" s="1"/>
  <c r="H409"/>
  <c r="H408" s="1"/>
  <c r="G161"/>
  <c r="G160" s="1"/>
  <c r="I228"/>
  <c r="I221" s="1"/>
  <c r="H27"/>
  <c r="H206"/>
  <c r="H203" s="1"/>
  <c r="H288"/>
  <c r="H287" s="1"/>
  <c r="H141"/>
  <c r="H138" s="1"/>
  <c r="I206"/>
  <c r="I203" s="1"/>
  <c r="H267"/>
  <c r="I27"/>
  <c r="K40"/>
  <c r="H112"/>
  <c r="I141"/>
  <c r="I278"/>
  <c r="I277" s="1"/>
  <c r="J414"/>
  <c r="H278"/>
  <c r="G73"/>
  <c r="H172"/>
  <c r="G81"/>
  <c r="G80" s="1"/>
  <c r="G155"/>
  <c r="G151" s="1"/>
  <c r="I122"/>
  <c r="I121" s="1"/>
  <c r="G206"/>
  <c r="G203" s="1"/>
  <c r="J313"/>
  <c r="G378"/>
  <c r="H105"/>
  <c r="H81"/>
  <c r="H80" s="1"/>
  <c r="I138"/>
  <c r="I267"/>
  <c r="I266" s="1"/>
  <c r="G278"/>
  <c r="G122"/>
  <c r="G121" s="1"/>
  <c r="I81"/>
  <c r="I80" s="1"/>
  <c r="I177"/>
  <c r="I171" s="1"/>
  <c r="G228"/>
  <c r="G221" s="1"/>
  <c r="G112"/>
  <c r="G105" s="1"/>
  <c r="H378"/>
  <c r="G386"/>
  <c r="G27"/>
  <c r="I105"/>
  <c r="H51"/>
  <c r="H50" s="1"/>
  <c r="H11" s="1"/>
  <c r="H228"/>
  <c r="H121"/>
  <c r="H359"/>
  <c r="H272"/>
  <c r="H266" s="1"/>
  <c r="I367"/>
  <c r="H221"/>
  <c r="H193" s="1"/>
  <c r="H325"/>
  <c r="J326"/>
  <c r="H392"/>
  <c r="H386" s="1"/>
  <c r="I51"/>
  <c r="I50" s="1"/>
  <c r="G48"/>
  <c r="G47" s="1"/>
  <c r="G288"/>
  <c r="G287" s="1"/>
  <c r="G277" s="1"/>
  <c r="I409"/>
  <c r="I408" s="1"/>
  <c r="I193" l="1"/>
  <c r="I261"/>
  <c r="I312"/>
  <c r="G11"/>
  <c r="G10" s="1"/>
  <c r="G193"/>
  <c r="H171"/>
  <c r="H120"/>
  <c r="I11"/>
  <c r="I120"/>
  <c r="G120"/>
  <c r="J120" s="1"/>
  <c r="G261"/>
  <c r="I10"/>
  <c r="H367"/>
  <c r="H312" s="1"/>
  <c r="H300" s="1"/>
  <c r="G367"/>
  <c r="G312" s="1"/>
  <c r="G300" s="1"/>
  <c r="H277"/>
  <c r="H261" s="1"/>
  <c r="H10"/>
  <c r="I300"/>
  <c r="I420" l="1"/>
  <c r="I424" s="1"/>
  <c r="G420"/>
  <c r="G424" s="1"/>
  <c r="H420"/>
  <c r="H424" s="1"/>
  <c r="F12" i="5"/>
  <c r="F11" s="1"/>
  <c r="F10" s="1"/>
  <c r="F8" s="1"/>
  <c r="F6" s="1"/>
  <c r="E12"/>
  <c r="E11" s="1"/>
  <c r="E10" s="1"/>
  <c r="E8" s="1"/>
  <c r="E6" s="1"/>
  <c r="D12"/>
  <c r="D11" s="1"/>
  <c r="D10" s="1"/>
  <c r="D8" s="1"/>
  <c r="D6" s="1"/>
  <c r="F21"/>
  <c r="F20" s="1"/>
  <c r="F19" s="1"/>
  <c r="F18" s="1"/>
  <c r="D21"/>
  <c r="D20" s="1"/>
  <c r="D19" s="1"/>
  <c r="D18" s="1"/>
  <c r="E63" i="2"/>
  <c r="E62" s="1"/>
  <c r="D63"/>
  <c r="D62" s="1"/>
  <c r="C63"/>
  <c r="C62" s="1"/>
  <c r="E60"/>
  <c r="D60"/>
  <c r="C60"/>
  <c r="E57"/>
  <c r="D57"/>
  <c r="C57"/>
  <c r="E55"/>
  <c r="D55"/>
  <c r="C55"/>
  <c r="E53"/>
  <c r="D53"/>
  <c r="C53"/>
  <c r="E50"/>
  <c r="E49" s="1"/>
  <c r="D50"/>
  <c r="D49" s="1"/>
  <c r="C50"/>
  <c r="C49" s="1"/>
  <c r="E47"/>
  <c r="E46" s="1"/>
  <c r="D47"/>
  <c r="D46" s="1"/>
  <c r="C47"/>
  <c r="C46" s="1"/>
  <c r="E42"/>
  <c r="E41" s="1"/>
  <c r="D42"/>
  <c r="D41" s="1"/>
  <c r="C42"/>
  <c r="C41" s="1"/>
  <c r="E39"/>
  <c r="D39"/>
  <c r="C39"/>
  <c r="E37"/>
  <c r="D37"/>
  <c r="C37"/>
  <c r="E35"/>
  <c r="D35"/>
  <c r="C35"/>
  <c r="E33"/>
  <c r="D33"/>
  <c r="C33"/>
  <c r="E29"/>
  <c r="D29"/>
  <c r="C29"/>
  <c r="E26"/>
  <c r="E25" s="1"/>
  <c r="D25"/>
  <c r="C25"/>
  <c r="E22"/>
  <c r="D22"/>
  <c r="C22"/>
  <c r="E18"/>
  <c r="D18"/>
  <c r="C18"/>
  <c r="E13"/>
  <c r="E12" s="1"/>
  <c r="D13"/>
  <c r="D12" s="1"/>
  <c r="C13"/>
  <c r="C12" s="1"/>
  <c r="E8"/>
  <c r="D8"/>
  <c r="C8"/>
  <c r="G40" i="1"/>
  <c r="G39"/>
  <c r="G38"/>
  <c r="G37"/>
  <c r="G35"/>
  <c r="E34"/>
  <c r="D34"/>
  <c r="C34"/>
  <c r="G34" s="1"/>
  <c r="G33"/>
  <c r="G31"/>
  <c r="G30"/>
  <c r="G29"/>
  <c r="G28"/>
  <c r="G27"/>
  <c r="G26"/>
  <c r="G25"/>
  <c r="G24"/>
  <c r="G23"/>
  <c r="G22"/>
  <c r="G21"/>
  <c r="G20"/>
  <c r="G19"/>
  <c r="E19"/>
  <c r="D19"/>
  <c r="D18" s="1"/>
  <c r="C19"/>
  <c r="E18"/>
  <c r="C18"/>
  <c r="G18" s="1"/>
  <c r="G17"/>
  <c r="G16"/>
  <c r="E13"/>
  <c r="D13"/>
  <c r="C13"/>
  <c r="E10"/>
  <c r="E9" s="1"/>
  <c r="E8" s="1"/>
  <c r="E7" s="1"/>
  <c r="D10"/>
  <c r="D9" s="1"/>
  <c r="C10"/>
  <c r="C9"/>
  <c r="D52" i="2" l="1"/>
  <c r="D45"/>
  <c r="C32"/>
  <c r="C31" s="1"/>
  <c r="E32"/>
  <c r="E31" s="1"/>
  <c r="E7" s="1"/>
  <c r="C52"/>
  <c r="C8" i="1"/>
  <c r="C7" s="1"/>
  <c r="D32" i="2"/>
  <c r="D31" s="1"/>
  <c r="D7" s="1"/>
  <c r="E52"/>
  <c r="C45"/>
  <c r="D8" i="1"/>
  <c r="D7" s="1"/>
  <c r="E45" i="2"/>
  <c r="E21" i="5"/>
  <c r="E20" s="1"/>
  <c r="E19" s="1"/>
  <c r="E18" s="1"/>
  <c r="C7" i="2" l="1"/>
  <c r="D25" i="5"/>
  <c r="D24" s="1"/>
  <c r="D23" s="1"/>
  <c r="D22" s="1"/>
  <c r="D17" s="1"/>
  <c r="F25" l="1"/>
  <c r="F24" s="1"/>
  <c r="F23" s="1"/>
  <c r="F22" s="1"/>
  <c r="F17" s="1"/>
  <c r="E25"/>
  <c r="E24" s="1"/>
  <c r="E23" s="1"/>
  <c r="E22" s="1"/>
  <c r="E17" s="1"/>
</calcChain>
</file>

<file path=xl/sharedStrings.xml><?xml version="1.0" encoding="utf-8"?>
<sst xmlns="http://schemas.openxmlformats.org/spreadsheetml/2006/main" count="2174" uniqueCount="604">
  <si>
    <t>Наименование</t>
  </si>
  <si>
    <t>Код дохода</t>
  </si>
  <si>
    <t>БЕЗВОЗМЕЗДНЫЕ ПОСТУПЛЕНИЯ ВСЕГО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</si>
  <si>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</si>
  <si>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</si>
  <si>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</si>
  <si>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субъектов Российской Федерации и муниципальных образований</t>
  </si>
  <si>
    <t>2 02 10000 00 0000 150</t>
  </si>
  <si>
    <t>Дотации на выравнивание бюджетной обеспеченности</t>
  </si>
  <si>
    <t>2 02 15001 00 0000 150</t>
  </si>
  <si>
    <t>Дотации бюджетам муниципальных районов на выравнивание бюджетной обеспеченности</t>
  </si>
  <si>
    <t>2 02 15001 14 0000 150</t>
  </si>
  <si>
    <t>Прочие дотации бюджетам муниципальных районов</t>
  </si>
  <si>
    <t>2 02 19999 14 0000 150</t>
  </si>
  <si>
    <t>Субсидии бюджетам субъектов Российской Федерации и муниципальных образований (межбюджетные субсидии)</t>
  </si>
  <si>
    <t>2 02 20000 00 0000 150</t>
  </si>
  <si>
    <t>Распределение субсидий бюджетам муниципальных районов, муниципальных и городских округов в целях софинансирования расходных обязательств муниципальных образований, возникающих при реализации мероприятий по улучшению жилищных условий граждан Российской Федерации, проживающих на сельских территориях, на 2026 год</t>
  </si>
  <si>
    <t>2 02 29999 14 0000 150</t>
  </si>
  <si>
    <t>Распределение субсидий бюджетам муниципальных образований Забайкальского края на проектирование, строительство, реконструкцию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на плановый период 2027 и 2028 годов</t>
  </si>
  <si>
    <t>Распределение субсидий бюджетам муниципальных районов, муниципальных 
 и городских округов на финансирование расходов, связанных с предоставлением педагогическим работникам муниципальных образовательных организаций права на увеличение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
 общеобразовательных организаций), на 2026 год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</si>
  <si>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</si>
  <si>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2 02 20041 14 0000 150</t>
  </si>
  <si>
    <t>Субвенции бюджетам субъектов Российской Федерации и муниципальных образований</t>
  </si>
  <si>
    <t>2 02 30000 00 0000 150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</si>
  <si>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</si>
  <si>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2 02 30024 14 0000 150</t>
  </si>
  <si>
    <t>Субвенции бюджетам муниципальных районов и городских округов на обеспечение государственных гарантий прав граждан на получение общедоступного и бесплатного дошкольного, общего образования в общеобразовательных учреждениях в соответствии с Законом Забайкальского края от 29 апреля 2009 года№168- ЗЗК</t>
  </si>
  <si>
    <t>Субвенции бюджетам муниципальных районов и городских округов на осуществление государственных полномочий в сфере государственного управления охраной труда в соответствии с Законом Забайкальского края от 29 декабря 2008 года №100-ЗЗК "О наделении органов местного самоупраления муниципальных районов и городских округов отдельными государственными полномочиями в сфере государственного управления охраной труда"</t>
  </si>
  <si>
    <t>Субвенции бюджетам муниципальных районов на реализацию государственного полномочия по организации и осуществлению деятельности по опеке ипопечительству над несовершеннолетними</t>
  </si>
  <si>
    <t>Субвеннции бюджетам муниципальных районов на 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</si>
  <si>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Субвенции бюджетам муниципальных районов на обеспечение бесплатным питанием детей из малоимущих семей,обучающихся в муниципальных общеобразовательных учреждениях</t>
  </si>
  <si>
    <t>Субвенции бюджетам муниципальных образований на предосталение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</si>
  <si>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Субвенции бюджетам муниципальных районов на осуществление государственного полномочия по созданию административных комиссий, рассматривающих дела об административных правонарушениях, предусмотренных законами Забайкальского края, в ссответствии с Законом Забайкальского края от 4 июня 2009 года № 191-ЗЗК "Об организациидеятельности административных комиссий и о наделении органов местного самоуправления муниципальных районов , городских округов, отдельных поселений государственным полномочием по созданию административных комиссий в Забайкальском крае" на 2019 год</t>
  </si>
  <si>
    <t>Субвенция муниципальным районам на 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пассжирском транспорте общего пользования (кроме воздушного и железнодорожного)</t>
  </si>
  <si>
    <t>Субвенция на выполнение органами местного самоуправления полномочия по организации  мероприятий при осуществлении деятельности по обращению с животными без владельцев</t>
  </si>
  <si>
    <t>Субвенция бюджетам муниципальных районов на 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</si>
  <si>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Единая субвенция бюджетам</t>
  </si>
  <si>
    <t>Субвенции бюджетам муниципальных районов на обеспечение отдыха, организация и обеспечение оздоровления детей в каникулярное время в муниципальных организциях отдыха детей и их оздоровления</t>
  </si>
  <si>
    <t>Распределение субвенций бюджетам поселений, муниципальных и городских округов на осуществление государственных полномочий Российской Федерации на осуществление первичного воинского учета в поселениях, муниципальных и городских округах, на территориях которых отсутствуют структурные подразделения военных комиссариатов, на 2026 год</t>
  </si>
  <si>
    <t>2 02 35118 14 0000 150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</si>
  <si>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</si>
  <si>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2 02 35120 14 0000 150</t>
  </si>
  <si>
    <t>Иные межбюджетные трансферты</t>
  </si>
  <si>
    <t>2 02 40000 00 0000 150</t>
  </si>
  <si>
    <t>Иные межбюджетные трансферты на ежемесячное денежное вознагрождение за классное руководство педагогическим работникам государственных и муниципальных общеобразовательны организаций, реализующих образовательные программы начального общего образования, образовательные программы основного общего образования,образовательные программы среднего общего образования</t>
  </si>
  <si>
    <t>2 02 45303 14 0000 150</t>
  </si>
  <si>
    <t>Распределение иных межбюджетных трансфертов бюджетам муниципальных районов, муниципальных и городских округов на обеспечение бесплатным питанием детей из многодетных семей, обучающихся в 5–11 классах в муниципальных общеобразовательных организациях Забайкальского края 
 на 2026 год</t>
  </si>
  <si>
    <t>2 02 49999 14 0000 150</t>
  </si>
  <si>
    <t>Распределение иных межбюджетных трансфертов бюджетам муниципальных районов, муниципальных и городских округов на обеспечение бесплатным питанием инвалидов (детей – инвалидов), не имеющих статуса «обучающийся с ограниченными возможностями здоровья», обучающихся 
 в муниципальных общеобразовательных 
 организациях Забайкальского края на 2026 год</t>
  </si>
  <si>
    <t>Распределение иных межбюджетных трансфертов бюджетам муниципальных районов, муниципальных и городских округов на обеспечение льготным питанием в учебное время обучающихся в 5 - 11 классах в муниципальных общеобразовательных организациях Забайкальского края детей военнослужащих и сотрудников федеральных органов исполнительной власти,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граждан Российской Федерации, добровольно поступивших в добровольческие формирования, созданные в соответствии с федеральным законом, принимающих (принимавших)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сотрудников уголовно-исполнительной системы Российской Федерации, выполняющих (выполнявших) возложенные на них задачи на указанных территориях в период проведения специальной военной операции, граждан Российской Федерации, призванных на военную службу по мобилизации, лиц, заключивших контракт (имевших иные правоотношения) с организациями, содействующими выполнению задач, возложенных на Вооруженные Силы Российской Федерации, в ходе специальной военной операции на территориях Украины, Донецкой Народной Республики и Луганской Народной Республики с 24 февраля 2022 года, а также на территориях Запорожской области и Херсонской области с 30 сентября 2022 года, имеющих статус ветерана боевых действий, в период проведения специальной военной операции на указанных территориях, а также детей военнослужащих, погибших (умерших) при исполнении обязанностей военной службы (службы) в результате участия в специальной военной операции, на 2026 год</t>
  </si>
  <si>
    <t>Распределение иных межбюджетных трансфертов бюджетам муниципальных районов, муниципальных и городских округов на присмотр и уход за осваивающими образовательные программы дошкольного образования в муниципальных организациях Забайкальского края, осуществляющих образовательную деятельность по образовательным программам дошкольного образования, детьми военнослужащих и сотрудников федеральных органов исполнительной власти, федеральных государственных органов, в которых федеральным законом предусмотрена военная служба, сотрудников органов внутренних дел Российской Федерации, граждан Российской Федерации, добровольно поступивших в добровольческие формирования, созданные в соответствии с федеральным законом, принимающих (принимавших)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Украины, сотрудников уголовно-исполнительной системы Российской Федерации, выполняющих (выполнявших) возложенные на них задачи на указанных территориях в период проведения специальной военной операции, граждан Российской Федерации, призванных на военную службу по мобилизации, лиц, заключивших контракт (имевших иные правоотношения) с организациями, содействующими выполнению задач, возложенных на Вооруженные Силы Российской Федерации, в ходе специальной военной операции на территориях Украины, Донецкой Народной Республики и Луганской Народной Республики с 24 февраля 2022 года, а также на территориях Запорожской области и Херсонской области с 30 сентября 2022 года, имеющих статус ветерана боевых действий в результате участия в специальной военной операции, в период проведения специальной военной операции на указанных территориях, а также детьми военнослужащих, погибших (умерших) при исполнении обязанностей военной службы (службы) в результате участия в специальной военной операции, на 2026 год</t>
  </si>
  <si>
    <t>Распределение иных межбюджетных трансфертов бюджетам муниципальных районов, муниципальных и городских округов на финансовое обеспечение содержания автомобильных дорог общего пользования местного значения и искусственных сооружений на них на 2026 год</t>
  </si>
  <si>
    <t>Наименование дохода</t>
  </si>
  <si>
    <t>Код доходов</t>
  </si>
  <si>
    <t xml:space="preserve"> НАЛОГОВЫЕ И НЕНАЛОГОВЫЕ ДОХОДЫ ВСЕГО</t>
  </si>
  <si>
    <t>1  00  00000  00  0000  000</t>
  </si>
  <si>
    <t>НАЛОГ НА ДОХОДЫ ФИЗИЧЕСКИХ ЛИЦ</t>
  </si>
  <si>
    <t>1  01  02000  01  0000  110</t>
  </si>
  <si>
    <t>Налог на доходы физических лиц с доходов,источником которых является налоговый агент,за исключением доходов, в отношении которых исчисление и уплата налога осуществляются в соответствии со статьями 227,227/1 и 228 Налогового кодекса Российской Федерации</t>
  </si>
  <si>
    <t>1  01  02010  01  0000  110</t>
  </si>
  <si>
    <t xml:space="preserve">Налог на доходы физических лиц с доходов,  полученных физическими лицами в соответствии со статьей 228 Налогового кодекса Российской Федерации </t>
  </si>
  <si>
    <t>1  01  02030  01  0000  110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</si>
  <si>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</si>
  <si>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1  01  02210  01  0000  110</t>
  </si>
  <si>
    <t>Налоги на товары (работы, услуги), реализуемые на территории Российской Федерации</t>
  </si>
  <si>
    <t>1  03  00000  00  0000  000</t>
  </si>
  <si>
    <t>Акцизы по подакцизным товарам (продукции), производимым на территории Российской Федерации</t>
  </si>
  <si>
    <t>1  03  02000  01  0000  110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</si>
  <si>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</si>
  <si>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1  03  02230  01  0000  110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</si>
  <si>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</si>
  <si>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1  03  02240  01  0000  110</t>
  </si>
  <si>
    <t>Доходы от уплаты акцизов на автомобильный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</si>
  <si>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1  03  02250  01  0000  110</t>
  </si>
  <si>
    <t>Доходы от уплаты акцизов на прямогонный бензин,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</si>
  <si>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1  03  02260  01  0000  110</t>
  </si>
  <si>
    <t>НАЛОГИ НА СОВОКУПНЫЙ ДОХОД</t>
  </si>
  <si>
    <t>1  05  00000  00  0000  000</t>
  </si>
  <si>
    <t>Налог, взимаемый в связи с применением упрощенной системы налогообложения</t>
  </si>
  <si>
    <t>1  05  01000  01  0000  110</t>
  </si>
  <si>
    <t>Единый сельскохозяйственный налог</t>
  </si>
  <si>
    <t>1  05  03000  01  0000  110</t>
  </si>
  <si>
    <t>Налог, взимаемый в связи с применением патентной системы налогообложения</t>
  </si>
  <si>
    <t>1  05  04000  02  0000  110</t>
  </si>
  <si>
    <t>НАЛОГИ НА ИМУЩЕСТВО</t>
  </si>
  <si>
    <t>1  06  00000  00  0000  000</t>
  </si>
  <si>
    <t>Налог на имущество физических лиц</t>
  </si>
  <si>
    <t>1  06  01000  00  0000  110</t>
  </si>
  <si>
    <t>Земельный налог</t>
  </si>
  <si>
    <t>1  06  06000  00  0000  110</t>
  </si>
  <si>
    <t>НАЛОГИ, СБОРЫ И РЕГУЛЯРНЫЕ ПЛАТЕЖИ ЗА ПОЛЬЗОВАНИЕ ПРИРОДНЫМИ РЕСУРСАМИ</t>
  </si>
  <si>
    <t>1  07  00000  00  0000  000</t>
  </si>
  <si>
    <t>Налог на добычу полезных ископаемых</t>
  </si>
  <si>
    <t>1  07  01000  01  0000  110</t>
  </si>
  <si>
    <t>Налог на добычу общераспространенных полезных ископаемых</t>
  </si>
  <si>
    <t>1  07  01020  01  0000  110</t>
  </si>
  <si>
    <t>Налог на добычу прочих полезных ископаемых (за исключением полезных ископаемых в виде природных алмазов)</t>
  </si>
  <si>
    <t>1  07  01030  01  0000  110</t>
  </si>
  <si>
    <t>ГОСУДАРСТВЕННАЯ ПОШЛИНА</t>
  </si>
  <si>
    <t>1  08  00000  00  0000  000</t>
  </si>
  <si>
    <t>Государственная пошлина по делам, рассматриваемым в судах общей юрисдикции, мировыми судьями</t>
  </si>
  <si>
    <t>1  08  03000  01  0000  110</t>
  </si>
  <si>
    <t>ДОХОДЫ ОТ ИСПОЛЬЗОВАНИЯ ИМУЩЕСТВА, НАХОДЯЩЕГОСЯ В ГОСУДАРСТВЕННОЙ И МУНИЦИПАЛЬНОЙ СОБСТВЕННОСТИ</t>
  </si>
  <si>
    <t>1  11  00000  00  0000  000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</si>
  <si>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</si>
  <si>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</si>
  <si>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</si>
  <si>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</si>
  <si>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</si>
  <si>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1  11  05012  14  0000  120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</si>
  <si>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учреждений)</t>
  </si>
  <si>
    <t>1  11  05030  00  0000  120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</si>
  <si>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автономных учреждений)</t>
  </si>
  <si>
    <t>1  11  05034  14  0000  120</t>
  </si>
  <si>
    <t>Доходы от сдачи в аренду имущества, составляющего казну муниципальных округов (за исключением земельных участков)</t>
  </si>
  <si>
    <t>1  11  05070  00  0000  120</t>
  </si>
  <si>
    <t>1  11  05074  14  0000  120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</si>
  <si>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</si>
  <si>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1  11  09000  00  0000  120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</si>
  <si>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автономных учреждений, а также имущества муниципальных унитарных предприятий, в том числе казенных)</t>
  </si>
  <si>
    <t>1  11  09044  14  0000  120</t>
  </si>
  <si>
    <t>ПЛАТЕЖИ ПРИ ПОЛЬЗОВАНИИ ПРИРОДНЫМИ РЕСУРСАМИ</t>
  </si>
  <si>
    <t>1  12  00000  00  0000  000</t>
  </si>
  <si>
    <t>Плата за негативное воздействие на окружающую среду</t>
  </si>
  <si>
    <t>1  12  01000  01  0000  120</t>
  </si>
  <si>
    <t>Плата за  выбросы загрязняющих веществ в атмосферный воздух стационарными объектами</t>
  </si>
  <si>
    <t>1  12  01010  01  0000  120</t>
  </si>
  <si>
    <t>Плата за размещение отходов производства и потребления</t>
  </si>
  <si>
    <t>1  12  01040  01  0000  120</t>
  </si>
  <si>
    <t>ДОХОДЫ ОТ ПРОДАЖИ МАТЕРИАЛЬНЫХ И НЕМАТЕРИАЛЬНЫХ АКТИВОВ</t>
  </si>
  <si>
    <t>1  14  00000  00  0000  000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</si>
  <si>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</si>
  <si>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1  14  02000  00  0000  000</t>
  </si>
  <si>
    <t>Доходы от реализации имущества, находящегося в  собственности муниципальных округов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казенных), в части реализации основных средств по указанному имуществу</t>
  </si>
  <si>
    <t>1  14  02040  00  0000  410</t>
  </si>
  <si>
    <t>Доходы от реализации  иного имущества, находящегося в  собственности муниципальных округов 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казенных), в части реализации основных средств по указанному имущесту</t>
  </si>
  <si>
    <t>1  14  02043  14  0000  410</t>
  </si>
  <si>
    <t>Доходы от продажи земельных участков, находящихся в государственной и муниципальной собственности  (за исключением земельных участков  автономных учреждений)</t>
  </si>
  <si>
    <t>1  14  06000  00  0000  000</t>
  </si>
  <si>
    <t>Доходы от продажи земельных участков, государственная собственность на которые не разграничена</t>
  </si>
  <si>
    <t>1  14  06010  00  0000  430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</si>
  <si>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 поселений</t>
  </si>
  <si>
    <t>1  14  06012  14  0000  430</t>
  </si>
  <si>
    <t>ШТРАФЫ, САНКЦИИ, ВОЗМЕЩЕНИЕ УЩЕРБА</t>
  </si>
  <si>
    <t>1  16  00000  00  0000  000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</si>
  <si>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</si>
  <si>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</si>
  <si>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 по делам несовершеннолетних и защите их прав</t>
  </si>
  <si>
    <t>1  16  01063  01  0000  140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</si>
  <si>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</si>
  <si>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1  16  01200  00  0000  140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</si>
  <si>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</si>
  <si>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1  16  01203  01  0000  140</t>
  </si>
  <si>
    <t>Платежи в целях возмещения причиненного ущерба (убытков)</t>
  </si>
  <si>
    <t>1  16  10000  00  0000  140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</si>
  <si>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</si>
  <si>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1  16  10100  05  0000  140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</si>
  <si>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</si>
  <si>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1  16  10120  00  0000  140</t>
  </si>
  <si>
    <t>Платежи, уплачиваемые в целях возмещения вреда</t>
  </si>
  <si>
    <t>1  16  11000  01  0000  140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</si>
  <si>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</si>
  <si>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1  16  11050  01  0000  140</t>
  </si>
  <si>
    <t>ПРОЧИЕ НЕНАЛОГОВЫЕ ДОХОДЫ</t>
  </si>
  <si>
    <t>1  17  00000  00  0000  000</t>
  </si>
  <si>
    <t>Прочие неналоговые доходы</t>
  </si>
  <si>
    <t>1  17  05000  00  0000  180</t>
  </si>
  <si>
    <t>Прочие неналоговые доходы бюджетов муниципального округа</t>
  </si>
  <si>
    <t>1  17  05040  14  0000  180</t>
  </si>
  <si>
    <t xml:space="preserve">                                                                                    к Решению Совета муниципального района</t>
  </si>
  <si>
    <t>Наименование показателя</t>
  </si>
  <si>
    <t>Коды ведомственной классификации</t>
  </si>
  <si>
    <t>Код ведомства</t>
  </si>
  <si>
    <t>РЗ, ПР</t>
  </si>
  <si>
    <t>ЦСР</t>
  </si>
  <si>
    <t>2026 год</t>
  </si>
  <si>
    <t>2027 год</t>
  </si>
  <si>
    <t xml:space="preserve">    Учреждение: Администрация муниципального района "Агинский район" Забайкальского края</t>
  </si>
  <si>
    <t>902</t>
  </si>
  <si>
    <t xml:space="preserve">      ОБЩЕГОСУДАРСТВЕННЫЕ ВОПРОСЫ</t>
  </si>
  <si>
    <t>0100</t>
  </si>
  <si>
    <t xml:space="preserve">          Глава муниципального образования</t>
  </si>
  <si>
    <t>0102</t>
  </si>
  <si>
    <t>0000020300</t>
  </si>
  <si>
    <t xml:space="preserve">          Центральный аппарат</t>
  </si>
  <si>
    <t>0103</t>
  </si>
  <si>
    <t>0000020400</t>
  </si>
  <si>
    <t>Совет</t>
  </si>
  <si>
    <t>0000021100</t>
  </si>
  <si>
    <t>0104</t>
  </si>
  <si>
    <t>Центральный аппарат</t>
  </si>
  <si>
    <t>0000020402</t>
  </si>
  <si>
    <t xml:space="preserve">          Осуществление государственных полномочий   в сфере государственного управления охраной труда</t>
  </si>
  <si>
    <t>0000079206</t>
  </si>
  <si>
    <t xml:space="preserve">          Осуществление  государственного полномочия  по созданию  административных комиссий</t>
  </si>
  <si>
    <t>0000079207</t>
  </si>
  <si>
    <t>Единая субвенция</t>
  </si>
  <si>
    <t>0000079202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</si>
  <si>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</si>
  <si>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</si>
  <si>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>0000051200</t>
  </si>
  <si>
    <t>Резервные фонды муниципальных образований</t>
  </si>
  <si>
    <t>0111</t>
  </si>
  <si>
    <t>0000070050</t>
  </si>
  <si>
    <t>Учреждения по обеспечению хозяйственного обслуживания</t>
  </si>
  <si>
    <t>0113</t>
  </si>
  <si>
    <t>0000093990</t>
  </si>
  <si>
    <t xml:space="preserve">      НАЦИОНАЛЬНАЯ ОБОРОНА</t>
  </si>
  <si>
    <t>0200</t>
  </si>
  <si>
    <t xml:space="preserve">  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</si>
  <si>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</si>
  <si>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</si>
  <si>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</si>
  <si>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0000024799</t>
  </si>
  <si>
    <t>РЦП "Профилактика правонарушений на территории муниципального района "Агинский район"</t>
  </si>
  <si>
    <t>0314</t>
  </si>
  <si>
    <t>0000079511</t>
  </si>
  <si>
    <t xml:space="preserve">      НАЦИОНАЛЬНАЯ ЭКОНОМИКА</t>
  </si>
  <si>
    <t>0400</t>
  </si>
  <si>
    <t>0405</t>
  </si>
  <si>
    <t>Организация проведения мероприятий по содержанию безнадзорных животных</t>
  </si>
  <si>
    <t>0000077265</t>
  </si>
  <si>
    <t>Реализация мероприятий на проведение кадастровых работ</t>
  </si>
  <si>
    <t>0000077267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</si>
  <si>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</si>
  <si>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0000079265</t>
  </si>
  <si>
    <t>РЦП "Развитие агропромышленного комплекса муниципального района "Агинский район"</t>
  </si>
  <si>
    <t>0000079505</t>
  </si>
  <si>
    <t>Муниципальный дорожный фонд</t>
  </si>
  <si>
    <t>0409</t>
  </si>
  <si>
    <t>0000031522</t>
  </si>
  <si>
    <t>Субсидия на проведение комплексных кадастровых работ</t>
  </si>
  <si>
    <t>0412</t>
  </si>
  <si>
    <t>00000L5110</t>
  </si>
  <si>
    <t xml:space="preserve">      СОЦИАЛЬНАЯ ПОЛИТИКА</t>
  </si>
  <si>
    <t>1000</t>
  </si>
  <si>
    <t xml:space="preserve">          Доплаты к пенсиям муниципальных служащих муниципального района "Агинский район"</t>
  </si>
  <si>
    <t>1001</t>
  </si>
  <si>
    <t>0000049101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</si>
  <si>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</si>
  <si>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1003</t>
  </si>
  <si>
    <t>00000L5764</t>
  </si>
  <si>
    <t>РЦП "Поддержка социально ориентированных некоммерческих организаций в муниципальном районе "Агинский район"</t>
  </si>
  <si>
    <t>1006</t>
  </si>
  <si>
    <t>0000079504</t>
  </si>
  <si>
    <t xml:space="preserve">РЦП "Развитие социальной сферы в МР " Агинский район" </t>
  </si>
  <si>
    <t>0000079506</t>
  </si>
  <si>
    <t xml:space="preserve">    Учреждение: Комитет по финансам администрации муниципального района "Агинский район"</t>
  </si>
  <si>
    <t>0106</t>
  </si>
  <si>
    <t xml:space="preserve">          Осуществление государственного полномочия по установлению нормативов формирования расходов на содержание органов местного самоуправления поселений</t>
  </si>
  <si>
    <t>0000079216</t>
  </si>
  <si>
    <t xml:space="preserve">          РЦП "Развитие экономического потенциала муниципального района "Агинский район" </t>
  </si>
  <si>
    <t>0000079514</t>
  </si>
  <si>
    <t xml:space="preserve">  ЖИЛИЩНО-КОММУНАЛЬНОЕ ХОЗЯЙСТВО</t>
  </si>
  <si>
    <t>0500</t>
  </si>
  <si>
    <t xml:space="preserve">  Субсидии на софинансирование капитальных вложений в объекты государственной (муниципальной) собственности</t>
  </si>
  <si>
    <t>0502</t>
  </si>
  <si>
    <t>00000S4905</t>
  </si>
  <si>
    <t>Реализация мероприятий по проведению капитального ремонта жилых помещений отдельных категорий граждан</t>
  </si>
  <si>
    <t>0503</t>
  </si>
  <si>
    <t>CОЦИАЛЬНАЯ ПОЛИТИКА</t>
  </si>
  <si>
    <t>Организация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пользования(кроме воздушного и железнодорожного)</t>
  </si>
  <si>
    <t>0000074505</t>
  </si>
  <si>
    <t xml:space="preserve">  ФИЗИЧЕСКАЯ КУЛЬТУРА И СПОРТ</t>
  </si>
  <si>
    <t>1100</t>
  </si>
  <si>
    <t>904</t>
  </si>
  <si>
    <t>1102</t>
  </si>
  <si>
    <t xml:space="preserve">        Обслуживание государственного внутреннего и муниципального долга</t>
  </si>
  <si>
    <t>1300</t>
  </si>
  <si>
    <t>1301</t>
  </si>
  <si>
    <t>0000006065</t>
  </si>
  <si>
    <t xml:space="preserve">      Межбюджетные трансферты общего характера бюджетам субъектов Российской Федерации и муниципальных образований</t>
  </si>
  <si>
    <t>1400</t>
  </si>
  <si>
    <t xml:space="preserve">          Дотация на выравнивание бюджетной обеспеченности поселений из районного ФФП</t>
  </si>
  <si>
    <t>1401</t>
  </si>
  <si>
    <t>0000051603</t>
  </si>
  <si>
    <t xml:space="preserve">          Дотация на выравнивание бюджетной обеспеченности поселений за счет краевого ФФП</t>
  </si>
  <si>
    <t>0000078060</t>
  </si>
  <si>
    <t xml:space="preserve">          Дотация на поддержку мер по обеспечению сбалансированности бюджетов поселений</t>
  </si>
  <si>
    <t>1403</t>
  </si>
  <si>
    <t>0000051702</t>
  </si>
  <si>
    <t>Субвенция по переданным полномочиям</t>
  </si>
  <si>
    <t>0000051703</t>
  </si>
  <si>
    <t>Субсидии в целях софинансирования расходных обязательств бюджета  по оплате труда работников учреждений бюджетной сферы,</t>
  </si>
  <si>
    <t>00000S8180</t>
  </si>
  <si>
    <t xml:space="preserve">    Учреждение: КСП муниципального района "Агинский район"</t>
  </si>
  <si>
    <t>0000020401</t>
  </si>
  <si>
    <t>Руководитель контрольного органа муниципального образования и его заместители</t>
  </si>
  <si>
    <t>0000022400</t>
  </si>
  <si>
    <t xml:space="preserve">    Учреждение: Отдел жилищно-коммунального хозяйства и строительства администрации муниципального района "Агинский район"</t>
  </si>
  <si>
    <t xml:space="preserve">  НАЦИОНАЛЬНАЯ ЭКОНОМИКА</t>
  </si>
  <si>
    <t>Осуществление органами местного самоуправления отдельных государственных полномочий в сфере организации социальной поддержки транспортного обслуживания населения</t>
  </si>
  <si>
    <t>0000079227</t>
  </si>
  <si>
    <t>Администрирование госудасртвенного полномочия по оргаинизации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</t>
  </si>
  <si>
    <t>0000079502</t>
  </si>
  <si>
    <t xml:space="preserve">      ЖИЛИЩНО-КОММУНАЛЬНОЕ ХОЗЯЙСТВО</t>
  </si>
  <si>
    <t>0505</t>
  </si>
  <si>
    <t xml:space="preserve">      ОБРАЗОВАНИЕ</t>
  </si>
  <si>
    <t>0700</t>
  </si>
  <si>
    <t xml:space="preserve">          Детские дошкольные учреждения</t>
  </si>
  <si>
    <t>0701</t>
  </si>
  <si>
    <t>0000042099</t>
  </si>
  <si>
    <t xml:space="preserve">          Школы-детские сады, школы начальные, неполные средние и средние 
</t>
  </si>
  <si>
    <t>0702</t>
  </si>
  <si>
    <t>0000042199</t>
  </si>
  <si>
    <t xml:space="preserve">          Учреждения по внешкольной работе с детьми (РОК)</t>
  </si>
  <si>
    <t>0703</t>
  </si>
  <si>
    <t>0000042398</t>
  </si>
  <si>
    <t xml:space="preserve">          Учреждения по внешкольной работе с детьми (РОО)</t>
  </si>
  <si>
    <t>0000042399</t>
  </si>
  <si>
    <t xml:space="preserve">          Учреждения, обеспечивающие предоставление услуг в сфере образования 
</t>
  </si>
  <si>
    <t>0709</t>
  </si>
  <si>
    <t>0000043599</t>
  </si>
  <si>
    <t xml:space="preserve">      КУЛЬТУРА, КИНЕМАТОГРАФИЯ, СРЕДСТВА МАССОВОЙ ИНФОРМАЦИИ</t>
  </si>
  <si>
    <t>0800</t>
  </si>
  <si>
    <t xml:space="preserve">          Учреждения культуры и мероприятия в сфере культуры и кинематографии 
</t>
  </si>
  <si>
    <t>0801</t>
  </si>
  <si>
    <t>0000044099</t>
  </si>
  <si>
    <t xml:space="preserve">          Библиотеки</t>
  </si>
  <si>
    <t>0000044299</t>
  </si>
  <si>
    <t>Реализация мероприятий по обеспечению жильем молодых семей</t>
  </si>
  <si>
    <t>1004</t>
  </si>
  <si>
    <t>00000L4970</t>
  </si>
  <si>
    <t>Учреждение: Муниципальное казенное учреждение"Центр бухгалтерского учета"</t>
  </si>
  <si>
    <t>ОБЩЕГОСУДАРСТВЕННЫЕ ВОПРОСЫ</t>
  </si>
  <si>
    <t>Выполнение функций органами местного самоуправления</t>
  </si>
  <si>
    <t>0000093991</t>
  </si>
  <si>
    <t xml:space="preserve">    Учреждение: Комитет культуры, спорта и молодежной политики администрации муниципального района "Агинский район"</t>
  </si>
  <si>
    <t xml:space="preserve">ОБРАЗОВАНИЕ </t>
  </si>
  <si>
    <t>РЦП "Реализация молодежной политики в МР "Агинский район"</t>
  </si>
  <si>
    <t>0707</t>
  </si>
  <si>
    <t>0000079513</t>
  </si>
  <si>
    <t>Реализация мероприятий по укреплению единства российской нации и этнокультурному развитию народов России</t>
  </si>
  <si>
    <t>00000L5160</t>
  </si>
  <si>
    <t>0804</t>
  </si>
  <si>
    <t>РЦП" Сохранение и развитие культуры"</t>
  </si>
  <si>
    <t>0000079512</t>
  </si>
  <si>
    <t>Мероприятия в области здравоохранения, спорта и физической культуры, туризма</t>
  </si>
  <si>
    <t>0000051297</t>
  </si>
  <si>
    <t xml:space="preserve">    Учреждение: Комитет образования администрации муниципального района "Агинский район"</t>
  </si>
  <si>
    <t>926</t>
  </si>
  <si>
    <t xml:space="preserve">РЦП "Содействие занятости населения в муниципальном районе "Агинский район" </t>
  </si>
  <si>
    <t>0401</t>
  </si>
  <si>
    <t>0000079510</t>
  </si>
  <si>
    <t>Субсидия на обсепечение государственных гарантий прав граждан на получение общедоступного и бесплатного дошклольного образования в общеобразовательных учреждениях</t>
  </si>
  <si>
    <t>0000071201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</si>
  <si>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осваивающимими образовательные программы в муниципальных дошкольных образовательных организациях Забайкальс</t>
  </si>
  <si>
    <t>Разработка проектно-сметной документации для капитального ремонта образовательных организаций</t>
  </si>
  <si>
    <t>0000071448</t>
  </si>
  <si>
    <t>Субсидия на обеспечение государственных гарантий прав граждан на получение общедоступного и бесплатного общего образования в общеобрзовательных учреждениях</t>
  </si>
  <si>
    <t xml:space="preserve">          Субсидия на обеспечение бесплатным питанием детей из малоимущ семей, обучающихся в муниципальных образовательных учреждениях</t>
  </si>
  <si>
    <t>0000071218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</si>
  <si>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</si>
  <si>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РЦП "Развитие системы образования "</t>
  </si>
  <si>
    <t>0000079509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</si>
  <si>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</si>
  <si>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00000S1445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</si>
  <si>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</si>
  <si>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00000S1446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</si>
  <si>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</si>
  <si>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0000053030</t>
  </si>
  <si>
    <t>Обеспечение выплат районных коэффициентов и процентных надбавок за стаж работы в районах Крайнего Севера и приравненных к ним местностях, а также остальных районах Севера, где установлены районные коэффециенты к ежемесячному денежному вознаграждению, за кассовое руководство педагогическим работникам муниципальных 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</si>
  <si>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</si>
  <si>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00000L3040</t>
  </si>
  <si>
    <t>Реализация мероприятий по модернизации школьных систем образования</t>
  </si>
  <si>
    <t>00000L7500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</si>
  <si>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</si>
  <si>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000E250970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</si>
  <si>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</si>
  <si>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000EB51790</t>
  </si>
  <si>
    <t>Персонифицированное финансирование дополнительного образования детей</t>
  </si>
  <si>
    <t>0000042397</t>
  </si>
  <si>
    <t xml:space="preserve">          Субсидии бюджетным учреждениям в части увеличения тарифной ставки (должностного оклада) на 25 %</t>
  </si>
  <si>
    <t>00000S1101</t>
  </si>
  <si>
    <t>Организация летнего отдыха детей</t>
  </si>
  <si>
    <t>0000071432</t>
  </si>
  <si>
    <t xml:space="preserve">          Централизованная бухгалтерия отдела образования муниципального района "Агинский район"</t>
  </si>
  <si>
    <t>0000045298</t>
  </si>
  <si>
    <t xml:space="preserve">          Методический кабинет отдела образования муниципального района "Агинский район"</t>
  </si>
  <si>
    <t>0000045299</t>
  </si>
  <si>
    <t xml:space="preserve">          Администрирование государственного полномочия по организации и осуществлению деятельности по опеке и попечительству над несовершеннолетними 
</t>
  </si>
  <si>
    <t>0000079211</t>
  </si>
  <si>
    <t>Пособия на предоставление компенсации затрат родителей(законных представителей)детей-инвалидов на обучение по основным общеобразовательным программам на дому</t>
  </si>
  <si>
    <t>0000071228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</si>
  <si>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</si>
  <si>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0000071230</t>
  </si>
  <si>
    <t>Ежемесячные денежные средства на содержание детей-сирот и детей, оставшихся без попечения родителей , в приемных семьях</t>
  </si>
  <si>
    <t>0000072411</t>
  </si>
  <si>
    <t xml:space="preserve">Назначения и выплата вознаграждения приемным родителям </t>
  </si>
  <si>
    <t>0000072421</t>
  </si>
  <si>
    <t>Ежемесячные денежные средства на содержание детей сирот и детей , оставшихся без попечения родителей, в семьях опекунов (попечителей)</t>
  </si>
  <si>
    <t>0000072431</t>
  </si>
  <si>
    <t>Всего расходов:</t>
  </si>
  <si>
    <t>Всего доходов</t>
  </si>
  <si>
    <t xml:space="preserve">Профицит+, дефицит- </t>
  </si>
  <si>
    <t>ВР</t>
  </si>
  <si>
    <t>Доп. класс</t>
  </si>
  <si>
    <t>2028 год</t>
  </si>
  <si>
    <t xml:space="preserve">        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</si>
  <si>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</si>
  <si>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121</t>
  </si>
  <si>
    <t>211</t>
  </si>
  <si>
    <t xml:space="preserve">  Иные выплаты персоналу государственных (муниципальных) органов, за исключением фонда оплаты труда</t>
  </si>
  <si>
    <t>122</t>
  </si>
  <si>
    <t>212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</si>
  <si>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</si>
  <si>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</si>
  <si>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</si>
  <si>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</si>
  <si>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</si>
  <si>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</si>
  <si>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</si>
  <si>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Прочая закупка товаров, работ и услуг для муниципальных нужд</t>
  </si>
  <si>
    <t>244</t>
  </si>
  <si>
    <t>226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</si>
  <si>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</si>
  <si>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        Прочая закупка товаров, работ и услуг для муниципальных нужд</t>
  </si>
  <si>
    <t>340</t>
  </si>
  <si>
    <t>Судебная система</t>
  </si>
  <si>
    <t>Резервные фонды</t>
  </si>
  <si>
    <t>Резервные средства</t>
  </si>
  <si>
    <t>870</t>
  </si>
  <si>
    <t>290</t>
  </si>
  <si>
    <t>Другие общегосударственные расходы</t>
  </si>
  <si>
    <t>Фонд оплаты труда учреждений</t>
  </si>
  <si>
    <t>111</t>
  </si>
  <si>
    <t xml:space="preserve">  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</si>
  <si>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</si>
  <si>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</t>
  </si>
  <si>
    <t>119</t>
  </si>
  <si>
    <t>224</t>
  </si>
  <si>
    <t>225</t>
  </si>
  <si>
    <t>310</t>
  </si>
  <si>
    <t xml:space="preserve">  Иные выплаты населению</t>
  </si>
  <si>
    <t>360</t>
  </si>
  <si>
    <t>МАУ ЦМТО</t>
  </si>
  <si>
    <t>621</t>
  </si>
  <si>
    <t>241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</si>
  <si>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</si>
  <si>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</si>
  <si>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</si>
  <si>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</si>
  <si>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</si>
  <si>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</si>
  <si>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Мобилизационная и вневойсковая подготовка</t>
  </si>
  <si>
    <t>0203</t>
  </si>
  <si>
    <t>Поощрение работников, занимающихся обеспечением по привлечению граждан на военную службу</t>
  </si>
  <si>
    <t>00000П8050</t>
  </si>
  <si>
    <t>Субвенции бюджетам субъектов Российской Федерации на осуществление первичного воинского учета органов местного самоуправления поселений, муниципальных и городских округов</t>
  </si>
  <si>
    <t>0000051180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</si>
  <si>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</si>
  <si>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 Другие вопросы в области национальной безопасности и правоохранительной деятельности</t>
  </si>
  <si>
    <t xml:space="preserve">  Сельское хозяйство и рыболовство</t>
  </si>
  <si>
    <t>Дорожное хозяйство (дорожные фонды)</t>
  </si>
  <si>
    <t xml:space="preserve">  Закупка товаров, работ,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</si>
  <si>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</si>
  <si>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</si>
  <si>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ОХРАНА ОКРУЖАЮЩЕЙ СРЕДЫ</t>
  </si>
  <si>
    <t>0600</t>
  </si>
  <si>
    <t>Другие вопросы в области охраны окружающей среды</t>
  </si>
  <si>
    <t>0605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</si>
  <si>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</si>
  <si>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00000S7274</t>
  </si>
  <si>
    <t xml:space="preserve">        Пенсионное обеспечение</t>
  </si>
  <si>
    <t xml:space="preserve">            Пособия и компенсации гражданам и иные социальные выплаты, кроме публичных нормативных обязательств</t>
  </si>
  <si>
    <t>312</t>
  </si>
  <si>
    <t>263</t>
  </si>
  <si>
    <t>Социальное обеспечение населения</t>
  </si>
  <si>
    <t>Субсидии гражданам на приобретение жилья</t>
  </si>
  <si>
    <t>322</t>
  </si>
  <si>
    <t>262</t>
  </si>
  <si>
    <t xml:space="preserve">  Другие вопросы в области социальной политики
</t>
  </si>
  <si>
    <t>0000004927</t>
  </si>
  <si>
    <t>323</t>
  </si>
  <si>
    <t>1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</si>
  <si>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</si>
  <si>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222</t>
  </si>
  <si>
    <t>ДРУГИЕ ОБЩЕГОСУДАРСТВЕННЫЕ ВОПРОСЫ</t>
  </si>
  <si>
    <t>Общеэкономические вопросы</t>
  </si>
  <si>
    <t>540</t>
  </si>
  <si>
    <t>251</t>
  </si>
  <si>
    <t xml:space="preserve">  Дорожное хозяйство (дорожные фонды)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</si>
  <si>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</t>
  </si>
  <si>
    <t>00000SД015</t>
  </si>
  <si>
    <t>Содержание автомобильных дорог общего пользования местного значения и искусственных сооружений на них</t>
  </si>
  <si>
    <t>00000SД016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</si>
  <si>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</si>
  <si>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00000SД017</t>
  </si>
  <si>
    <t xml:space="preserve">        Другие вопросы в области национальной экономики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</si>
  <si>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</si>
  <si>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</si>
  <si>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242</t>
  </si>
  <si>
    <t xml:space="preserve">  Коммунальное хозяйство</t>
  </si>
  <si>
    <t>Благоустройство</t>
  </si>
  <si>
    <t>Реализация программ формирования современной городской среды</t>
  </si>
  <si>
    <t>000И455550</t>
  </si>
  <si>
    <t>521</t>
  </si>
  <si>
    <t>Обеспечение комплексного развития сельских территорий (реализация мероприятий по благоустройству сельских территорий)</t>
  </si>
  <si>
    <t>00000L5763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</si>
  <si>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</si>
  <si>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 xml:space="preserve">          Процентные платежи по муниципальному долгу</t>
  </si>
  <si>
    <t>730</t>
  </si>
  <si>
    <t>231</t>
  </si>
  <si>
    <t>511</t>
  </si>
  <si>
    <t>Прочие межбюджетные трансферты</t>
  </si>
  <si>
    <t>Иные дотации</t>
  </si>
  <si>
    <t>Субвенции</t>
  </si>
  <si>
    <t>Другие общегосударственные вопросы</t>
  </si>
  <si>
    <t>Закупка энергетических ресурсов</t>
  </si>
  <si>
    <t>247</t>
  </si>
  <si>
    <t>223</t>
  </si>
  <si>
    <t xml:space="preserve">  Прочая закупка товаров, работ и услуг для обеспечения государственных (муниципальных) нужд</t>
  </si>
  <si>
    <t xml:space="preserve">        Другие вопросы в области жилищно-коммунального хозяйства</t>
  </si>
  <si>
    <t>РЦП "Охрана окружающей среды на территории МР "Агинский район"</t>
  </si>
  <si>
    <t>0000079519</t>
  </si>
  <si>
    <t xml:space="preserve">        Дошкольное образование</t>
  </si>
  <si>
    <t xml:space="preserve">        Общее образование</t>
  </si>
  <si>
    <t>Дополнительное образование</t>
  </si>
  <si>
    <t xml:space="preserve">        Другие вопросы в области образования</t>
  </si>
  <si>
    <t xml:space="preserve">        Культура</t>
  </si>
  <si>
    <t xml:space="preserve">        Охрана семьи и детства</t>
  </si>
  <si>
    <t>Пособия, компенсации и иные социальные выплаты гражданам, кроме публичных нормативных обязательств</t>
  </si>
  <si>
    <t>Иные выплаты персоналу учреждений</t>
  </si>
  <si>
    <t>221</t>
  </si>
  <si>
    <t xml:space="preserve">            Субсидии бюджетным учреждениям на финансовое обеспечение муниципального задания на оказание муниципальных услуг (выполнение работ)</t>
  </si>
  <si>
    <t>611</t>
  </si>
  <si>
    <t>МОЛОДЕЖНАЯ ПОЛИТИКА И ОЗДОРОВЛЕНИЕ ДЕТЕЙ</t>
  </si>
  <si>
    <t>Молодежная политика и оздоровление детей</t>
  </si>
  <si>
    <t>0000043101</t>
  </si>
  <si>
    <t>Субсидии бюджетным учреждениям на иные цели</t>
  </si>
  <si>
    <t>612</t>
  </si>
  <si>
    <t xml:space="preserve">  Другие вопросы в области культуры, кинематографии</t>
  </si>
  <si>
    <t>Массовый спорт</t>
  </si>
  <si>
    <t>Премии и гранты</t>
  </si>
  <si>
    <t>350</t>
  </si>
  <si>
    <t xml:space="preserve">Уплата прочих налогов, сборов </t>
  </si>
  <si>
    <t xml:space="preserve">  Общеэкономические вопросы</t>
  </si>
  <si>
    <t xml:space="preserve">            Субсидии автономным учреждениям на финансовое обеспечение муниципального задания на оказание муниципальных услуг (выполнение работ)</t>
  </si>
  <si>
    <t>000007123Б</t>
  </si>
  <si>
    <t>0000071202</t>
  </si>
  <si>
    <t xml:space="preserve">          Субсидия на обеспечение бесплатным питанием детей из многодетных семей, обучающихся в муниципальных образовательных учреждениях</t>
  </si>
  <si>
    <t>0000071217</t>
  </si>
  <si>
    <t>000007121Б</t>
  </si>
  <si>
    <t xml:space="preserve">            Субсидии бюджетным учреждениям на иные цели</t>
  </si>
  <si>
    <t xml:space="preserve">  Прочая закупка товаров, работ и услуг для обеспечения государственных (муниципальных) нужд
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</si>
  <si>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и профессиональных образовательных организаций</t>
  </si>
  <si>
    <t>0000050500</t>
  </si>
  <si>
    <t>0000071031</t>
  </si>
  <si>
    <t>Обеспечение бесплатным питанием детей-инвалидов, не имеющих статуса ОВЗ, в муниципальных общеобразовательных организациях Забайкальского края</t>
  </si>
  <si>
    <t>0000071229</t>
  </si>
  <si>
    <t xml:space="preserve">  Субсидии бюджетным учреждениям на иные цели</t>
  </si>
  <si>
    <t>Дополнительное образование детей</t>
  </si>
  <si>
    <t>ДРУГИЕ ВОПРОСЫ В ОБЛАСТИ ОБРАЗОВАНИЯ</t>
  </si>
  <si>
    <t xml:space="preserve">  Фонд оплаты труда учреждений</t>
  </si>
  <si>
    <t>321</t>
  </si>
  <si>
    <t xml:space="preserve">            Меры социальной поддержки населения по публичным нормативным обязательствам</t>
  </si>
  <si>
    <t>313</t>
  </si>
  <si>
    <t>безв</t>
  </si>
  <si>
    <t>дох</t>
  </si>
  <si>
    <t>\</t>
  </si>
  <si>
    <t>Код строки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</si>
  <si>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</si>
  <si>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</si>
  <si>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x</t>
  </si>
  <si>
    <t>в том числе:</t>
  </si>
  <si>
    <t>источники внутреннего финансирования бюджета</t>
  </si>
  <si>
    <t>из них:</t>
  </si>
  <si>
    <t xml:space="preserve">  Бюджетные кредиты от других бюджетов бюджетной системы Российской Федерации</t>
  </si>
  <si>
    <t>00001030000000000000</t>
  </si>
  <si>
    <t xml:space="preserve">  Бюджетные кредиты от других бюджетов бюджетной системы Российской Федерации в валюте Российской Федерации</t>
  </si>
  <si>
    <t>00001030100000000000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</si>
  <si>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</si>
  <si>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00001030100000000800</t>
  </si>
  <si>
    <t xml:space="preserve"> 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</si>
  <si>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00001030100050000810</t>
  </si>
  <si>
    <t>источники внешнего финансирования</t>
  </si>
  <si>
    <t>-</t>
  </si>
  <si>
    <t>Изменение остатков средств</t>
  </si>
  <si>
    <t xml:space="preserve">  Изменение остатков средств</t>
  </si>
  <si>
    <t>00001050000000000000</t>
  </si>
  <si>
    <t>увеличение остатков средств, всего</t>
  </si>
  <si>
    <t>00001050000000000500</t>
  </si>
  <si>
    <t xml:space="preserve">  Увеличение прочих остатков средств бюджетов</t>
  </si>
  <si>
    <t>00001050200000000500</t>
  </si>
  <si>
    <t xml:space="preserve">  Увеличение прочих остатков денежных средств бюджетов</t>
  </si>
  <si>
    <t>00001050201000000510</t>
  </si>
  <si>
    <t xml:space="preserve">  Увеличение прочих остатков денежных средств  бюджетов муниципальных районов</t>
  </si>
  <si>
    <t>00001050201050000510</t>
  </si>
  <si>
    <t>уменьшение остатков средств, всего</t>
  </si>
  <si>
    <t>00001050000000000600</t>
  </si>
  <si>
    <t xml:space="preserve">  Уменьшение прочих остатков средств бюджетов</t>
  </si>
  <si>
    <t>00001050200000000600</t>
  </si>
  <si>
    <t xml:space="preserve">  Уменьшение прочих остатков денежных средств бюджетов</t>
  </si>
  <si>
    <t>00001050201000000610</t>
  </si>
  <si>
    <t xml:space="preserve">  Уменьшение прочих остатков денежных средств бюджетов муниципальных районов</t>
  </si>
  <si>
    <t>00001050201050000610</t>
  </si>
  <si>
    <t>Источники финансирования дефицита бюджета на 2026 год и плановый период 2027-2028 годов</t>
  </si>
  <si>
    <t>Объемы межбюджетных трансфертов, получаемых из других бюджетов бюджетной системы на 2026 год и плановый период 2027-2028 годов</t>
  </si>
  <si>
    <t xml:space="preserve">ПРИЛОЖЕНИЕ  1-2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</t>
  </si>
  <si>
    <t xml:space="preserve"> Поступление налоговых и неналоговых доходов в бюджет Агинского муниципального округа Забайкальского края  на 2026 год и плановый период 2027-2028 годов.</t>
  </si>
  <si>
    <t xml:space="preserve">ПРИЛОЖЕНИЕ  3-4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</t>
  </si>
  <si>
    <t xml:space="preserve">ПРИЛОЖЕНИЕ  5-6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</t>
  </si>
  <si>
    <t>Распределение бюджетных ассигнований  по разделам, подразделам, целевым статьям и видам расходов классификации расходов бюджетов в ведомственной структуре расходов бюджета на 2026 год  и плановый период 2027-2028 годов.</t>
  </si>
  <si>
    <t xml:space="preserve">ПРИЛОЖЕНИЕ  7-8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</t>
  </si>
</sst>
</file>

<file path=xl/styles.xml><?xml version="1.0" encoding="utf-8"?>
<styleSheet xmlns="http://schemas.openxmlformats.org/spreadsheetml/2006/main">
  <numFmts count="13">
    <numFmt numFmtId="164" formatCode="_-* #,##0.00_р_._-;\-* #,##0.00_р_._-;_-* &quot;-&quot;??_р_._-;_-@"/>
    <numFmt numFmtId="165" formatCode="_-* #,##0.0_р_._-;\-* #,##0.0_р_._-;_-* &quot;-&quot;?????_р_._-;_-@"/>
    <numFmt numFmtId="166" formatCode="_-* #,##0.000_р_._-;\-* #,##0.000_р_._-;_-* &quot;-&quot;?????_р_._-;_-@"/>
    <numFmt numFmtId="167" formatCode="_-* #,##0.000\ _₽_-;\-* #,##0.000\ _₽_-;_-* &quot;-&quot;???\ _₽_-;_-@"/>
    <numFmt numFmtId="168" formatCode="_-* #\ ##0.000_р_._-;\-* #\ ##0.000_р_._-;_-* &quot;-&quot;?????_р_._-;_-@"/>
    <numFmt numFmtId="169" formatCode="_-* #\ ##0.000\ _₽_-;\-* #\ ##0.000\ _₽_-;_-* &quot;-&quot;???\ _₽_-;_-@"/>
    <numFmt numFmtId="170" formatCode="#,##0.00_ ;\-#,##0.00\ "/>
    <numFmt numFmtId="171" formatCode="_-* #,##0.00_р_._-;\-* #,##0.00_р_._-;_-* &quot;-&quot;?????_р_._-;_-@"/>
    <numFmt numFmtId="172" formatCode="_-* #,##0.000_р_._-;\-* #,##0.000_р_._-;_-* &quot;-&quot;???_р_._-;_-@"/>
    <numFmt numFmtId="173" formatCode="0.000"/>
    <numFmt numFmtId="174" formatCode="_-* #,##0.00_р_._-;\-* #,##0.00_р_._-;_-* &quot;-&quot;?????.0_р_._-;_-@"/>
    <numFmt numFmtId="175" formatCode="_-* #,##0.000_р_._-;\-* #,##0.000_р_._-;_-* &quot;-&quot;?????.00_р_._-;_-@"/>
    <numFmt numFmtId="176" formatCode="#,##0.000"/>
  </numFmts>
  <fonts count="47">
    <font>
      <sz val="10"/>
      <color rgb="FF000000"/>
      <name val="Calibri"/>
      <scheme val="minor"/>
    </font>
    <font>
      <sz val="10"/>
      <color rgb="FF000000"/>
      <name val="Times New Roman"/>
    </font>
    <font>
      <sz val="14"/>
      <color rgb="FF000000"/>
      <name val="Times New Roman"/>
    </font>
    <font>
      <sz val="12"/>
      <color rgb="FF000000"/>
      <name val="Times New Roman"/>
    </font>
    <font>
      <sz val="10"/>
      <color theme="1"/>
      <name val="Calibri"/>
    </font>
    <font>
      <b/>
      <sz val="14"/>
      <color rgb="FF000000"/>
      <name val="Times New Roman"/>
    </font>
    <font>
      <sz val="10"/>
      <name val="Calibri"/>
    </font>
    <font>
      <sz val="10"/>
      <color theme="1"/>
      <name val="Calibri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Calibri"/>
    </font>
    <font>
      <sz val="14"/>
      <color rgb="FF000000"/>
      <name val="&quot;Times New Roman&quot;"/>
    </font>
    <font>
      <sz val="13"/>
      <color rgb="FF000000"/>
      <name val="&quot;Times New Roman&quot;"/>
    </font>
    <font>
      <sz val="10"/>
      <color rgb="FF000000"/>
      <name val="Calibri"/>
    </font>
    <font>
      <sz val="14"/>
      <color rgb="FFCC4125"/>
      <name val="Times New Roman"/>
    </font>
    <font>
      <sz val="11"/>
      <color rgb="FF000000"/>
      <name val="Calibri"/>
    </font>
    <font>
      <sz val="11"/>
      <color rgb="FF000000"/>
      <name val="&quot;Times New Roman&quot;"/>
    </font>
    <font>
      <sz val="14"/>
      <color rgb="FF980000"/>
      <name val="Times New Roman"/>
    </font>
    <font>
      <sz val="11"/>
      <color rgb="FF000000"/>
      <name val="Times New Roman"/>
    </font>
    <font>
      <sz val="11"/>
      <color theme="1"/>
      <name val="Calibri"/>
    </font>
    <font>
      <sz val="11"/>
      <color theme="1"/>
      <name val="&quot;Times New Roman&quot;"/>
    </font>
    <font>
      <sz val="10"/>
      <color theme="1"/>
      <name val="Times New Roman"/>
    </font>
    <font>
      <sz val="12"/>
      <color theme="1"/>
      <name val="Times New Roman"/>
    </font>
    <font>
      <sz val="10"/>
      <color theme="1"/>
      <name val="Arimo"/>
    </font>
    <font>
      <b/>
      <sz val="12"/>
      <color theme="1"/>
      <name val="Times New Roman"/>
    </font>
    <font>
      <sz val="12"/>
      <color theme="1"/>
      <name val="Arimo"/>
    </font>
    <font>
      <sz val="12"/>
      <color rgb="FF000000"/>
      <name val="&quot;Times New Roman&quot;"/>
    </font>
    <font>
      <b/>
      <sz val="12"/>
      <color rgb="FF000000"/>
      <name val="&quot;Times New Roman Cyr&quot;"/>
    </font>
    <font>
      <sz val="12"/>
      <color rgb="FF000000"/>
      <name val="&quot;Times New Roman Cyr&quot;"/>
    </font>
    <font>
      <sz val="12"/>
      <color theme="1"/>
      <name val="&quot;Times New Roman&quot;"/>
    </font>
    <font>
      <sz val="9"/>
      <color theme="1"/>
      <name val="Times New Roman"/>
    </font>
    <font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7" fillId="0" borderId="0" xfId="0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4" fontId="5" fillId="2" borderId="5" xfId="0" applyNumberFormat="1" applyFont="1" applyFill="1" applyBorder="1" applyAlignment="1">
      <alignment horizontal="center" wrapText="1"/>
    </xf>
    <xf numFmtId="4" fontId="7" fillId="0" borderId="0" xfId="0" applyNumberFormat="1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2" fontId="2" fillId="2" borderId="5" xfId="0" applyNumberFormat="1" applyFont="1" applyFill="1" applyBorder="1" applyAlignment="1">
      <alignment horizontal="center" wrapText="1"/>
    </xf>
    <xf numFmtId="2" fontId="7" fillId="0" borderId="0" xfId="0" applyNumberFormat="1" applyFont="1"/>
    <xf numFmtId="2" fontId="8" fillId="2" borderId="5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wrapText="1"/>
    </xf>
    <xf numFmtId="2" fontId="9" fillId="0" borderId="5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 vertical="top"/>
    </xf>
    <xf numFmtId="2" fontId="5" fillId="0" borderId="5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2" fontId="13" fillId="0" borderId="0" xfId="0" applyNumberFormat="1" applyFont="1"/>
    <xf numFmtId="0" fontId="13" fillId="0" borderId="0" xfId="0" applyFont="1"/>
    <xf numFmtId="2" fontId="14" fillId="0" borderId="5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 vertical="top"/>
    </xf>
    <xf numFmtId="2" fontId="15" fillId="0" borderId="6" xfId="0" applyNumberFormat="1" applyFont="1" applyBorder="1" applyAlignment="1">
      <alignment horizontal="center"/>
    </xf>
    <xf numFmtId="2" fontId="16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2" fontId="16" fillId="0" borderId="0" xfId="0" applyNumberFormat="1" applyFont="1" applyAlignment="1">
      <alignment horizontal="center" vertical="top"/>
    </xf>
    <xf numFmtId="2" fontId="16" fillId="0" borderId="6" xfId="0" applyNumberFormat="1" applyFont="1" applyBorder="1" applyAlignment="1">
      <alignment horizontal="center"/>
    </xf>
    <xf numFmtId="2" fontId="18" fillId="0" borderId="7" xfId="0" applyNumberFormat="1" applyFont="1" applyBorder="1" applyAlignment="1">
      <alignment horizontal="center" wrapText="1"/>
    </xf>
    <xf numFmtId="2" fontId="17" fillId="0" borderId="5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2" fontId="19" fillId="0" borderId="6" xfId="0" applyNumberFormat="1" applyFont="1" applyBorder="1" applyAlignment="1">
      <alignment horizontal="center"/>
    </xf>
    <xf numFmtId="2" fontId="20" fillId="0" borderId="6" xfId="0" applyNumberFormat="1" applyFont="1" applyBorder="1" applyAlignment="1">
      <alignment horizontal="center" vertical="top"/>
    </xf>
    <xf numFmtId="2" fontId="4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49" fontId="12" fillId="0" borderId="6" xfId="0" applyNumberFormat="1" applyFont="1" applyBorder="1" applyAlignment="1">
      <alignment horizontal="left" wrapText="1"/>
    </xf>
    <xf numFmtId="2" fontId="15" fillId="0" borderId="6" xfId="0" applyNumberFormat="1" applyFont="1" applyBorder="1" applyAlignment="1">
      <alignment horizontal="right"/>
    </xf>
    <xf numFmtId="2" fontId="15" fillId="0" borderId="6" xfId="0" applyNumberFormat="1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wrapText="1"/>
    </xf>
    <xf numFmtId="0" fontId="23" fillId="0" borderId="0" xfId="0" applyFont="1"/>
    <xf numFmtId="4" fontId="21" fillId="0" borderId="0" xfId="0" applyNumberFormat="1" applyFont="1" applyAlignment="1">
      <alignment horizontal="center" vertical="center"/>
    </xf>
    <xf numFmtId="0" fontId="25" fillId="0" borderId="0" xfId="0" applyFont="1"/>
    <xf numFmtId="0" fontId="22" fillId="0" borderId="0" xfId="0" applyFont="1"/>
    <xf numFmtId="164" fontId="22" fillId="0" borderId="0" xfId="0" applyNumberFormat="1" applyFont="1" applyAlignment="1">
      <alignment horizontal="center" vertical="center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wrapText="1"/>
    </xf>
    <xf numFmtId="49" fontId="24" fillId="0" borderId="6" xfId="0" applyNumberFormat="1" applyFont="1" applyBorder="1"/>
    <xf numFmtId="4" fontId="24" fillId="0" borderId="3" xfId="0" applyNumberFormat="1" applyFont="1" applyBorder="1" applyAlignment="1">
      <alignment horizontal="center" vertical="center"/>
    </xf>
    <xf numFmtId="4" fontId="22" fillId="0" borderId="0" xfId="0" applyNumberFormat="1" applyFont="1"/>
    <xf numFmtId="4" fontId="24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49" fontId="22" fillId="0" borderId="6" xfId="0" applyNumberFormat="1" applyFont="1" applyBorder="1"/>
    <xf numFmtId="4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wrapText="1"/>
    </xf>
    <xf numFmtId="49" fontId="22" fillId="0" borderId="6" xfId="0" applyNumberFormat="1" applyFont="1" applyBorder="1" applyAlignment="1"/>
    <xf numFmtId="4" fontId="22" fillId="0" borderId="6" xfId="0" applyNumberFormat="1" applyFont="1" applyBorder="1" applyAlignment="1">
      <alignment horizontal="center" vertical="center"/>
    </xf>
    <xf numFmtId="0" fontId="21" fillId="0" borderId="0" xfId="0" applyFont="1" applyAlignment="1"/>
    <xf numFmtId="4" fontId="26" fillId="0" borderId="6" xfId="0" applyNumberFormat="1" applyFont="1" applyBorder="1" applyAlignment="1">
      <alignment horizontal="center"/>
    </xf>
    <xf numFmtId="0" fontId="27" fillId="0" borderId="6" xfId="0" applyFont="1" applyBorder="1" applyAlignment="1"/>
    <xf numFmtId="49" fontId="24" fillId="0" borderId="6" xfId="0" applyNumberFormat="1" applyFont="1" applyBorder="1" applyAlignment="1"/>
    <xf numFmtId="0" fontId="28" fillId="0" borderId="6" xfId="0" applyFont="1" applyBorder="1" applyAlignment="1"/>
    <xf numFmtId="0" fontId="22" fillId="0" borderId="0" xfId="0" applyFont="1" applyAlignme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wrapText="1"/>
    </xf>
    <xf numFmtId="0" fontId="25" fillId="3" borderId="1" xfId="0" applyFont="1" applyFill="1" applyBorder="1"/>
    <xf numFmtId="0" fontId="23" fillId="3" borderId="1" xfId="0" applyFont="1" applyFill="1" applyBorder="1"/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/>
    </xf>
    <xf numFmtId="49" fontId="29" fillId="0" borderId="6" xfId="0" applyNumberFormat="1" applyFont="1" applyBorder="1" applyAlignment="1"/>
    <xf numFmtId="49" fontId="29" fillId="0" borderId="6" xfId="0" applyNumberFormat="1" applyFont="1" applyBorder="1" applyAlignment="1">
      <alignment horizontal="center"/>
    </xf>
    <xf numFmtId="166" fontId="29" fillId="0" borderId="6" xfId="0" applyNumberFormat="1" applyFont="1" applyBorder="1" applyAlignment="1"/>
    <xf numFmtId="166" fontId="29" fillId="6" borderId="6" xfId="0" applyNumberFormat="1" applyFont="1" applyFill="1" applyBorder="1" applyAlignment="1"/>
    <xf numFmtId="49" fontId="22" fillId="0" borderId="6" xfId="0" applyNumberFormat="1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/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/>
    <xf numFmtId="176" fontId="9" fillId="0" borderId="6" xfId="0" applyNumberFormat="1" applyFont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left"/>
    </xf>
    <xf numFmtId="49" fontId="21" fillId="2" borderId="1" xfId="0" applyNumberFormat="1" applyFont="1" applyFill="1" applyBorder="1"/>
    <xf numFmtId="0" fontId="30" fillId="2" borderId="1" xfId="0" applyFont="1" applyFill="1" applyBorder="1"/>
    <xf numFmtId="0" fontId="0" fillId="0" borderId="0" xfId="0" applyFont="1" applyAlignment="1"/>
    <xf numFmtId="0" fontId="6" fillId="0" borderId="2" xfId="0" applyFont="1" applyBorder="1"/>
    <xf numFmtId="0" fontId="34" fillId="0" borderId="2" xfId="0" applyFont="1" applyBorder="1" applyAlignment="1">
      <alignment horizontal="center" wrapText="1"/>
    </xf>
    <xf numFmtId="0" fontId="37" fillId="0" borderId="6" xfId="0" applyFont="1" applyBorder="1" applyAlignment="1">
      <alignment vertical="center"/>
    </xf>
    <xf numFmtId="0" fontId="37" fillId="0" borderId="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left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36" fillId="3" borderId="1" xfId="0" applyFont="1" applyFill="1" applyBorder="1" applyAlignment="1">
      <alignment horizontal="center" wrapText="1"/>
    </xf>
    <xf numFmtId="0" fontId="36" fillId="0" borderId="0" xfId="0" applyFont="1"/>
    <xf numFmtId="0" fontId="36" fillId="3" borderId="1" xfId="0" applyFont="1" applyFill="1" applyBorder="1"/>
    <xf numFmtId="165" fontId="36" fillId="3" borderId="1" xfId="0" applyNumberFormat="1" applyFont="1" applyFill="1" applyBorder="1"/>
    <xf numFmtId="0" fontId="37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vertical="center" wrapText="1"/>
    </xf>
    <xf numFmtId="0" fontId="37" fillId="3" borderId="1" xfId="0" applyFont="1" applyFill="1" applyBorder="1"/>
    <xf numFmtId="0" fontId="40" fillId="4" borderId="6" xfId="0" applyFont="1" applyFill="1" applyBorder="1" applyAlignment="1">
      <alignment horizontal="left" vertical="center" wrapText="1"/>
    </xf>
    <xf numFmtId="49" fontId="40" fillId="4" borderId="6" xfId="0" applyNumberFormat="1" applyFont="1" applyFill="1" applyBorder="1" applyAlignment="1">
      <alignment horizontal="center" vertical="center" shrinkToFit="1"/>
    </xf>
    <xf numFmtId="49" fontId="40" fillId="4" borderId="6" xfId="0" applyNumberFormat="1" applyFont="1" applyFill="1" applyBorder="1" applyAlignment="1">
      <alignment vertical="center" shrinkToFit="1"/>
    </xf>
    <xf numFmtId="49" fontId="36" fillId="0" borderId="6" xfId="0" applyNumberFormat="1" applyFont="1" applyBorder="1" applyAlignment="1">
      <alignment horizontal="center" vertical="center" shrinkToFit="1"/>
    </xf>
    <xf numFmtId="166" fontId="40" fillId="4" borderId="6" xfId="0" applyNumberFormat="1" applyFont="1" applyFill="1" applyBorder="1"/>
    <xf numFmtId="0" fontId="41" fillId="3" borderId="1" xfId="0" applyFont="1" applyFill="1" applyBorder="1"/>
    <xf numFmtId="0" fontId="37" fillId="0" borderId="6" xfId="0" applyFont="1" applyBorder="1" applyAlignment="1">
      <alignment horizontal="left" vertical="center" wrapText="1"/>
    </xf>
    <xf numFmtId="49" fontId="37" fillId="0" borderId="6" xfId="0" applyNumberFormat="1" applyFont="1" applyBorder="1" applyAlignment="1">
      <alignment horizontal="center" vertical="center" shrinkToFit="1"/>
    </xf>
    <xf numFmtId="49" fontId="37" fillId="0" borderId="6" xfId="0" applyNumberFormat="1" applyFont="1" applyBorder="1" applyAlignment="1">
      <alignment vertical="center" shrinkToFit="1"/>
    </xf>
    <xf numFmtId="166" fontId="37" fillId="0" borderId="6" xfId="0" applyNumberFormat="1" applyFont="1" applyBorder="1"/>
    <xf numFmtId="167" fontId="37" fillId="3" borderId="1" xfId="0" applyNumberFormat="1" applyFont="1" applyFill="1" applyBorder="1"/>
    <xf numFmtId="166" fontId="37" fillId="3" borderId="6" xfId="0" applyNumberFormat="1" applyFont="1" applyFill="1" applyBorder="1"/>
    <xf numFmtId="0" fontId="36" fillId="0" borderId="6" xfId="0" applyFont="1" applyBorder="1" applyAlignment="1">
      <alignment horizontal="left" vertical="center" wrapText="1"/>
    </xf>
    <xf numFmtId="49" fontId="36" fillId="0" borderId="6" xfId="0" applyNumberFormat="1" applyFont="1" applyBorder="1" applyAlignment="1">
      <alignment vertical="center"/>
    </xf>
    <xf numFmtId="166" fontId="36" fillId="3" borderId="6" xfId="0" applyNumberFormat="1" applyFont="1" applyFill="1" applyBorder="1"/>
    <xf numFmtId="167" fontId="36" fillId="3" borderId="1" xfId="0" applyNumberFormat="1" applyFont="1" applyFill="1" applyBorder="1"/>
    <xf numFmtId="0" fontId="36" fillId="0" borderId="6" xfId="0" applyFont="1" applyBorder="1" applyAlignment="1">
      <alignment vertical="center" wrapText="1"/>
    </xf>
    <xf numFmtId="166" fontId="36" fillId="5" borderId="6" xfId="0" applyNumberFormat="1" applyFont="1" applyFill="1" applyBorder="1" applyAlignment="1"/>
    <xf numFmtId="0" fontId="32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vertical="center" wrapText="1"/>
    </xf>
    <xf numFmtId="0" fontId="32" fillId="2" borderId="6" xfId="0" applyFont="1" applyFill="1" applyBorder="1"/>
    <xf numFmtId="49" fontId="36" fillId="2" borderId="17" xfId="0" applyNumberFormat="1" applyFont="1" applyFill="1" applyBorder="1" applyAlignment="1">
      <alignment horizontal="center"/>
    </xf>
    <xf numFmtId="49" fontId="36" fillId="2" borderId="17" xfId="0" applyNumberFormat="1" applyFont="1" applyFill="1" applyBorder="1"/>
    <xf numFmtId="166" fontId="36" fillId="3" borderId="17" xfId="0" applyNumberFormat="1" applyFont="1" applyFill="1" applyBorder="1"/>
    <xf numFmtId="49" fontId="36" fillId="0" borderId="6" xfId="0" applyNumberFormat="1" applyFont="1" applyBorder="1" applyAlignment="1">
      <alignment horizontal="center" shrinkToFit="1"/>
    </xf>
    <xf numFmtId="0" fontId="36" fillId="2" borderId="16" xfId="0" applyFont="1" applyFill="1" applyBorder="1" applyAlignment="1">
      <alignment horizontal="left" wrapText="1"/>
    </xf>
    <xf numFmtId="49" fontId="36" fillId="2" borderId="7" xfId="0" applyNumberFormat="1" applyFont="1" applyFill="1" applyBorder="1" applyAlignment="1">
      <alignment horizontal="center"/>
    </xf>
    <xf numFmtId="49" fontId="36" fillId="2" borderId="7" xfId="0" applyNumberFormat="1" applyFont="1" applyFill="1" applyBorder="1"/>
    <xf numFmtId="166" fontId="36" fillId="3" borderId="7" xfId="0" applyNumberFormat="1" applyFont="1" applyFill="1" applyBorder="1"/>
    <xf numFmtId="0" fontId="36" fillId="0" borderId="16" xfId="0" applyFont="1" applyBorder="1" applyAlignment="1">
      <alignment horizontal="left" wrapText="1"/>
    </xf>
    <xf numFmtId="49" fontId="37" fillId="0" borderId="6" xfId="0" applyNumberFormat="1" applyFont="1" applyBorder="1" applyAlignment="1">
      <alignment vertical="center"/>
    </xf>
    <xf numFmtId="166" fontId="36" fillId="6" borderId="6" xfId="0" applyNumberFormat="1" applyFont="1" applyFill="1" applyBorder="1" applyAlignment="1"/>
    <xf numFmtId="166" fontId="36" fillId="4" borderId="6" xfId="0" applyNumberFormat="1" applyFont="1" applyFill="1" applyBorder="1"/>
    <xf numFmtId="0" fontId="42" fillId="0" borderId="6" xfId="0" applyFont="1" applyBorder="1" applyAlignment="1">
      <alignment vertical="center" wrapText="1"/>
    </xf>
    <xf numFmtId="49" fontId="36" fillId="0" borderId="6" xfId="0" applyNumberFormat="1" applyFont="1" applyBorder="1" applyAlignment="1">
      <alignment vertical="center" shrinkToFit="1"/>
    </xf>
    <xf numFmtId="166" fontId="36" fillId="5" borderId="6" xfId="0" applyNumberFormat="1" applyFont="1" applyFill="1" applyBorder="1"/>
    <xf numFmtId="0" fontId="36" fillId="3" borderId="6" xfId="0" applyFont="1" applyFill="1" applyBorder="1"/>
    <xf numFmtId="0" fontId="36" fillId="0" borderId="6" xfId="0" applyFont="1" applyBorder="1" applyAlignment="1">
      <alignment horizontal="center" vertical="center" wrapText="1"/>
    </xf>
    <xf numFmtId="166" fontId="36" fillId="3" borderId="6" xfId="0" applyNumberFormat="1" applyFont="1" applyFill="1" applyBorder="1" applyAlignment="1"/>
    <xf numFmtId="0" fontId="36" fillId="3" borderId="6" xfId="0" applyFont="1" applyFill="1" applyBorder="1" applyAlignment="1"/>
    <xf numFmtId="0" fontId="32" fillId="0" borderId="6" xfId="0" applyFont="1" applyBorder="1" applyAlignment="1">
      <alignment horizontal="left"/>
    </xf>
    <xf numFmtId="0" fontId="42" fillId="0" borderId="6" xfId="0" applyFont="1" applyBorder="1" applyAlignment="1">
      <alignment horizontal="left"/>
    </xf>
    <xf numFmtId="0" fontId="37" fillId="3" borderId="6" xfId="0" applyFont="1" applyFill="1" applyBorder="1" applyAlignment="1">
      <alignment horizontal="left" vertical="center" wrapText="1"/>
    </xf>
    <xf numFmtId="49" fontId="37" fillId="3" borderId="6" xfId="0" applyNumberFormat="1" applyFont="1" applyFill="1" applyBorder="1" applyAlignment="1">
      <alignment horizontal="center" vertical="center" shrinkToFit="1"/>
    </xf>
    <xf numFmtId="49" fontId="37" fillId="3" borderId="6" xfId="0" applyNumberFormat="1" applyFont="1" applyFill="1" applyBorder="1" applyAlignment="1">
      <alignment vertical="center" shrinkToFit="1"/>
    </xf>
    <xf numFmtId="0" fontId="37" fillId="2" borderId="16" xfId="0" applyFont="1" applyFill="1" applyBorder="1"/>
    <xf numFmtId="49" fontId="37" fillId="2" borderId="7" xfId="0" applyNumberFormat="1" applyFont="1" applyFill="1" applyBorder="1" applyAlignment="1">
      <alignment horizontal="center"/>
    </xf>
    <xf numFmtId="49" fontId="35" fillId="2" borderId="7" xfId="0" applyNumberFormat="1" applyFont="1" applyFill="1" applyBorder="1"/>
    <xf numFmtId="166" fontId="37" fillId="2" borderId="7" xfId="0" applyNumberFormat="1" applyFont="1" applyFill="1" applyBorder="1" applyAlignment="1">
      <alignment horizontal="right"/>
    </xf>
    <xf numFmtId="167" fontId="35" fillId="2" borderId="1" xfId="0" applyNumberFormat="1" applyFont="1" applyFill="1" applyBorder="1"/>
    <xf numFmtId="0" fontId="35" fillId="2" borderId="1" xfId="0" applyFont="1" applyFill="1" applyBorder="1"/>
    <xf numFmtId="0" fontId="36" fillId="2" borderId="16" xfId="0" applyFont="1" applyFill="1" applyBorder="1" applyAlignment="1">
      <alignment vertical="top"/>
    </xf>
    <xf numFmtId="166" fontId="37" fillId="2" borderId="6" xfId="0" applyNumberFormat="1" applyFont="1" applyFill="1" applyBorder="1" applyAlignment="1">
      <alignment horizontal="center"/>
    </xf>
    <xf numFmtId="0" fontId="36" fillId="2" borderId="16" xfId="0" applyFont="1" applyFill="1" applyBorder="1"/>
    <xf numFmtId="166" fontId="36" fillId="5" borderId="7" xfId="0" applyNumberFormat="1" applyFont="1" applyFill="1" applyBorder="1" applyAlignment="1">
      <alignment horizontal="center"/>
    </xf>
    <xf numFmtId="166" fontId="35" fillId="2" borderId="7" xfId="0" applyNumberFormat="1" applyFont="1" applyFill="1" applyBorder="1" applyAlignment="1"/>
    <xf numFmtId="0" fontId="32" fillId="3" borderId="6" xfId="0" applyFont="1" applyFill="1" applyBorder="1" applyAlignment="1">
      <alignment horizontal="left" vertical="center" wrapText="1"/>
    </xf>
    <xf numFmtId="49" fontId="36" fillId="3" borderId="6" xfId="0" applyNumberFormat="1" applyFont="1" applyFill="1" applyBorder="1" applyAlignment="1">
      <alignment horizontal="center" vertical="center" shrinkToFit="1"/>
    </xf>
    <xf numFmtId="49" fontId="36" fillId="3" borderId="6" xfId="0" applyNumberFormat="1" applyFont="1" applyFill="1" applyBorder="1" applyAlignment="1">
      <alignment vertical="center" shrinkToFit="1"/>
    </xf>
    <xf numFmtId="0" fontId="43" fillId="3" borderId="1" xfId="0" applyFont="1" applyFill="1" applyBorder="1"/>
    <xf numFmtId="0" fontId="44" fillId="3" borderId="1" xfId="0" applyFont="1" applyFill="1" applyBorder="1"/>
    <xf numFmtId="0" fontId="37" fillId="0" borderId="6" xfId="0" applyFont="1" applyBorder="1" applyAlignment="1">
      <alignment horizontal="left"/>
    </xf>
    <xf numFmtId="49" fontId="37" fillId="0" borderId="17" xfId="0" applyNumberFormat="1" applyFont="1" applyBorder="1" applyAlignment="1">
      <alignment horizontal="center"/>
    </xf>
    <xf numFmtId="49" fontId="37" fillId="0" borderId="17" xfId="0" applyNumberFormat="1" applyFont="1" applyBorder="1"/>
    <xf numFmtId="0" fontId="37" fillId="3" borderId="17" xfId="0" applyFont="1" applyFill="1" applyBorder="1"/>
    <xf numFmtId="0" fontId="36" fillId="0" borderId="16" xfId="0" applyFont="1" applyBorder="1" applyAlignment="1">
      <alignment horizontal="left"/>
    </xf>
    <xf numFmtId="49" fontId="36" fillId="0" borderId="7" xfId="0" applyNumberFormat="1" applyFont="1" applyBorder="1" applyAlignment="1">
      <alignment horizontal="center"/>
    </xf>
    <xf numFmtId="49" fontId="36" fillId="0" borderId="7" xfId="0" applyNumberFormat="1" applyFont="1" applyBorder="1"/>
    <xf numFmtId="0" fontId="36" fillId="3" borderId="7" xfId="0" applyFont="1" applyFill="1" applyBorder="1"/>
    <xf numFmtId="166" fontId="37" fillId="3" borderId="17" xfId="0" applyNumberFormat="1" applyFont="1" applyFill="1" applyBorder="1"/>
    <xf numFmtId="0" fontId="32" fillId="0" borderId="16" xfId="0" applyFont="1" applyBorder="1" applyAlignment="1">
      <alignment horizontal="left" wrapText="1"/>
    </xf>
    <xf numFmtId="0" fontId="32" fillId="0" borderId="16" xfId="0" applyFont="1" applyBorder="1" applyAlignment="1">
      <alignment horizontal="left"/>
    </xf>
    <xf numFmtId="166" fontId="44" fillId="6" borderId="7" xfId="0" applyNumberFormat="1" applyFont="1" applyFill="1" applyBorder="1" applyAlignment="1">
      <alignment horizontal="right"/>
    </xf>
    <xf numFmtId="167" fontId="45" fillId="3" borderId="1" xfId="0" applyNumberFormat="1" applyFont="1" applyFill="1" applyBorder="1"/>
    <xf numFmtId="0" fontId="45" fillId="3" borderId="1" xfId="0" applyFont="1" applyFill="1" applyBorder="1"/>
    <xf numFmtId="166" fontId="37" fillId="3" borderId="1" xfId="0" applyNumberFormat="1" applyFont="1" applyFill="1" applyBorder="1"/>
    <xf numFmtId="166" fontId="36" fillId="6" borderId="6" xfId="0" applyNumberFormat="1" applyFont="1" applyFill="1" applyBorder="1"/>
    <xf numFmtId="49" fontId="37" fillId="0" borderId="6" xfId="0" applyNumberFormat="1" applyFont="1" applyBorder="1" applyAlignment="1">
      <alignment horizontal="center" shrinkToFit="1"/>
    </xf>
    <xf numFmtId="0" fontId="32" fillId="0" borderId="6" xfId="0" applyFont="1" applyBorder="1" applyAlignment="1">
      <alignment vertical="top"/>
    </xf>
    <xf numFmtId="49" fontId="36" fillId="0" borderId="17" xfId="0" applyNumberFormat="1" applyFont="1" applyBorder="1" applyAlignment="1">
      <alignment horizontal="center"/>
    </xf>
    <xf numFmtId="49" fontId="36" fillId="0" borderId="17" xfId="0" applyNumberFormat="1" applyFont="1" applyBorder="1"/>
    <xf numFmtId="0" fontId="36" fillId="0" borderId="12" xfId="0" applyFont="1" applyBorder="1" applyAlignment="1">
      <alignment horizontal="left" wrapText="1"/>
    </xf>
    <xf numFmtId="49" fontId="36" fillId="0" borderId="14" xfId="0" applyNumberFormat="1" applyFont="1" applyBorder="1" applyAlignment="1">
      <alignment horizontal="center"/>
    </xf>
    <xf numFmtId="0" fontId="42" fillId="0" borderId="6" xfId="0" applyFont="1" applyBorder="1" applyAlignment="1">
      <alignment horizontal="left" vertical="center" wrapText="1"/>
    </xf>
    <xf numFmtId="0" fontId="42" fillId="2" borderId="18" xfId="0" applyFont="1" applyFill="1" applyBorder="1" applyAlignment="1">
      <alignment horizontal="left"/>
    </xf>
    <xf numFmtId="49" fontId="37" fillId="2" borderId="6" xfId="0" applyNumberFormat="1" applyFont="1" applyFill="1" applyBorder="1" applyAlignment="1">
      <alignment horizontal="center"/>
    </xf>
    <xf numFmtId="49" fontId="37" fillId="2" borderId="17" xfId="0" applyNumberFormat="1" applyFont="1" applyFill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 shrinkToFit="1"/>
    </xf>
    <xf numFmtId="49" fontId="36" fillId="0" borderId="7" xfId="0" applyNumberFormat="1" applyFont="1" applyBorder="1" applyAlignment="1"/>
    <xf numFmtId="166" fontId="36" fillId="3" borderId="1" xfId="0" applyNumberFormat="1" applyFont="1" applyFill="1" applyBorder="1"/>
    <xf numFmtId="0" fontId="36" fillId="0" borderId="6" xfId="0" applyFont="1" applyBorder="1" applyAlignment="1">
      <alignment vertical="center"/>
    </xf>
    <xf numFmtId="168" fontId="40" fillId="4" borderId="6" xfId="0" applyNumberFormat="1" applyFont="1" applyFill="1" applyBorder="1"/>
    <xf numFmtId="169" fontId="45" fillId="3" borderId="1" xfId="0" applyNumberFormat="1" applyFont="1" applyFill="1" applyBorder="1"/>
    <xf numFmtId="168" fontId="37" fillId="3" borderId="6" xfId="0" applyNumberFormat="1" applyFont="1" applyFill="1" applyBorder="1"/>
    <xf numFmtId="169" fontId="37" fillId="3" borderId="1" xfId="0" applyNumberFormat="1" applyFont="1" applyFill="1" applyBorder="1"/>
    <xf numFmtId="168" fontId="37" fillId="0" borderId="6" xfId="0" applyNumberFormat="1" applyFont="1" applyBorder="1"/>
    <xf numFmtId="168" fontId="36" fillId="0" borderId="6" xfId="0" applyNumberFormat="1" applyFont="1" applyBorder="1"/>
    <xf numFmtId="168" fontId="36" fillId="5" borderId="6" xfId="0" applyNumberFormat="1" applyFont="1" applyFill="1" applyBorder="1" applyAlignment="1"/>
    <xf numFmtId="0" fontId="46" fillId="3" borderId="1" xfId="0" applyFont="1" applyFill="1" applyBorder="1"/>
    <xf numFmtId="0" fontId="36" fillId="0" borderId="6" xfId="0" applyFont="1" applyBorder="1"/>
    <xf numFmtId="0" fontId="43" fillId="4" borderId="6" xfId="0" applyFont="1" applyFill="1" applyBorder="1" applyAlignment="1">
      <alignment horizontal="left" vertical="center" wrapText="1"/>
    </xf>
    <xf numFmtId="167" fontId="40" fillId="3" borderId="1" xfId="0" applyNumberFormat="1" applyFont="1" applyFill="1" applyBorder="1"/>
    <xf numFmtId="0" fontId="40" fillId="3" borderId="1" xfId="0" applyFont="1" applyFill="1" applyBorder="1"/>
    <xf numFmtId="0" fontId="36" fillId="0" borderId="6" xfId="0" applyFont="1" applyBorder="1" applyAlignment="1">
      <alignment horizontal="left"/>
    </xf>
    <xf numFmtId="49" fontId="36" fillId="0" borderId="9" xfId="0" applyNumberFormat="1" applyFont="1" applyBorder="1" applyAlignment="1">
      <alignment vertical="center" shrinkToFit="1"/>
    </xf>
    <xf numFmtId="0" fontId="43" fillId="4" borderId="6" xfId="0" applyFont="1" applyFill="1" applyBorder="1" applyAlignment="1">
      <alignment horizontal="left"/>
    </xf>
    <xf numFmtId="49" fontId="40" fillId="4" borderId="17" xfId="0" applyNumberFormat="1" applyFont="1" applyFill="1" applyBorder="1" applyAlignment="1">
      <alignment horizontal="center"/>
    </xf>
    <xf numFmtId="49" fontId="40" fillId="4" borderId="17" xfId="0" applyNumberFormat="1" applyFont="1" applyFill="1" applyBorder="1"/>
    <xf numFmtId="166" fontId="40" fillId="4" borderId="17" xfId="0" applyNumberFormat="1" applyFont="1" applyFill="1" applyBorder="1"/>
    <xf numFmtId="166" fontId="37" fillId="0" borderId="17" xfId="0" applyNumberFormat="1" applyFont="1" applyBorder="1"/>
    <xf numFmtId="0" fontId="36" fillId="3" borderId="6" xfId="0" applyFont="1" applyFill="1" applyBorder="1" applyAlignment="1">
      <alignment horizontal="left" vertical="center" wrapText="1"/>
    </xf>
    <xf numFmtId="166" fontId="40" fillId="3" borderId="6" xfId="0" applyNumberFormat="1" applyFont="1" applyFill="1" applyBorder="1"/>
    <xf numFmtId="49" fontId="36" fillId="0" borderId="6" xfId="0" applyNumberFormat="1" applyFont="1" applyBorder="1"/>
    <xf numFmtId="0" fontId="36" fillId="0" borderId="9" xfId="0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horizontal="left" vertical="center" wrapText="1"/>
    </xf>
    <xf numFmtId="166" fontId="43" fillId="3" borderId="6" xfId="0" applyNumberFormat="1" applyFont="1" applyFill="1" applyBorder="1"/>
    <xf numFmtId="166" fontId="44" fillId="3" borderId="6" xfId="0" applyNumberFormat="1" applyFont="1" applyFill="1" applyBorder="1"/>
    <xf numFmtId="0" fontId="36" fillId="0" borderId="9" xfId="0" applyFont="1" applyBorder="1" applyAlignment="1">
      <alignment vertical="center" wrapText="1"/>
    </xf>
    <xf numFmtId="49" fontId="36" fillId="0" borderId="6" xfId="0" applyNumberFormat="1" applyFont="1" applyBorder="1" applyAlignment="1">
      <alignment horizontal="center" vertical="center"/>
    </xf>
    <xf numFmtId="0" fontId="36" fillId="0" borderId="12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49" fontId="43" fillId="4" borderId="6" xfId="0" applyNumberFormat="1" applyFont="1" applyFill="1" applyBorder="1" applyAlignment="1">
      <alignment horizontal="center" vertical="center" shrinkToFit="1"/>
    </xf>
    <xf numFmtId="49" fontId="36" fillId="4" borderId="6" xfId="0" applyNumberFormat="1" applyFont="1" applyFill="1" applyBorder="1" applyAlignment="1">
      <alignment vertical="center" shrinkToFit="1"/>
    </xf>
    <xf numFmtId="49" fontId="36" fillId="4" borderId="6" xfId="0" applyNumberFormat="1" applyFont="1" applyFill="1" applyBorder="1" applyAlignment="1">
      <alignment horizontal="center" vertical="center" shrinkToFit="1"/>
    </xf>
    <xf numFmtId="0" fontId="37" fillId="3" borderId="6" xfId="0" applyFont="1" applyFill="1" applyBorder="1" applyAlignment="1">
      <alignment horizontal="center" vertical="center" wrapText="1"/>
    </xf>
    <xf numFmtId="49" fontId="37" fillId="3" borderId="6" xfId="0" applyNumberFormat="1" applyFont="1" applyFill="1" applyBorder="1" applyAlignment="1">
      <alignment vertical="center"/>
    </xf>
    <xf numFmtId="0" fontId="36" fillId="3" borderId="16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left" vertical="center" wrapText="1"/>
    </xf>
    <xf numFmtId="49" fontId="36" fillId="3" borderId="16" xfId="0" applyNumberFormat="1" applyFont="1" applyFill="1" applyBorder="1" applyAlignment="1">
      <alignment horizontal="center" vertical="center" shrinkToFit="1"/>
    </xf>
    <xf numFmtId="0" fontId="36" fillId="6" borderId="6" xfId="0" applyFont="1" applyFill="1" applyBorder="1" applyAlignment="1"/>
    <xf numFmtId="172" fontId="36" fillId="5" borderId="6" xfId="0" applyNumberFormat="1" applyFont="1" applyFill="1" applyBorder="1" applyAlignment="1"/>
    <xf numFmtId="172" fontId="36" fillId="3" borderId="6" xfId="0" applyNumberFormat="1" applyFont="1" applyFill="1" applyBorder="1"/>
    <xf numFmtId="0" fontId="36" fillId="0" borderId="6" xfId="0" applyFont="1" applyBorder="1" applyAlignment="1">
      <alignment horizontal="left" wrapText="1"/>
    </xf>
    <xf numFmtId="173" fontId="36" fillId="3" borderId="6" xfId="0" applyNumberFormat="1" applyFont="1" applyFill="1" applyBorder="1" applyAlignment="1">
      <alignment horizontal="center"/>
    </xf>
    <xf numFmtId="0" fontId="36" fillId="0" borderId="18" xfId="0" applyFont="1" applyBorder="1" applyAlignment="1">
      <alignment horizontal="center" vertical="center" wrapText="1"/>
    </xf>
    <xf numFmtId="166" fontId="36" fillId="3" borderId="6" xfId="0" applyNumberFormat="1" applyFont="1" applyFill="1" applyBorder="1" applyAlignment="1">
      <alignment horizontal="center"/>
    </xf>
    <xf numFmtId="168" fontId="36" fillId="3" borderId="6" xfId="0" applyNumberFormat="1" applyFont="1" applyFill="1" applyBorder="1"/>
    <xf numFmtId="0" fontId="37" fillId="0" borderId="18" xfId="0" applyFont="1" applyBorder="1" applyAlignment="1">
      <alignment horizontal="center" vertical="center" wrapText="1"/>
    </xf>
    <xf numFmtId="172" fontId="36" fillId="3" borderId="6" xfId="0" applyNumberFormat="1" applyFont="1" applyFill="1" applyBorder="1" applyAlignment="1"/>
    <xf numFmtId="0" fontId="36" fillId="0" borderId="12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170" fontId="36" fillId="0" borderId="6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left" wrapText="1"/>
    </xf>
    <xf numFmtId="49" fontId="45" fillId="0" borderId="6" xfId="0" applyNumberFormat="1" applyFont="1" applyBorder="1" applyAlignment="1">
      <alignment horizontal="center" vertical="center" shrinkToFit="1"/>
    </xf>
    <xf numFmtId="0" fontId="38" fillId="0" borderId="6" xfId="0" applyFont="1" applyBorder="1" applyAlignment="1">
      <alignment vertical="center"/>
    </xf>
    <xf numFmtId="0" fontId="38" fillId="0" borderId="6" xfId="0" applyFont="1" applyBorder="1" applyAlignment="1">
      <alignment horizontal="right" vertical="center"/>
    </xf>
    <xf numFmtId="171" fontId="38" fillId="0" borderId="6" xfId="0" applyNumberFormat="1" applyFont="1" applyBorder="1" applyAlignment="1">
      <alignment horizontal="center"/>
    </xf>
    <xf numFmtId="0" fontId="31" fillId="3" borderId="1" xfId="0" applyFont="1" applyFill="1" applyBorder="1"/>
    <xf numFmtId="0" fontId="37" fillId="0" borderId="6" xfId="0" applyFont="1" applyBorder="1" applyAlignment="1">
      <alignment horizontal="right" vertical="center"/>
    </xf>
    <xf numFmtId="4" fontId="37" fillId="0" borderId="18" xfId="0" applyNumberFormat="1" applyFont="1" applyBorder="1" applyAlignment="1">
      <alignment horizontal="center"/>
    </xf>
    <xf numFmtId="0" fontId="36" fillId="0" borderId="6" xfId="0" applyFont="1" applyBorder="1" applyAlignment="1">
      <alignment wrapText="1"/>
    </xf>
    <xf numFmtId="0" fontId="36" fillId="0" borderId="6" xfId="0" applyFont="1" applyBorder="1" applyAlignment="1">
      <alignment horizontal="center" vertical="center"/>
    </xf>
    <xf numFmtId="171" fontId="33" fillId="2" borderId="1" xfId="0" applyNumberFormat="1" applyFont="1" applyFill="1" applyBorder="1" applyAlignment="1">
      <alignment horizontal="center"/>
    </xf>
    <xf numFmtId="171" fontId="36" fillId="0" borderId="18" xfId="0" applyNumberFormat="1" applyFont="1" applyBorder="1" applyAlignment="1">
      <alignment horizontal="center"/>
    </xf>
    <xf numFmtId="174" fontId="36" fillId="3" borderId="1" xfId="0" applyNumberFormat="1" applyFont="1" applyFill="1" applyBorder="1" applyAlignment="1">
      <alignment horizontal="center"/>
    </xf>
    <xf numFmtId="175" fontId="36" fillId="3" borderId="1" xfId="0" applyNumberFormat="1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5" fontId="36" fillId="4" borderId="1" xfId="0" applyNumberFormat="1" applyFont="1" applyFill="1" applyBorder="1"/>
    <xf numFmtId="0" fontId="36" fillId="0" borderId="1" xfId="0" applyFont="1" applyBorder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4" fillId="0" borderId="1" xfId="0" applyFont="1" applyBorder="1" applyAlignment="1">
      <alignment horizontal="center" wrapText="1"/>
    </xf>
    <xf numFmtId="0" fontId="6" fillId="0" borderId="1" xfId="0" applyFont="1" applyBorder="1"/>
    <xf numFmtId="0" fontId="32" fillId="0" borderId="1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36" fillId="0" borderId="9" xfId="0" applyFont="1" applyBorder="1" applyAlignment="1">
      <alignment horizontal="left" vertical="center" wrapText="1"/>
    </xf>
    <xf numFmtId="0" fontId="39" fillId="0" borderId="12" xfId="0" applyFont="1" applyBorder="1"/>
    <xf numFmtId="0" fontId="39" fillId="0" borderId="16" xfId="0" applyFont="1" applyBorder="1"/>
    <xf numFmtId="0" fontId="36" fillId="0" borderId="10" xfId="0" applyFont="1" applyBorder="1" applyAlignment="1">
      <alignment horizontal="center" vertical="center" wrapText="1"/>
    </xf>
    <xf numFmtId="0" fontId="39" fillId="0" borderId="8" xfId="0" applyFont="1" applyBorder="1"/>
    <xf numFmtId="0" fontId="39" fillId="0" borderId="11" xfId="0" applyFont="1" applyBorder="1"/>
    <xf numFmtId="0" fontId="39" fillId="0" borderId="13" xfId="0" applyFont="1" applyBorder="1"/>
    <xf numFmtId="0" fontId="39" fillId="0" borderId="14" xfId="0" applyFont="1" applyBorder="1"/>
    <xf numFmtId="0" fontId="39" fillId="0" borderId="15" xfId="0" applyFont="1" applyBorder="1"/>
    <xf numFmtId="0" fontId="39" fillId="0" borderId="2" xfId="0" applyFont="1" applyBorder="1"/>
    <xf numFmtId="0" fontId="39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99"/>
  <sheetViews>
    <sheetView workbookViewId="0">
      <selection activeCell="C12" sqref="C12"/>
    </sheetView>
  </sheetViews>
  <sheetFormatPr defaultColWidth="14.42578125" defaultRowHeight="15" customHeight="1"/>
  <cols>
    <col min="1" max="1" width="56.42578125" customWidth="1"/>
    <col min="2" max="2" width="35.85546875" customWidth="1"/>
    <col min="3" max="3" width="22.140625" customWidth="1"/>
    <col min="4" max="4" width="16.28515625" customWidth="1"/>
    <col min="5" max="5" width="16.42578125" customWidth="1"/>
    <col min="6" max="7" width="13.140625" customWidth="1"/>
    <col min="8" max="25" width="8.85546875" customWidth="1"/>
  </cols>
  <sheetData>
    <row r="1" spans="1:25" ht="114.75" customHeight="1">
      <c r="A1" s="60"/>
      <c r="B1" s="85"/>
      <c r="C1" s="285" t="s">
        <v>598</v>
      </c>
      <c r="D1" s="285"/>
      <c r="E1" s="285"/>
      <c r="F1" s="61"/>
      <c r="G1" s="61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t="12.75" customHeight="1">
      <c r="A2" s="60"/>
      <c r="B2" s="288"/>
      <c r="C2" s="289"/>
      <c r="D2" s="61"/>
      <c r="E2" s="61"/>
      <c r="F2" s="61"/>
      <c r="G2" s="61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2.75" customHeight="1">
      <c r="A3" s="61"/>
      <c r="B3" s="61"/>
      <c r="C3" s="62"/>
      <c r="D3" s="62"/>
      <c r="E3" s="62"/>
      <c r="F3" s="61"/>
      <c r="G3" s="61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46.5" customHeight="1">
      <c r="A4" s="286" t="s">
        <v>599</v>
      </c>
      <c r="B4" s="287"/>
      <c r="C4" s="287"/>
      <c r="D4" s="287"/>
      <c r="E4" s="287"/>
      <c r="F4" s="61"/>
      <c r="G4" s="61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2.75" customHeight="1">
      <c r="A5" s="64"/>
      <c r="B5" s="64"/>
      <c r="C5" s="65"/>
      <c r="D5" s="63"/>
      <c r="E5" s="63"/>
      <c r="F5" s="61"/>
      <c r="G5" s="61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8.75" customHeight="1">
      <c r="A6" s="66" t="s">
        <v>52</v>
      </c>
      <c r="B6" s="67" t="s">
        <v>53</v>
      </c>
      <c r="C6" s="68">
        <v>2026</v>
      </c>
      <c r="D6" s="68">
        <v>2027</v>
      </c>
      <c r="E6" s="68">
        <v>2028</v>
      </c>
      <c r="F6" s="61"/>
      <c r="G6" s="61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31.5">
      <c r="A7" s="69" t="s">
        <v>54</v>
      </c>
      <c r="B7" s="70" t="s">
        <v>55</v>
      </c>
      <c r="C7" s="71">
        <f t="shared" ref="C7:E7" si="0">C8+C12+C18+C25+C29+C31+C41+C45+C52+C62+C22</f>
        <v>282109.5</v>
      </c>
      <c r="D7" s="71">
        <f t="shared" si="0"/>
        <v>315744.99999999994</v>
      </c>
      <c r="E7" s="71">
        <f t="shared" si="0"/>
        <v>343938.39999999997</v>
      </c>
      <c r="F7" s="72"/>
      <c r="G7" s="72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5" customHeight="1">
      <c r="A8" s="69" t="s">
        <v>56</v>
      </c>
      <c r="B8" s="70" t="s">
        <v>57</v>
      </c>
      <c r="C8" s="73">
        <f t="shared" ref="C8:E8" si="1">C9+C10+C11</f>
        <v>230736.1</v>
      </c>
      <c r="D8" s="73">
        <f t="shared" si="1"/>
        <v>253809.69999999998</v>
      </c>
      <c r="E8" s="73">
        <f t="shared" si="1"/>
        <v>279190.7</v>
      </c>
      <c r="F8" s="63"/>
      <c r="G8" s="63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2.75" customHeight="1">
      <c r="A9" s="74" t="s">
        <v>58</v>
      </c>
      <c r="B9" s="75" t="s">
        <v>59</v>
      </c>
      <c r="C9" s="76">
        <v>170745.1</v>
      </c>
      <c r="D9" s="76">
        <v>188326.8</v>
      </c>
      <c r="E9" s="76">
        <v>207159.5</v>
      </c>
      <c r="F9" s="61"/>
      <c r="G9" s="61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2.75" customHeight="1">
      <c r="A10" s="74" t="s">
        <v>60</v>
      </c>
      <c r="B10" s="75" t="s">
        <v>61</v>
      </c>
      <c r="C10" s="76">
        <v>2307</v>
      </c>
      <c r="D10" s="76">
        <v>2791.9</v>
      </c>
      <c r="E10" s="76">
        <v>3071.1</v>
      </c>
      <c r="F10" s="61"/>
      <c r="G10" s="61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12.75" customHeight="1">
      <c r="A11" s="77" t="s">
        <v>62</v>
      </c>
      <c r="B11" s="78" t="s">
        <v>63</v>
      </c>
      <c r="C11" s="76">
        <v>57684</v>
      </c>
      <c r="D11" s="76">
        <v>62691</v>
      </c>
      <c r="E11" s="76">
        <v>68960.100000000006</v>
      </c>
      <c r="F11" s="61"/>
      <c r="G11" s="61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2.75" customHeight="1">
      <c r="A12" s="69" t="s">
        <v>64</v>
      </c>
      <c r="B12" s="70" t="s">
        <v>65</v>
      </c>
      <c r="C12" s="73">
        <f t="shared" ref="C12:E12" si="2">C13</f>
        <v>28340.799999999999</v>
      </c>
      <c r="D12" s="73">
        <f t="shared" si="2"/>
        <v>38113.699999999997</v>
      </c>
      <c r="E12" s="73">
        <f t="shared" si="2"/>
        <v>39782.899999999994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2.75" customHeight="1">
      <c r="A13" s="74" t="s">
        <v>66</v>
      </c>
      <c r="B13" s="75" t="s">
        <v>67</v>
      </c>
      <c r="C13" s="79">
        <f t="shared" ref="C13:E13" si="3">C14+C15+C16+C17</f>
        <v>28340.799999999999</v>
      </c>
      <c r="D13" s="79">
        <f t="shared" si="3"/>
        <v>38113.699999999997</v>
      </c>
      <c r="E13" s="79">
        <f t="shared" si="3"/>
        <v>39782.899999999994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2.75" customHeight="1">
      <c r="A14" s="74" t="s">
        <v>68</v>
      </c>
      <c r="B14" s="75" t="s">
        <v>69</v>
      </c>
      <c r="C14" s="76">
        <v>14829.8</v>
      </c>
      <c r="D14" s="76">
        <v>19919</v>
      </c>
      <c r="E14" s="76">
        <v>20758.5</v>
      </c>
      <c r="F14" s="80"/>
      <c r="G14" s="80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2.75" customHeight="1">
      <c r="A15" s="74" t="s">
        <v>70</v>
      </c>
      <c r="B15" s="75" t="s">
        <v>71</v>
      </c>
      <c r="C15" s="76">
        <v>72.400000000000006</v>
      </c>
      <c r="D15" s="76">
        <v>97.1</v>
      </c>
      <c r="E15" s="76">
        <v>101.1</v>
      </c>
      <c r="F15" s="80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2.75" customHeight="1">
      <c r="A16" s="74" t="s">
        <v>72</v>
      </c>
      <c r="B16" s="75" t="s">
        <v>73</v>
      </c>
      <c r="C16" s="76">
        <v>14344.6</v>
      </c>
      <c r="D16" s="76">
        <v>19265.8</v>
      </c>
      <c r="E16" s="76">
        <v>20092.8</v>
      </c>
      <c r="F16" s="80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2.75" customHeight="1">
      <c r="A17" s="74" t="s">
        <v>74</v>
      </c>
      <c r="B17" s="75" t="s">
        <v>75</v>
      </c>
      <c r="C17" s="76">
        <v>-906</v>
      </c>
      <c r="D17" s="76">
        <v>-1168.2</v>
      </c>
      <c r="E17" s="76">
        <v>-1169.5</v>
      </c>
      <c r="F17" s="80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12.75" customHeight="1">
      <c r="A18" s="69" t="s">
        <v>76</v>
      </c>
      <c r="B18" s="70" t="s">
        <v>77</v>
      </c>
      <c r="C18" s="73">
        <f t="shared" ref="C18:E18" si="4">C19+C20+C21</f>
        <v>7996</v>
      </c>
      <c r="D18" s="73">
        <f t="shared" si="4"/>
        <v>8504</v>
      </c>
      <c r="E18" s="73">
        <f t="shared" si="4"/>
        <v>9354.2000000000007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2.75" customHeight="1">
      <c r="A19" s="74" t="s">
        <v>78</v>
      </c>
      <c r="B19" s="75" t="s">
        <v>79</v>
      </c>
      <c r="C19" s="76">
        <v>6290</v>
      </c>
      <c r="D19" s="81">
        <v>6737</v>
      </c>
      <c r="E19" s="76">
        <v>7498.2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2.75" customHeight="1">
      <c r="A20" s="74" t="s">
        <v>80</v>
      </c>
      <c r="B20" s="75" t="s">
        <v>81</v>
      </c>
      <c r="C20" s="76">
        <v>822</v>
      </c>
      <c r="D20" s="76">
        <v>856</v>
      </c>
      <c r="E20" s="76">
        <v>878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2.75" customHeight="1">
      <c r="A21" s="74" t="s">
        <v>82</v>
      </c>
      <c r="B21" s="75" t="s">
        <v>83</v>
      </c>
      <c r="C21" s="76">
        <v>884</v>
      </c>
      <c r="D21" s="76">
        <v>911</v>
      </c>
      <c r="E21" s="76">
        <v>978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2.75" customHeight="1">
      <c r="A22" s="82" t="s">
        <v>84</v>
      </c>
      <c r="B22" s="83" t="s">
        <v>85</v>
      </c>
      <c r="C22" s="73">
        <f t="shared" ref="C22:E22" si="5">SUM(C23+C24)</f>
        <v>6507</v>
      </c>
      <c r="D22" s="73">
        <f t="shared" si="5"/>
        <v>6639</v>
      </c>
      <c r="E22" s="73">
        <f t="shared" si="5"/>
        <v>6775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2.75" customHeight="1">
      <c r="A23" s="84" t="s">
        <v>86</v>
      </c>
      <c r="B23" s="78" t="s">
        <v>87</v>
      </c>
      <c r="C23" s="76">
        <v>1387</v>
      </c>
      <c r="D23" s="76">
        <v>1401</v>
      </c>
      <c r="E23" s="76">
        <v>1415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2.75" customHeight="1">
      <c r="A24" s="84" t="s">
        <v>88</v>
      </c>
      <c r="B24" s="78" t="s">
        <v>89</v>
      </c>
      <c r="C24" s="76">
        <v>5120</v>
      </c>
      <c r="D24" s="76">
        <v>5238</v>
      </c>
      <c r="E24" s="76">
        <v>5360</v>
      </c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2.75" customHeight="1">
      <c r="A25" s="69" t="s">
        <v>90</v>
      </c>
      <c r="B25" s="70" t="s">
        <v>91</v>
      </c>
      <c r="C25" s="73">
        <f t="shared" ref="C25:E25" si="6">C26</f>
        <v>0</v>
      </c>
      <c r="D25" s="73">
        <f t="shared" si="6"/>
        <v>0</v>
      </c>
      <c r="E25" s="73">
        <f t="shared" si="6"/>
        <v>0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2.75" customHeight="1">
      <c r="A26" s="74" t="s">
        <v>92</v>
      </c>
      <c r="B26" s="75" t="s">
        <v>93</v>
      </c>
      <c r="C26" s="79">
        <v>0</v>
      </c>
      <c r="D26" s="79">
        <v>0</v>
      </c>
      <c r="E26" s="79">
        <f>E27+E28</f>
        <v>0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2.75" customHeight="1">
      <c r="A27" s="74" t="s">
        <v>94</v>
      </c>
      <c r="B27" s="75" t="s">
        <v>95</v>
      </c>
      <c r="C27" s="79">
        <v>0</v>
      </c>
      <c r="D27" s="79">
        <v>0</v>
      </c>
      <c r="E27" s="79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2.75" customHeight="1">
      <c r="A28" s="74" t="s">
        <v>96</v>
      </c>
      <c r="B28" s="75" t="s">
        <v>97</v>
      </c>
      <c r="C28" s="79">
        <v>0</v>
      </c>
      <c r="D28" s="79">
        <v>0</v>
      </c>
      <c r="E28" s="79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2.75" customHeight="1">
      <c r="A29" s="69" t="s">
        <v>98</v>
      </c>
      <c r="B29" s="70" t="s">
        <v>99</v>
      </c>
      <c r="C29" s="73">
        <f t="shared" ref="C29:E29" si="7">C30</f>
        <v>858</v>
      </c>
      <c r="D29" s="73">
        <f t="shared" si="7"/>
        <v>908</v>
      </c>
      <c r="E29" s="73">
        <f t="shared" si="7"/>
        <v>958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2.75" customHeight="1">
      <c r="A30" s="74" t="s">
        <v>100</v>
      </c>
      <c r="B30" s="75" t="s">
        <v>101</v>
      </c>
      <c r="C30" s="76">
        <v>858</v>
      </c>
      <c r="D30" s="76">
        <v>908</v>
      </c>
      <c r="E30" s="76">
        <v>958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2.75" customHeight="1">
      <c r="A31" s="69" t="s">
        <v>102</v>
      </c>
      <c r="B31" s="70" t="s">
        <v>103</v>
      </c>
      <c r="C31" s="73">
        <f t="shared" ref="C31:E31" si="8">C32+C39</f>
        <v>6506.6</v>
      </c>
      <c r="D31" s="73">
        <f t="shared" si="8"/>
        <v>6540.6</v>
      </c>
      <c r="E31" s="73">
        <f t="shared" si="8"/>
        <v>6575.6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2.75" customHeight="1">
      <c r="A32" s="74" t="s">
        <v>104</v>
      </c>
      <c r="B32" s="75" t="s">
        <v>105</v>
      </c>
      <c r="C32" s="79">
        <f t="shared" ref="C32:E32" si="9">C33+C35+C37</f>
        <v>4490</v>
      </c>
      <c r="D32" s="79">
        <f t="shared" si="9"/>
        <v>4524</v>
      </c>
      <c r="E32" s="79">
        <f t="shared" si="9"/>
        <v>4559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2.75" customHeight="1">
      <c r="A33" s="74" t="s">
        <v>106</v>
      </c>
      <c r="B33" s="75" t="s">
        <v>107</v>
      </c>
      <c r="C33" s="79">
        <f t="shared" ref="C33:E33" si="10">C34</f>
        <v>1445</v>
      </c>
      <c r="D33" s="79">
        <f t="shared" si="10"/>
        <v>1467</v>
      </c>
      <c r="E33" s="79">
        <f t="shared" si="10"/>
        <v>1490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2.75" customHeight="1">
      <c r="A34" s="74" t="s">
        <v>108</v>
      </c>
      <c r="B34" s="78" t="s">
        <v>109</v>
      </c>
      <c r="C34" s="76">
        <v>1445</v>
      </c>
      <c r="D34" s="76">
        <v>1467</v>
      </c>
      <c r="E34" s="76">
        <v>1490</v>
      </c>
      <c r="F34" s="80"/>
      <c r="G34" s="80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2.75" customHeight="1">
      <c r="A35" s="74" t="s">
        <v>110</v>
      </c>
      <c r="B35" s="75" t="s">
        <v>111</v>
      </c>
      <c r="C35" s="79">
        <f t="shared" ref="C35:E35" si="11">C36</f>
        <v>2800</v>
      </c>
      <c r="D35" s="79">
        <f t="shared" si="11"/>
        <v>2810</v>
      </c>
      <c r="E35" s="79">
        <f t="shared" si="11"/>
        <v>2820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2.75" customHeight="1">
      <c r="A36" s="77" t="s">
        <v>112</v>
      </c>
      <c r="B36" s="78" t="s">
        <v>113</v>
      </c>
      <c r="C36" s="76">
        <v>2800</v>
      </c>
      <c r="D36" s="76">
        <v>2810</v>
      </c>
      <c r="E36" s="76">
        <v>2820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2.75" customHeight="1">
      <c r="A37" s="77" t="s">
        <v>114</v>
      </c>
      <c r="B37" s="78" t="s">
        <v>115</v>
      </c>
      <c r="C37" s="79">
        <f t="shared" ref="C37:E37" si="12">C38</f>
        <v>245</v>
      </c>
      <c r="D37" s="79">
        <f t="shared" si="12"/>
        <v>247</v>
      </c>
      <c r="E37" s="79">
        <f t="shared" si="12"/>
        <v>249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2.75" customHeight="1">
      <c r="A38" s="77" t="s">
        <v>114</v>
      </c>
      <c r="B38" s="78" t="s">
        <v>116</v>
      </c>
      <c r="C38" s="76">
        <v>245</v>
      </c>
      <c r="D38" s="76">
        <v>247</v>
      </c>
      <c r="E38" s="76">
        <v>249</v>
      </c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2.75" customHeight="1">
      <c r="A39" s="74" t="s">
        <v>117</v>
      </c>
      <c r="B39" s="75" t="s">
        <v>118</v>
      </c>
      <c r="C39" s="79">
        <f t="shared" ref="C39:E39" si="13">C40</f>
        <v>2016.6</v>
      </c>
      <c r="D39" s="79">
        <f t="shared" si="13"/>
        <v>2016.6</v>
      </c>
      <c r="E39" s="79">
        <f t="shared" si="13"/>
        <v>2016.6</v>
      </c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2.75" customHeight="1">
      <c r="A40" s="77" t="s">
        <v>119</v>
      </c>
      <c r="B40" s="78" t="s">
        <v>120</v>
      </c>
      <c r="C40" s="76">
        <v>2016.6</v>
      </c>
      <c r="D40" s="76">
        <v>2016.6</v>
      </c>
      <c r="E40" s="76">
        <v>2016.6</v>
      </c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2.75" customHeight="1">
      <c r="A41" s="69" t="s">
        <v>121</v>
      </c>
      <c r="B41" s="70" t="s">
        <v>122</v>
      </c>
      <c r="C41" s="73">
        <f t="shared" ref="C41:E41" si="14">C42</f>
        <v>425</v>
      </c>
      <c r="D41" s="73">
        <f t="shared" si="14"/>
        <v>428</v>
      </c>
      <c r="E41" s="73">
        <f t="shared" si="14"/>
        <v>430</v>
      </c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2.75" customHeight="1">
      <c r="A42" s="74" t="s">
        <v>123</v>
      </c>
      <c r="B42" s="75" t="s">
        <v>124</v>
      </c>
      <c r="C42" s="79">
        <f t="shared" ref="C42:E42" si="15">C43+C44</f>
        <v>425</v>
      </c>
      <c r="D42" s="79">
        <f t="shared" si="15"/>
        <v>428</v>
      </c>
      <c r="E42" s="79">
        <f t="shared" si="15"/>
        <v>430</v>
      </c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2.75" customHeight="1">
      <c r="A43" s="74" t="s">
        <v>125</v>
      </c>
      <c r="B43" s="75" t="s">
        <v>126</v>
      </c>
      <c r="C43" s="76">
        <v>330</v>
      </c>
      <c r="D43" s="76">
        <v>332</v>
      </c>
      <c r="E43" s="76">
        <v>333</v>
      </c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2.75" customHeight="1">
      <c r="A44" s="74" t="s">
        <v>127</v>
      </c>
      <c r="B44" s="75" t="s">
        <v>128</v>
      </c>
      <c r="C44" s="76">
        <v>95</v>
      </c>
      <c r="D44" s="76">
        <v>96</v>
      </c>
      <c r="E44" s="76">
        <v>97</v>
      </c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2.75" customHeight="1">
      <c r="A45" s="69" t="s">
        <v>129</v>
      </c>
      <c r="B45" s="70" t="s">
        <v>130</v>
      </c>
      <c r="C45" s="73">
        <f t="shared" ref="C45:E45" si="16">C46+C49</f>
        <v>415</v>
      </c>
      <c r="D45" s="73">
        <f t="shared" si="16"/>
        <v>440</v>
      </c>
      <c r="E45" s="73">
        <f t="shared" si="16"/>
        <v>473</v>
      </c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2.75" customHeight="1">
      <c r="A46" s="74" t="s">
        <v>131</v>
      </c>
      <c r="B46" s="75" t="s">
        <v>132</v>
      </c>
      <c r="C46" s="73">
        <f t="shared" ref="C46:E46" si="17">C47</f>
        <v>65</v>
      </c>
      <c r="D46" s="73">
        <f t="shared" si="17"/>
        <v>70</v>
      </c>
      <c r="E46" s="73">
        <f t="shared" si="17"/>
        <v>73</v>
      </c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2.75" customHeight="1">
      <c r="A47" s="77" t="s">
        <v>133</v>
      </c>
      <c r="B47" s="78" t="s">
        <v>134</v>
      </c>
      <c r="C47" s="79">
        <f t="shared" ref="C47:E47" si="18">C48</f>
        <v>65</v>
      </c>
      <c r="D47" s="79">
        <f t="shared" si="18"/>
        <v>70</v>
      </c>
      <c r="E47" s="79">
        <f t="shared" si="18"/>
        <v>73</v>
      </c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2.75" customHeight="1">
      <c r="A48" s="77" t="s">
        <v>135</v>
      </c>
      <c r="B48" s="78" t="s">
        <v>136</v>
      </c>
      <c r="C48" s="79">
        <v>65</v>
      </c>
      <c r="D48" s="79">
        <v>70</v>
      </c>
      <c r="E48" s="79">
        <v>73</v>
      </c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2.75" customHeight="1">
      <c r="A49" s="74" t="s">
        <v>137</v>
      </c>
      <c r="B49" s="75" t="s">
        <v>138</v>
      </c>
      <c r="C49" s="79">
        <f t="shared" ref="C49:E49" si="19">C50</f>
        <v>350</v>
      </c>
      <c r="D49" s="79">
        <f t="shared" si="19"/>
        <v>370</v>
      </c>
      <c r="E49" s="79">
        <f t="shared" si="19"/>
        <v>400</v>
      </c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2.75" customHeight="1">
      <c r="A50" s="74" t="s">
        <v>139</v>
      </c>
      <c r="B50" s="75" t="s">
        <v>140</v>
      </c>
      <c r="C50" s="79">
        <f t="shared" ref="C50:E50" si="20">C51</f>
        <v>350</v>
      </c>
      <c r="D50" s="79">
        <f t="shared" si="20"/>
        <v>370</v>
      </c>
      <c r="E50" s="79">
        <f t="shared" si="20"/>
        <v>400</v>
      </c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2.75" customHeight="1">
      <c r="A51" s="74" t="s">
        <v>141</v>
      </c>
      <c r="B51" s="78" t="s">
        <v>142</v>
      </c>
      <c r="C51" s="76">
        <v>350</v>
      </c>
      <c r="D51" s="76">
        <v>370</v>
      </c>
      <c r="E51" s="76">
        <v>400</v>
      </c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2.75" customHeight="1">
      <c r="A52" s="69" t="s">
        <v>143</v>
      </c>
      <c r="B52" s="70" t="s">
        <v>144</v>
      </c>
      <c r="C52" s="73">
        <f t="shared" ref="C52:E52" si="21">C53+C57+C60</f>
        <v>225</v>
      </c>
      <c r="D52" s="73">
        <f t="shared" si="21"/>
        <v>252</v>
      </c>
      <c r="E52" s="73">
        <f t="shared" si="21"/>
        <v>279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2.75" customHeight="1">
      <c r="A53" s="74" t="s">
        <v>145</v>
      </c>
      <c r="B53" s="75" t="s">
        <v>146</v>
      </c>
      <c r="C53" s="79">
        <f t="shared" ref="C53:E53" si="22">C54</f>
        <v>5</v>
      </c>
      <c r="D53" s="79">
        <f t="shared" si="22"/>
        <v>7</v>
      </c>
      <c r="E53" s="79">
        <f t="shared" si="22"/>
        <v>9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2.75" customHeight="1">
      <c r="A54" s="74" t="s">
        <v>147</v>
      </c>
      <c r="B54" s="75" t="s">
        <v>148</v>
      </c>
      <c r="C54" s="76">
        <v>5</v>
      </c>
      <c r="D54" s="76">
        <v>7</v>
      </c>
      <c r="E54" s="76">
        <v>9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2.75" customHeight="1">
      <c r="A55" s="77" t="s">
        <v>149</v>
      </c>
      <c r="B55" s="78" t="s">
        <v>150</v>
      </c>
      <c r="C55" s="79">
        <f t="shared" ref="C55:E55" si="23">SUM(C56)</f>
        <v>23</v>
      </c>
      <c r="D55" s="79">
        <f t="shared" si="23"/>
        <v>24</v>
      </c>
      <c r="E55" s="79">
        <f t="shared" si="23"/>
        <v>25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2.75" customHeight="1">
      <c r="A56" s="77" t="s">
        <v>151</v>
      </c>
      <c r="B56" s="78" t="s">
        <v>152</v>
      </c>
      <c r="C56" s="76">
        <v>23</v>
      </c>
      <c r="D56" s="76">
        <v>24</v>
      </c>
      <c r="E56" s="76">
        <v>25</v>
      </c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2.75" customHeight="1">
      <c r="A57" s="74" t="s">
        <v>153</v>
      </c>
      <c r="B57" s="75" t="s">
        <v>154</v>
      </c>
      <c r="C57" s="79">
        <f t="shared" ref="C57:E57" si="24">C58+C59</f>
        <v>60</v>
      </c>
      <c r="D57" s="79">
        <f t="shared" si="24"/>
        <v>65</v>
      </c>
      <c r="E57" s="79">
        <f t="shared" si="24"/>
        <v>70</v>
      </c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2.75" customHeight="1">
      <c r="A58" s="74" t="s">
        <v>155</v>
      </c>
      <c r="B58" s="75" t="s">
        <v>156</v>
      </c>
      <c r="C58" s="79">
        <v>0</v>
      </c>
      <c r="D58" s="79">
        <v>0</v>
      </c>
      <c r="E58" s="79">
        <v>0</v>
      </c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2.75" customHeight="1">
      <c r="A59" s="74" t="s">
        <v>157</v>
      </c>
      <c r="B59" s="75" t="s">
        <v>158</v>
      </c>
      <c r="C59" s="76">
        <v>60</v>
      </c>
      <c r="D59" s="76">
        <v>65</v>
      </c>
      <c r="E59" s="76">
        <v>70</v>
      </c>
      <c r="F59" s="80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2.75" customHeight="1">
      <c r="A60" s="74" t="s">
        <v>159</v>
      </c>
      <c r="B60" s="75" t="s">
        <v>160</v>
      </c>
      <c r="C60" s="79">
        <f t="shared" ref="C60:E60" si="25">C61</f>
        <v>160</v>
      </c>
      <c r="D60" s="79">
        <f t="shared" si="25"/>
        <v>180</v>
      </c>
      <c r="E60" s="79">
        <f t="shared" si="25"/>
        <v>200</v>
      </c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2.75" customHeight="1">
      <c r="A61" s="74" t="s">
        <v>161</v>
      </c>
      <c r="B61" s="75" t="s">
        <v>162</v>
      </c>
      <c r="C61" s="76">
        <v>160</v>
      </c>
      <c r="D61" s="76">
        <v>180</v>
      </c>
      <c r="E61" s="76">
        <v>200</v>
      </c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2.75" customHeight="1">
      <c r="A62" s="69" t="s">
        <v>163</v>
      </c>
      <c r="B62" s="70" t="s">
        <v>164</v>
      </c>
      <c r="C62" s="73">
        <f t="shared" ref="C62:E62" si="26">C63</f>
        <v>100</v>
      </c>
      <c r="D62" s="73">
        <f t="shared" si="26"/>
        <v>110</v>
      </c>
      <c r="E62" s="73">
        <f t="shared" si="26"/>
        <v>120</v>
      </c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2.75" customHeight="1">
      <c r="A63" s="74" t="s">
        <v>165</v>
      </c>
      <c r="B63" s="75" t="s">
        <v>166</v>
      </c>
      <c r="C63" s="79">
        <f t="shared" ref="C63:E63" si="27">C64</f>
        <v>100</v>
      </c>
      <c r="D63" s="79">
        <f t="shared" si="27"/>
        <v>110</v>
      </c>
      <c r="E63" s="79">
        <f t="shared" si="27"/>
        <v>120</v>
      </c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2.75" customHeight="1">
      <c r="A64" s="77" t="s">
        <v>167</v>
      </c>
      <c r="B64" s="78" t="s">
        <v>168</v>
      </c>
      <c r="C64" s="76">
        <v>100</v>
      </c>
      <c r="D64" s="76">
        <v>110</v>
      </c>
      <c r="E64" s="76">
        <v>120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2.75" customHeight="1">
      <c r="A65" s="64"/>
      <c r="B65" s="64"/>
      <c r="C65" s="86"/>
      <c r="D65" s="86"/>
      <c r="E65" s="86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2.75" customHeight="1">
      <c r="A66" s="64"/>
      <c r="B66" s="64"/>
      <c r="C66" s="86"/>
      <c r="D66" s="86"/>
      <c r="E66" s="86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2.75" customHeight="1">
      <c r="A67" s="64"/>
      <c r="B67" s="64"/>
      <c r="C67" s="86"/>
      <c r="D67" s="86"/>
      <c r="E67" s="86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2.75" customHeight="1">
      <c r="A68" s="64"/>
      <c r="B68" s="64"/>
      <c r="C68" s="86"/>
      <c r="D68" s="86"/>
      <c r="E68" s="86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2.75" customHeight="1">
      <c r="A69" s="64"/>
      <c r="B69" s="64"/>
      <c r="C69" s="86"/>
      <c r="D69" s="86"/>
      <c r="E69" s="86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2.75" customHeight="1">
      <c r="A70" s="64"/>
      <c r="B70" s="64"/>
      <c r="C70" s="86"/>
      <c r="D70" s="86"/>
      <c r="E70" s="86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2.75" customHeight="1">
      <c r="A71" s="64"/>
      <c r="B71" s="64"/>
      <c r="C71" s="86"/>
      <c r="D71" s="86"/>
      <c r="E71" s="86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2.75" customHeight="1">
      <c r="A72" s="64"/>
      <c r="B72" s="64"/>
      <c r="C72" s="86"/>
      <c r="D72" s="86"/>
      <c r="E72" s="86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2.75" customHeight="1">
      <c r="A73" s="64"/>
      <c r="B73" s="64"/>
      <c r="C73" s="86"/>
      <c r="D73" s="86"/>
      <c r="E73" s="86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2.75" customHeight="1">
      <c r="A74" s="64"/>
      <c r="B74" s="64"/>
      <c r="C74" s="86"/>
      <c r="D74" s="86"/>
      <c r="E74" s="86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2.75" customHeight="1">
      <c r="A75" s="64"/>
      <c r="B75" s="64"/>
      <c r="C75" s="86"/>
      <c r="D75" s="86"/>
      <c r="E75" s="8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2.75" customHeight="1">
      <c r="A76" s="64"/>
      <c r="B76" s="64"/>
      <c r="C76" s="86"/>
      <c r="D76" s="86"/>
      <c r="E76" s="86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2.75" customHeight="1">
      <c r="A77" s="64"/>
      <c r="B77" s="64"/>
      <c r="C77" s="86"/>
      <c r="D77" s="86"/>
      <c r="E77" s="86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2.75" customHeight="1">
      <c r="A78" s="64"/>
      <c r="B78" s="64"/>
      <c r="C78" s="86"/>
      <c r="D78" s="86"/>
      <c r="E78" s="86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2.75" customHeight="1">
      <c r="A79" s="64"/>
      <c r="B79" s="64"/>
      <c r="C79" s="86"/>
      <c r="D79" s="86"/>
      <c r="E79" s="86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2.75" customHeight="1">
      <c r="A80" s="64"/>
      <c r="B80" s="64"/>
      <c r="C80" s="86"/>
      <c r="D80" s="86"/>
      <c r="E80" s="8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2.75" customHeight="1">
      <c r="A81" s="64"/>
      <c r="B81" s="64"/>
      <c r="C81" s="86"/>
      <c r="D81" s="86"/>
      <c r="E81" s="86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2.75" customHeight="1">
      <c r="A82" s="64"/>
      <c r="B82" s="64"/>
      <c r="C82" s="86"/>
      <c r="D82" s="86"/>
      <c r="E82" s="86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2.75" customHeight="1">
      <c r="A83" s="64"/>
      <c r="B83" s="64"/>
      <c r="C83" s="86"/>
      <c r="D83" s="86"/>
      <c r="E83" s="86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2.75" customHeight="1">
      <c r="A84" s="64"/>
      <c r="B84" s="64"/>
      <c r="C84" s="86"/>
      <c r="D84" s="86"/>
      <c r="E84" s="86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2.75" customHeight="1">
      <c r="A85" s="64"/>
      <c r="B85" s="64"/>
      <c r="C85" s="86"/>
      <c r="D85" s="86"/>
      <c r="E85" s="86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2.75" customHeight="1">
      <c r="A86" s="64"/>
      <c r="B86" s="64"/>
      <c r="C86" s="86"/>
      <c r="D86" s="86"/>
      <c r="E86" s="86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2.75" customHeight="1">
      <c r="A87" s="64"/>
      <c r="B87" s="64"/>
      <c r="C87" s="86"/>
      <c r="D87" s="86"/>
      <c r="E87" s="86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2.75" customHeight="1">
      <c r="A88" s="64"/>
      <c r="B88" s="64"/>
      <c r="C88" s="86"/>
      <c r="D88" s="86"/>
      <c r="E88" s="86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2.75" customHeight="1">
      <c r="A89" s="64"/>
      <c r="B89" s="64"/>
      <c r="C89" s="86"/>
      <c r="D89" s="86"/>
      <c r="E89" s="86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2.75" customHeight="1">
      <c r="A90" s="64"/>
      <c r="B90" s="64"/>
      <c r="C90" s="86"/>
      <c r="D90" s="86"/>
      <c r="E90" s="86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2.75" customHeight="1">
      <c r="A91" s="64"/>
      <c r="B91" s="64"/>
      <c r="C91" s="86"/>
      <c r="D91" s="86"/>
      <c r="E91" s="86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2.75" customHeight="1">
      <c r="A92" s="64"/>
      <c r="B92" s="64"/>
      <c r="C92" s="86"/>
      <c r="D92" s="86"/>
      <c r="E92" s="86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2.75" customHeight="1">
      <c r="A93" s="64"/>
      <c r="B93" s="64"/>
      <c r="C93" s="86"/>
      <c r="D93" s="86"/>
      <c r="E93" s="86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2.75" customHeight="1">
      <c r="A94" s="64"/>
      <c r="B94" s="64"/>
      <c r="C94" s="86"/>
      <c r="D94" s="86"/>
      <c r="E94" s="86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2.75" customHeight="1">
      <c r="A95" s="64"/>
      <c r="B95" s="64"/>
      <c r="C95" s="86"/>
      <c r="D95" s="86"/>
      <c r="E95" s="86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2.75" customHeight="1">
      <c r="A96" s="64"/>
      <c r="B96" s="64"/>
      <c r="C96" s="86"/>
      <c r="D96" s="86"/>
      <c r="E96" s="86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2.75" customHeight="1">
      <c r="A97" s="64"/>
      <c r="B97" s="64"/>
      <c r="C97" s="86"/>
      <c r="D97" s="86"/>
      <c r="E97" s="86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2.75" customHeight="1">
      <c r="A98" s="64"/>
      <c r="B98" s="64"/>
      <c r="C98" s="86"/>
      <c r="D98" s="86"/>
      <c r="E98" s="86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2.75" customHeight="1">
      <c r="A99" s="64"/>
      <c r="B99" s="64"/>
      <c r="C99" s="86"/>
      <c r="D99" s="86"/>
      <c r="E99" s="86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2.75" customHeight="1">
      <c r="A100" s="64"/>
      <c r="B100" s="64"/>
      <c r="C100" s="86"/>
      <c r="D100" s="86"/>
      <c r="E100" s="86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2.75" customHeight="1">
      <c r="A101" s="64"/>
      <c r="B101" s="64"/>
      <c r="C101" s="86"/>
      <c r="D101" s="86"/>
      <c r="E101" s="86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2.75" customHeight="1">
      <c r="A102" s="64"/>
      <c r="B102" s="64"/>
      <c r="C102" s="86"/>
      <c r="D102" s="86"/>
      <c r="E102" s="86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2.75" customHeight="1">
      <c r="A103" s="64"/>
      <c r="B103" s="64"/>
      <c r="C103" s="86"/>
      <c r="D103" s="86"/>
      <c r="E103" s="86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2.75" customHeight="1">
      <c r="A104" s="64"/>
      <c r="B104" s="64"/>
      <c r="C104" s="86"/>
      <c r="D104" s="86"/>
      <c r="E104" s="86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2.75" customHeight="1">
      <c r="A105" s="64"/>
      <c r="B105" s="64"/>
      <c r="C105" s="86"/>
      <c r="D105" s="86"/>
      <c r="E105" s="86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2.75" customHeight="1">
      <c r="A106" s="64"/>
      <c r="B106" s="64"/>
      <c r="C106" s="86"/>
      <c r="D106" s="86"/>
      <c r="E106" s="86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2.75" customHeight="1">
      <c r="A107" s="64"/>
      <c r="B107" s="64"/>
      <c r="C107" s="86"/>
      <c r="D107" s="86"/>
      <c r="E107" s="86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2.75" customHeight="1">
      <c r="A108" s="64"/>
      <c r="B108" s="64"/>
      <c r="C108" s="86"/>
      <c r="D108" s="86"/>
      <c r="E108" s="86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2.75" customHeight="1">
      <c r="A109" s="64"/>
      <c r="B109" s="64"/>
      <c r="C109" s="86"/>
      <c r="D109" s="86"/>
      <c r="E109" s="86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2.75" customHeight="1">
      <c r="A110" s="64"/>
      <c r="B110" s="64"/>
      <c r="C110" s="86"/>
      <c r="D110" s="86"/>
      <c r="E110" s="86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2.75" customHeight="1">
      <c r="A111" s="64"/>
      <c r="B111" s="64"/>
      <c r="C111" s="86"/>
      <c r="D111" s="86"/>
      <c r="E111" s="86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2.75" customHeight="1">
      <c r="A112" s="64"/>
      <c r="B112" s="64"/>
      <c r="C112" s="86"/>
      <c r="D112" s="86"/>
      <c r="E112" s="86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2.75" customHeight="1">
      <c r="A113" s="64"/>
      <c r="B113" s="64"/>
      <c r="C113" s="86"/>
      <c r="D113" s="86"/>
      <c r="E113" s="86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2.75" customHeight="1">
      <c r="A114" s="64"/>
      <c r="B114" s="64"/>
      <c r="C114" s="86"/>
      <c r="D114" s="86"/>
      <c r="E114" s="86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2.75" customHeight="1">
      <c r="A115" s="64"/>
      <c r="B115" s="64"/>
      <c r="C115" s="86"/>
      <c r="D115" s="86"/>
      <c r="E115" s="86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2.75" customHeight="1">
      <c r="A116" s="64"/>
      <c r="B116" s="64"/>
      <c r="C116" s="86"/>
      <c r="D116" s="86"/>
      <c r="E116" s="86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2.75" customHeight="1">
      <c r="A117" s="64"/>
      <c r="B117" s="64"/>
      <c r="C117" s="86"/>
      <c r="D117" s="86"/>
      <c r="E117" s="86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2.75" customHeight="1">
      <c r="A118" s="64"/>
      <c r="B118" s="64"/>
      <c r="C118" s="86"/>
      <c r="D118" s="86"/>
      <c r="E118" s="86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2.75" customHeight="1">
      <c r="A119" s="64"/>
      <c r="B119" s="64"/>
      <c r="C119" s="86"/>
      <c r="D119" s="86"/>
      <c r="E119" s="86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2.75" customHeight="1">
      <c r="A120" s="64"/>
      <c r="B120" s="64"/>
      <c r="C120" s="86"/>
      <c r="D120" s="86"/>
      <c r="E120" s="86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2.75" customHeight="1">
      <c r="A121" s="64"/>
      <c r="B121" s="64"/>
      <c r="C121" s="86"/>
      <c r="D121" s="86"/>
      <c r="E121" s="86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2.75" customHeight="1">
      <c r="A122" s="64"/>
      <c r="B122" s="64"/>
      <c r="C122" s="86"/>
      <c r="D122" s="86"/>
      <c r="E122" s="86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2.75" customHeight="1">
      <c r="A123" s="64"/>
      <c r="B123" s="64"/>
      <c r="C123" s="86"/>
      <c r="D123" s="86"/>
      <c r="E123" s="86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2.75" customHeight="1">
      <c r="A124" s="64"/>
      <c r="B124" s="64"/>
      <c r="C124" s="86"/>
      <c r="D124" s="86"/>
      <c r="E124" s="86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2.75" customHeight="1">
      <c r="A125" s="64"/>
      <c r="B125" s="64"/>
      <c r="C125" s="86"/>
      <c r="D125" s="86"/>
      <c r="E125" s="86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2.75" customHeight="1">
      <c r="A126" s="64"/>
      <c r="B126" s="64"/>
      <c r="C126" s="86"/>
      <c r="D126" s="86"/>
      <c r="E126" s="86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2.75" customHeight="1">
      <c r="A127" s="64"/>
      <c r="B127" s="64"/>
      <c r="C127" s="86"/>
      <c r="D127" s="86"/>
      <c r="E127" s="86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2.75" customHeight="1">
      <c r="A128" s="64"/>
      <c r="B128" s="64"/>
      <c r="C128" s="86"/>
      <c r="D128" s="86"/>
      <c r="E128" s="86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2.75" customHeight="1">
      <c r="A129" s="64"/>
      <c r="B129" s="64"/>
      <c r="C129" s="86"/>
      <c r="D129" s="86"/>
      <c r="E129" s="86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2.75" customHeight="1">
      <c r="A130" s="64"/>
      <c r="B130" s="64"/>
      <c r="C130" s="86"/>
      <c r="D130" s="86"/>
      <c r="E130" s="86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2.75" customHeight="1">
      <c r="A131" s="64"/>
      <c r="B131" s="64"/>
      <c r="C131" s="86"/>
      <c r="D131" s="86"/>
      <c r="E131" s="86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2.75" customHeight="1">
      <c r="A132" s="64"/>
      <c r="B132" s="64"/>
      <c r="C132" s="86"/>
      <c r="D132" s="86"/>
      <c r="E132" s="86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2.75" customHeight="1">
      <c r="A133" s="64"/>
      <c r="B133" s="64"/>
      <c r="C133" s="86"/>
      <c r="D133" s="86"/>
      <c r="E133" s="86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2.75" customHeight="1">
      <c r="A134" s="64"/>
      <c r="B134" s="64"/>
      <c r="C134" s="86"/>
      <c r="D134" s="86"/>
      <c r="E134" s="86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2.75" customHeight="1">
      <c r="A135" s="64"/>
      <c r="B135" s="64"/>
      <c r="C135" s="86"/>
      <c r="D135" s="86"/>
      <c r="E135" s="86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2.75" customHeight="1">
      <c r="A136" s="64"/>
      <c r="B136" s="64"/>
      <c r="C136" s="86"/>
      <c r="D136" s="86"/>
      <c r="E136" s="86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2.75" customHeight="1">
      <c r="A137" s="64"/>
      <c r="B137" s="64"/>
      <c r="C137" s="86"/>
      <c r="D137" s="86"/>
      <c r="E137" s="86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2.75" customHeight="1">
      <c r="A138" s="64"/>
      <c r="B138" s="64"/>
      <c r="C138" s="86"/>
      <c r="D138" s="86"/>
      <c r="E138" s="86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2.75" customHeight="1">
      <c r="A139" s="64"/>
      <c r="B139" s="64"/>
      <c r="C139" s="86"/>
      <c r="D139" s="86"/>
      <c r="E139" s="86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2.75" customHeight="1">
      <c r="A140" s="64"/>
      <c r="B140" s="64"/>
      <c r="C140" s="86"/>
      <c r="D140" s="86"/>
      <c r="E140" s="86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2.75" customHeight="1">
      <c r="A141" s="64"/>
      <c r="B141" s="64"/>
      <c r="C141" s="86"/>
      <c r="D141" s="86"/>
      <c r="E141" s="86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2.75" customHeight="1">
      <c r="A142" s="64"/>
      <c r="B142" s="64"/>
      <c r="C142" s="86"/>
      <c r="D142" s="86"/>
      <c r="E142" s="86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2.75" customHeight="1">
      <c r="A143" s="64"/>
      <c r="B143" s="64"/>
      <c r="C143" s="86"/>
      <c r="D143" s="86"/>
      <c r="E143" s="86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2.75" customHeight="1">
      <c r="A144" s="64"/>
      <c r="B144" s="64"/>
      <c r="C144" s="86"/>
      <c r="D144" s="86"/>
      <c r="E144" s="86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2.75" customHeight="1">
      <c r="A145" s="64"/>
      <c r="B145" s="64"/>
      <c r="C145" s="86"/>
      <c r="D145" s="86"/>
      <c r="E145" s="86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2.75" customHeight="1">
      <c r="A146" s="64"/>
      <c r="B146" s="64"/>
      <c r="C146" s="86"/>
      <c r="D146" s="86"/>
      <c r="E146" s="86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2.75" customHeight="1">
      <c r="A147" s="64"/>
      <c r="B147" s="64"/>
      <c r="C147" s="86"/>
      <c r="D147" s="86"/>
      <c r="E147" s="86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2.75" customHeight="1">
      <c r="A148" s="64"/>
      <c r="B148" s="64"/>
      <c r="C148" s="86"/>
      <c r="D148" s="86"/>
      <c r="E148" s="86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2.75" customHeight="1">
      <c r="A149" s="64"/>
      <c r="B149" s="64"/>
      <c r="C149" s="86"/>
      <c r="D149" s="86"/>
      <c r="E149" s="86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2.75" customHeight="1">
      <c r="A150" s="64"/>
      <c r="B150" s="64"/>
      <c r="C150" s="86"/>
      <c r="D150" s="86"/>
      <c r="E150" s="86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2.75" customHeight="1">
      <c r="A151" s="64"/>
      <c r="B151" s="64"/>
      <c r="C151" s="86"/>
      <c r="D151" s="86"/>
      <c r="E151" s="86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2.75" customHeight="1">
      <c r="A152" s="64"/>
      <c r="B152" s="64"/>
      <c r="C152" s="86"/>
      <c r="D152" s="86"/>
      <c r="E152" s="86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2.75" customHeight="1">
      <c r="A153" s="64"/>
      <c r="B153" s="64"/>
      <c r="C153" s="86"/>
      <c r="D153" s="86"/>
      <c r="E153" s="86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2.75" customHeight="1">
      <c r="A154" s="64"/>
      <c r="B154" s="64"/>
      <c r="C154" s="86"/>
      <c r="D154" s="86"/>
      <c r="E154" s="86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2.75" customHeight="1">
      <c r="A155" s="64"/>
      <c r="B155" s="64"/>
      <c r="C155" s="86"/>
      <c r="D155" s="86"/>
      <c r="E155" s="86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2.75" customHeight="1">
      <c r="A156" s="64"/>
      <c r="B156" s="64"/>
      <c r="C156" s="86"/>
      <c r="D156" s="86"/>
      <c r="E156" s="86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2.75" customHeight="1">
      <c r="A157" s="64"/>
      <c r="B157" s="64"/>
      <c r="C157" s="86"/>
      <c r="D157" s="86"/>
      <c r="E157" s="86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2.75" customHeight="1">
      <c r="A158" s="64"/>
      <c r="B158" s="64"/>
      <c r="C158" s="86"/>
      <c r="D158" s="86"/>
      <c r="E158" s="86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2.75" customHeight="1">
      <c r="A159" s="64"/>
      <c r="B159" s="64"/>
      <c r="C159" s="86"/>
      <c r="D159" s="86"/>
      <c r="E159" s="86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2.75" customHeight="1">
      <c r="A160" s="64"/>
      <c r="B160" s="64"/>
      <c r="C160" s="86"/>
      <c r="D160" s="86"/>
      <c r="E160" s="86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2.75" customHeight="1">
      <c r="A161" s="64"/>
      <c r="B161" s="64"/>
      <c r="C161" s="86"/>
      <c r="D161" s="86"/>
      <c r="E161" s="86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2.75" customHeight="1">
      <c r="A162" s="64"/>
      <c r="B162" s="64"/>
      <c r="C162" s="86"/>
      <c r="D162" s="86"/>
      <c r="E162" s="86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2.75" customHeight="1">
      <c r="A163" s="64"/>
      <c r="B163" s="64"/>
      <c r="C163" s="86"/>
      <c r="D163" s="86"/>
      <c r="E163" s="86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2.75" customHeight="1">
      <c r="A164" s="64"/>
      <c r="B164" s="64"/>
      <c r="C164" s="86"/>
      <c r="D164" s="86"/>
      <c r="E164" s="86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2.75" customHeight="1">
      <c r="A165" s="64"/>
      <c r="B165" s="64"/>
      <c r="C165" s="86"/>
      <c r="D165" s="86"/>
      <c r="E165" s="86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2.75" customHeight="1">
      <c r="A166" s="64"/>
      <c r="B166" s="64"/>
      <c r="C166" s="86"/>
      <c r="D166" s="86"/>
      <c r="E166" s="86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2.75" customHeight="1">
      <c r="A167" s="64"/>
      <c r="B167" s="64"/>
      <c r="C167" s="86"/>
      <c r="D167" s="86"/>
      <c r="E167" s="86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2.75" customHeight="1">
      <c r="A168" s="64"/>
      <c r="B168" s="64"/>
      <c r="C168" s="86"/>
      <c r="D168" s="86"/>
      <c r="E168" s="86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2.75" customHeight="1">
      <c r="A169" s="64"/>
      <c r="B169" s="64"/>
      <c r="C169" s="86"/>
      <c r="D169" s="86"/>
      <c r="E169" s="86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2.75" customHeight="1">
      <c r="A170" s="64"/>
      <c r="B170" s="64"/>
      <c r="C170" s="86"/>
      <c r="D170" s="86"/>
      <c r="E170" s="86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2.75" customHeight="1">
      <c r="A171" s="64"/>
      <c r="B171" s="64"/>
      <c r="C171" s="86"/>
      <c r="D171" s="86"/>
      <c r="E171" s="86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2.75" customHeight="1">
      <c r="A172" s="64"/>
      <c r="B172" s="64"/>
      <c r="C172" s="86"/>
      <c r="D172" s="86"/>
      <c r="E172" s="86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2.75" customHeight="1">
      <c r="A173" s="64"/>
      <c r="B173" s="64"/>
      <c r="C173" s="86"/>
      <c r="D173" s="86"/>
      <c r="E173" s="86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2.75" customHeight="1">
      <c r="A174" s="64"/>
      <c r="B174" s="64"/>
      <c r="C174" s="86"/>
      <c r="D174" s="86"/>
      <c r="E174" s="86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2.75" customHeight="1">
      <c r="A175" s="64"/>
      <c r="B175" s="64"/>
      <c r="C175" s="86"/>
      <c r="D175" s="86"/>
      <c r="E175" s="86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2.75" customHeight="1">
      <c r="A176" s="64"/>
      <c r="B176" s="64"/>
      <c r="C176" s="86"/>
      <c r="D176" s="86"/>
      <c r="E176" s="86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2.75" customHeight="1">
      <c r="A177" s="64"/>
      <c r="B177" s="64"/>
      <c r="C177" s="86"/>
      <c r="D177" s="86"/>
      <c r="E177" s="86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2.75" customHeight="1">
      <c r="A178" s="64"/>
      <c r="B178" s="64"/>
      <c r="C178" s="86"/>
      <c r="D178" s="86"/>
      <c r="E178" s="86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2.75" customHeight="1">
      <c r="A179" s="64"/>
      <c r="B179" s="64"/>
      <c r="C179" s="86"/>
      <c r="D179" s="86"/>
      <c r="E179" s="86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2.75" customHeight="1">
      <c r="A180" s="64"/>
      <c r="B180" s="64"/>
      <c r="C180" s="86"/>
      <c r="D180" s="86"/>
      <c r="E180" s="86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2.75" customHeight="1">
      <c r="A181" s="64"/>
      <c r="B181" s="64"/>
      <c r="C181" s="86"/>
      <c r="D181" s="86"/>
      <c r="E181" s="86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2.75" customHeight="1">
      <c r="A182" s="64"/>
      <c r="B182" s="64"/>
      <c r="C182" s="86"/>
      <c r="D182" s="86"/>
      <c r="E182" s="86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2.75" customHeight="1">
      <c r="A183" s="58"/>
      <c r="B183" s="58"/>
      <c r="C183" s="59"/>
      <c r="D183" s="59"/>
      <c r="E183" s="59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2.75" customHeight="1">
      <c r="A184" s="58"/>
      <c r="B184" s="58"/>
      <c r="C184" s="59"/>
      <c r="D184" s="59"/>
      <c r="E184" s="59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2.75" customHeight="1">
      <c r="A185" s="58"/>
      <c r="B185" s="58"/>
      <c r="C185" s="59"/>
      <c r="D185" s="59"/>
      <c r="E185" s="59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2.75" customHeight="1">
      <c r="A186" s="58"/>
      <c r="B186" s="58"/>
      <c r="C186" s="59"/>
      <c r="D186" s="59"/>
      <c r="E186" s="59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2.75" customHeight="1">
      <c r="A187" s="58"/>
      <c r="B187" s="58"/>
      <c r="C187" s="59"/>
      <c r="D187" s="59"/>
      <c r="E187" s="59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2.75" customHeight="1">
      <c r="A188" s="58"/>
      <c r="B188" s="58"/>
      <c r="C188" s="59"/>
      <c r="D188" s="59"/>
      <c r="E188" s="59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2.75" customHeight="1">
      <c r="A189" s="58"/>
      <c r="B189" s="58"/>
      <c r="C189" s="59"/>
      <c r="D189" s="59"/>
      <c r="E189" s="59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2.75" customHeight="1">
      <c r="A190" s="58"/>
      <c r="B190" s="58"/>
      <c r="C190" s="59"/>
      <c r="D190" s="59"/>
      <c r="E190" s="59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2.75" customHeight="1">
      <c r="A191" s="58"/>
      <c r="B191" s="58"/>
      <c r="C191" s="59"/>
      <c r="D191" s="59"/>
      <c r="E191" s="59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2.75" customHeight="1">
      <c r="A192" s="58"/>
      <c r="B192" s="58"/>
      <c r="C192" s="59"/>
      <c r="D192" s="59"/>
      <c r="E192" s="59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2.75" customHeight="1">
      <c r="A193" s="58"/>
      <c r="B193" s="58"/>
      <c r="C193" s="59"/>
      <c r="D193" s="59"/>
      <c r="E193" s="59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2.75" customHeight="1">
      <c r="A194" s="58"/>
      <c r="B194" s="58"/>
      <c r="C194" s="59"/>
      <c r="D194" s="59"/>
      <c r="E194" s="59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ht="12.75" customHeight="1">
      <c r="A195" s="58"/>
      <c r="B195" s="58"/>
      <c r="C195" s="59"/>
      <c r="D195" s="59"/>
      <c r="E195" s="59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ht="12.75" customHeight="1">
      <c r="A196" s="58"/>
      <c r="B196" s="58"/>
      <c r="C196" s="59"/>
      <c r="D196" s="59"/>
      <c r="E196" s="59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ht="12.75" customHeight="1">
      <c r="A197" s="58"/>
      <c r="B197" s="58"/>
      <c r="C197" s="59"/>
      <c r="D197" s="59"/>
      <c r="E197" s="59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ht="12.75" customHeight="1">
      <c r="A198" s="58"/>
      <c r="B198" s="58"/>
      <c r="C198" s="59"/>
      <c r="D198" s="59"/>
      <c r="E198" s="59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ht="12.75" customHeight="1">
      <c r="A199" s="58"/>
      <c r="B199" s="58"/>
      <c r="C199" s="59"/>
      <c r="D199" s="59"/>
      <c r="E199" s="59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ht="12.75" customHeight="1">
      <c r="A200" s="58"/>
      <c r="B200" s="58"/>
      <c r="C200" s="59"/>
      <c r="D200" s="59"/>
      <c r="E200" s="59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ht="12.75" customHeight="1">
      <c r="A201" s="58"/>
      <c r="B201" s="58"/>
      <c r="C201" s="59"/>
      <c r="D201" s="59"/>
      <c r="E201" s="59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ht="12.75" customHeight="1">
      <c r="A202" s="58"/>
      <c r="B202" s="58"/>
      <c r="C202" s="59"/>
      <c r="D202" s="59"/>
      <c r="E202" s="59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ht="12.75" customHeight="1">
      <c r="A203" s="58"/>
      <c r="B203" s="58"/>
      <c r="C203" s="59"/>
      <c r="D203" s="59"/>
      <c r="E203" s="59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ht="12.75" customHeight="1">
      <c r="A204" s="58"/>
      <c r="B204" s="58"/>
      <c r="C204" s="59"/>
      <c r="D204" s="59"/>
      <c r="E204" s="59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spans="1:25" ht="12.75" customHeight="1">
      <c r="A205" s="58"/>
      <c r="B205" s="58"/>
      <c r="C205" s="59"/>
      <c r="D205" s="59"/>
      <c r="E205" s="59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spans="1:25" ht="12.75" customHeight="1">
      <c r="A206" s="58"/>
      <c r="B206" s="58"/>
      <c r="C206" s="59"/>
      <c r="D206" s="59"/>
      <c r="E206" s="59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</row>
    <row r="207" spans="1:25" ht="12.75" customHeight="1">
      <c r="A207" s="58"/>
      <c r="B207" s="58"/>
      <c r="C207" s="59"/>
      <c r="D207" s="59"/>
      <c r="E207" s="59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5" ht="12.75" customHeight="1">
      <c r="A208" s="58"/>
      <c r="B208" s="58"/>
      <c r="C208" s="59"/>
      <c r="D208" s="59"/>
      <c r="E208" s="59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ht="12.75" customHeight="1">
      <c r="A209" s="58"/>
      <c r="B209" s="58"/>
      <c r="C209" s="59"/>
      <c r="D209" s="59"/>
      <c r="E209" s="59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</row>
    <row r="210" spans="1:25" ht="12.75" customHeight="1">
      <c r="A210" s="58"/>
      <c r="B210" s="58"/>
      <c r="C210" s="59"/>
      <c r="D210" s="59"/>
      <c r="E210" s="59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</row>
    <row r="211" spans="1:25" ht="12.75" customHeight="1">
      <c r="A211" s="58"/>
      <c r="B211" s="58"/>
      <c r="C211" s="59"/>
      <c r="D211" s="59"/>
      <c r="E211" s="59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</row>
    <row r="212" spans="1:25" ht="12.75" customHeight="1">
      <c r="A212" s="58"/>
      <c r="B212" s="58"/>
      <c r="C212" s="59"/>
      <c r="D212" s="59"/>
      <c r="E212" s="59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</row>
    <row r="213" spans="1:25" ht="12.75" customHeight="1">
      <c r="A213" s="58"/>
      <c r="B213" s="58"/>
      <c r="C213" s="59"/>
      <c r="D213" s="59"/>
      <c r="E213" s="59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ht="12.75" customHeight="1">
      <c r="A214" s="58"/>
      <c r="B214" s="58"/>
      <c r="C214" s="59"/>
      <c r="D214" s="59"/>
      <c r="E214" s="59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</row>
    <row r="215" spans="1:25" ht="12.75" customHeight="1">
      <c r="A215" s="58"/>
      <c r="B215" s="58"/>
      <c r="C215" s="59"/>
      <c r="D215" s="59"/>
      <c r="E215" s="59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</row>
    <row r="216" spans="1:25" ht="12.75" customHeight="1">
      <c r="A216" s="58"/>
      <c r="B216" s="58"/>
      <c r="C216" s="59"/>
      <c r="D216" s="59"/>
      <c r="E216" s="59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</row>
    <row r="217" spans="1:25" ht="12.75" customHeight="1">
      <c r="A217" s="58"/>
      <c r="B217" s="58"/>
      <c r="C217" s="59"/>
      <c r="D217" s="59"/>
      <c r="E217" s="59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ht="12.75" customHeight="1">
      <c r="A218" s="58"/>
      <c r="B218" s="58"/>
      <c r="C218" s="59"/>
      <c r="D218" s="59"/>
      <c r="E218" s="59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</row>
    <row r="219" spans="1:25" ht="12.75" customHeight="1">
      <c r="A219" s="58"/>
      <c r="B219" s="58"/>
      <c r="C219" s="59"/>
      <c r="D219" s="59"/>
      <c r="E219" s="59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</row>
    <row r="220" spans="1:25" ht="12.75" customHeight="1">
      <c r="A220" s="58"/>
      <c r="B220" s="58"/>
      <c r="C220" s="59"/>
      <c r="D220" s="59"/>
      <c r="E220" s="59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</row>
    <row r="221" spans="1:25" ht="12.75" customHeight="1">
      <c r="A221" s="58"/>
      <c r="B221" s="58"/>
      <c r="C221" s="59"/>
      <c r="D221" s="59"/>
      <c r="E221" s="59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</row>
    <row r="222" spans="1:25" ht="12.75" customHeight="1">
      <c r="A222" s="58"/>
      <c r="B222" s="58"/>
      <c r="C222" s="59"/>
      <c r="D222" s="59"/>
      <c r="E222" s="59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</row>
    <row r="223" spans="1:25" ht="12.75" customHeight="1">
      <c r="A223" s="58"/>
      <c r="B223" s="58"/>
      <c r="C223" s="59"/>
      <c r="D223" s="59"/>
      <c r="E223" s="59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</row>
    <row r="224" spans="1:25" ht="12.75" customHeight="1">
      <c r="A224" s="58"/>
      <c r="B224" s="58"/>
      <c r="C224" s="59"/>
      <c r="D224" s="59"/>
      <c r="E224" s="59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</row>
    <row r="225" spans="1:25" ht="12.75" customHeight="1">
      <c r="A225" s="58"/>
      <c r="B225" s="58"/>
      <c r="C225" s="59"/>
      <c r="D225" s="59"/>
      <c r="E225" s="59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</row>
    <row r="226" spans="1:25" ht="12.75" customHeight="1">
      <c r="A226" s="58"/>
      <c r="B226" s="58"/>
      <c r="C226" s="59"/>
      <c r="D226" s="59"/>
      <c r="E226" s="59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</row>
    <row r="227" spans="1:25" ht="12.75" customHeight="1">
      <c r="A227" s="58"/>
      <c r="B227" s="58"/>
      <c r="C227" s="59"/>
      <c r="D227" s="59"/>
      <c r="E227" s="59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</row>
    <row r="228" spans="1:25" ht="12.75" customHeight="1">
      <c r="A228" s="58"/>
      <c r="B228" s="58"/>
      <c r="C228" s="59"/>
      <c r="D228" s="59"/>
      <c r="E228" s="59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</row>
    <row r="229" spans="1:25" ht="12.75" customHeight="1">
      <c r="A229" s="58"/>
      <c r="B229" s="58"/>
      <c r="C229" s="59"/>
      <c r="D229" s="59"/>
      <c r="E229" s="59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</row>
    <row r="230" spans="1:25" ht="12.75" customHeight="1">
      <c r="A230" s="58"/>
      <c r="B230" s="58"/>
      <c r="C230" s="59"/>
      <c r="D230" s="59"/>
      <c r="E230" s="59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</row>
    <row r="231" spans="1:25" ht="12.75" customHeight="1">
      <c r="A231" s="58"/>
      <c r="B231" s="58"/>
      <c r="C231" s="59"/>
      <c r="D231" s="59"/>
      <c r="E231" s="59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</row>
    <row r="232" spans="1:25" ht="12.75" customHeight="1">
      <c r="A232" s="58"/>
      <c r="B232" s="58"/>
      <c r="C232" s="59"/>
      <c r="D232" s="59"/>
      <c r="E232" s="59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</row>
    <row r="233" spans="1:25" ht="12.75" customHeight="1">
      <c r="A233" s="58"/>
      <c r="B233" s="58"/>
      <c r="C233" s="59"/>
      <c r="D233" s="59"/>
      <c r="E233" s="59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</row>
    <row r="234" spans="1:25" ht="12.75" customHeight="1">
      <c r="A234" s="58"/>
      <c r="B234" s="58"/>
      <c r="C234" s="59"/>
      <c r="D234" s="59"/>
      <c r="E234" s="59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</row>
    <row r="235" spans="1:25" ht="12.75" customHeight="1">
      <c r="A235" s="58"/>
      <c r="B235" s="58"/>
      <c r="C235" s="59"/>
      <c r="D235" s="59"/>
      <c r="E235" s="59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</row>
    <row r="236" spans="1:25" ht="12.75" customHeight="1">
      <c r="A236" s="58"/>
      <c r="B236" s="58"/>
      <c r="C236" s="59"/>
      <c r="D236" s="59"/>
      <c r="E236" s="59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</row>
    <row r="237" spans="1:25" ht="12.75" customHeight="1">
      <c r="A237" s="58"/>
      <c r="B237" s="58"/>
      <c r="C237" s="59"/>
      <c r="D237" s="59"/>
      <c r="E237" s="59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</row>
    <row r="238" spans="1:25" ht="12.75" customHeight="1">
      <c r="A238" s="58"/>
      <c r="B238" s="58"/>
      <c r="C238" s="59"/>
      <c r="D238" s="59"/>
      <c r="E238" s="59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</row>
    <row r="239" spans="1:25" ht="12.75" customHeight="1">
      <c r="A239" s="58"/>
      <c r="B239" s="58"/>
      <c r="C239" s="59"/>
      <c r="D239" s="59"/>
      <c r="E239" s="59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</row>
    <row r="240" spans="1:25" ht="12.75" customHeight="1">
      <c r="A240" s="58"/>
      <c r="B240" s="58"/>
      <c r="C240" s="59"/>
      <c r="D240" s="59"/>
      <c r="E240" s="59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</row>
    <row r="241" spans="1:25" ht="12.75" customHeight="1">
      <c r="A241" s="58"/>
      <c r="B241" s="58"/>
      <c r="C241" s="59"/>
      <c r="D241" s="59"/>
      <c r="E241" s="59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</row>
    <row r="242" spans="1:25" ht="12.75" customHeight="1">
      <c r="A242" s="58"/>
      <c r="B242" s="58"/>
      <c r="C242" s="59"/>
      <c r="D242" s="59"/>
      <c r="E242" s="59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</row>
    <row r="243" spans="1:25" ht="12.75" customHeight="1">
      <c r="A243" s="58"/>
      <c r="B243" s="58"/>
      <c r="C243" s="59"/>
      <c r="D243" s="59"/>
      <c r="E243" s="59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</row>
    <row r="244" spans="1:25" ht="12.75" customHeight="1">
      <c r="A244" s="58"/>
      <c r="B244" s="58"/>
      <c r="C244" s="59"/>
      <c r="D244" s="59"/>
      <c r="E244" s="59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</row>
    <row r="245" spans="1:25" ht="12.75" customHeight="1">
      <c r="A245" s="58"/>
      <c r="B245" s="58"/>
      <c r="C245" s="59"/>
      <c r="D245" s="59"/>
      <c r="E245" s="59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</row>
    <row r="246" spans="1:25" ht="12.75" customHeight="1">
      <c r="A246" s="58"/>
      <c r="B246" s="58"/>
      <c r="C246" s="59"/>
      <c r="D246" s="59"/>
      <c r="E246" s="59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</row>
    <row r="247" spans="1:25" ht="12.75" customHeight="1">
      <c r="A247" s="58"/>
      <c r="B247" s="58"/>
      <c r="C247" s="59"/>
      <c r="D247" s="59"/>
      <c r="E247" s="59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</row>
    <row r="248" spans="1:25" ht="12.75" customHeight="1">
      <c r="A248" s="58"/>
      <c r="B248" s="58"/>
      <c r="C248" s="59"/>
      <c r="D248" s="59"/>
      <c r="E248" s="59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</row>
    <row r="249" spans="1:25" ht="12.75" customHeight="1">
      <c r="A249" s="58"/>
      <c r="B249" s="58"/>
      <c r="C249" s="59"/>
      <c r="D249" s="59"/>
      <c r="E249" s="59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</row>
    <row r="250" spans="1:25" ht="12.75" customHeight="1">
      <c r="A250" s="58"/>
      <c r="B250" s="58"/>
      <c r="C250" s="59"/>
      <c r="D250" s="59"/>
      <c r="E250" s="59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</row>
    <row r="251" spans="1:25" ht="12.75" customHeight="1">
      <c r="A251" s="58"/>
      <c r="B251" s="58"/>
      <c r="C251" s="59"/>
      <c r="D251" s="59"/>
      <c r="E251" s="59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</row>
    <row r="252" spans="1:25" ht="12.75" customHeight="1">
      <c r="A252" s="58"/>
      <c r="B252" s="58"/>
      <c r="C252" s="59"/>
      <c r="D252" s="59"/>
      <c r="E252" s="59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</row>
    <row r="253" spans="1:25" ht="12.75" customHeight="1">
      <c r="A253" s="58"/>
      <c r="B253" s="58"/>
      <c r="C253" s="59"/>
      <c r="D253" s="59"/>
      <c r="E253" s="59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</row>
    <row r="254" spans="1:25" ht="12.75" customHeight="1">
      <c r="A254" s="58"/>
      <c r="B254" s="58"/>
      <c r="C254" s="59"/>
      <c r="D254" s="59"/>
      <c r="E254" s="59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</row>
    <row r="255" spans="1:25" ht="12.75" customHeight="1">
      <c r="A255" s="58"/>
      <c r="B255" s="58"/>
      <c r="C255" s="59"/>
      <c r="D255" s="59"/>
      <c r="E255" s="59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</row>
    <row r="256" spans="1:25" ht="12.75" customHeight="1">
      <c r="A256" s="58"/>
      <c r="B256" s="58"/>
      <c r="C256" s="59"/>
      <c r="D256" s="59"/>
      <c r="E256" s="59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</row>
    <row r="257" spans="1:25" ht="12.75" customHeight="1">
      <c r="A257" s="58"/>
      <c r="B257" s="58"/>
      <c r="C257" s="59"/>
      <c r="D257" s="59"/>
      <c r="E257" s="59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</row>
    <row r="258" spans="1:25" ht="12.75" customHeight="1">
      <c r="A258" s="58"/>
      <c r="B258" s="58"/>
      <c r="C258" s="59"/>
      <c r="D258" s="59"/>
      <c r="E258" s="59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</row>
    <row r="259" spans="1:25" ht="12.75" customHeight="1">
      <c r="A259" s="58"/>
      <c r="B259" s="58"/>
      <c r="C259" s="59"/>
      <c r="D259" s="59"/>
      <c r="E259" s="59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</row>
    <row r="260" spans="1:25" ht="12.75" customHeight="1">
      <c r="A260" s="58"/>
      <c r="B260" s="58"/>
      <c r="C260" s="59"/>
      <c r="D260" s="59"/>
      <c r="E260" s="59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</row>
    <row r="261" spans="1:25" ht="12.75" customHeight="1">
      <c r="A261" s="58"/>
      <c r="B261" s="58"/>
      <c r="C261" s="59"/>
      <c r="D261" s="59"/>
      <c r="E261" s="59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</row>
    <row r="262" spans="1:25" ht="12.75" customHeight="1">
      <c r="A262" s="58"/>
      <c r="B262" s="58"/>
      <c r="C262" s="59"/>
      <c r="D262" s="59"/>
      <c r="E262" s="59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</row>
    <row r="263" spans="1:25" ht="12.75" customHeight="1">
      <c r="A263" s="58"/>
      <c r="B263" s="58"/>
      <c r="C263" s="59"/>
      <c r="D263" s="59"/>
      <c r="E263" s="59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</row>
    <row r="264" spans="1:25" ht="12.75" customHeight="1">
      <c r="A264" s="58"/>
      <c r="B264" s="58"/>
      <c r="C264" s="59"/>
      <c r="D264" s="59"/>
      <c r="E264" s="59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</row>
    <row r="265" spans="1:25" ht="12.75" customHeight="1">
      <c r="A265" s="58"/>
      <c r="B265" s="58"/>
      <c r="C265" s="59"/>
      <c r="D265" s="59"/>
      <c r="E265" s="59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</row>
    <row r="266" spans="1:25" ht="12.75" customHeight="1">
      <c r="A266" s="58"/>
      <c r="B266" s="58"/>
      <c r="C266" s="59"/>
      <c r="D266" s="59"/>
      <c r="E266" s="59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</row>
    <row r="267" spans="1:25" ht="15.75" customHeight="1"/>
    <row r="268" spans="1:25" ht="15.75" customHeight="1"/>
    <row r="269" spans="1:25" ht="15.75" customHeight="1"/>
    <row r="270" spans="1:25" ht="15.75" customHeight="1"/>
    <row r="271" spans="1:25" ht="15.75" customHeight="1"/>
    <row r="272" spans="1:2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C1:E1"/>
    <mergeCell ref="A4:E4"/>
    <mergeCell ref="B2:C2"/>
  </mergeCells>
  <pageMargins left="0.98425196850393704" right="0.37" top="0.27559055118110237" bottom="0.23622047244094491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86"/>
  <sheetViews>
    <sheetView tabSelected="1" workbookViewId="0">
      <selection activeCell="A8" sqref="A8"/>
    </sheetView>
  </sheetViews>
  <sheetFormatPr defaultColWidth="14.42578125" defaultRowHeight="15" customHeight="1"/>
  <cols>
    <col min="1" max="1" width="62.5703125" customWidth="1"/>
    <col min="2" max="2" width="35.28515625" customWidth="1"/>
    <col min="3" max="3" width="19.85546875" customWidth="1"/>
    <col min="4" max="4" width="23.42578125" customWidth="1"/>
    <col min="5" max="5" width="22.85546875" customWidth="1"/>
  </cols>
  <sheetData>
    <row r="1" spans="1:26" ht="18.75" customHeight="1">
      <c r="A1" s="1"/>
      <c r="B1" s="1"/>
      <c r="C1" s="2"/>
      <c r="D1" s="294" t="s">
        <v>600</v>
      </c>
      <c r="E1" s="294"/>
    </row>
    <row r="2" spans="1:26" ht="90.75" customHeight="1">
      <c r="A2" s="4"/>
      <c r="B2" s="290"/>
      <c r="C2" s="289"/>
      <c r="D2" s="294"/>
      <c r="E2" s="294"/>
    </row>
    <row r="3" spans="1:26" ht="18.75">
      <c r="A3" s="4"/>
      <c r="B3" s="291"/>
      <c r="C3" s="289"/>
      <c r="D3" s="3"/>
      <c r="E3" s="3"/>
    </row>
    <row r="4" spans="1:26" ht="48.75" customHeight="1">
      <c r="A4" s="292" t="s">
        <v>597</v>
      </c>
      <c r="B4" s="293"/>
      <c r="C4" s="293"/>
      <c r="D4" s="293"/>
      <c r="E4" s="293"/>
    </row>
    <row r="5" spans="1:26" s="110" customFormat="1" ht="26.25" customHeight="1">
      <c r="A5" s="112"/>
      <c r="B5" s="111"/>
      <c r="C5" s="111"/>
      <c r="D5" s="111"/>
      <c r="E5" s="111"/>
    </row>
    <row r="6" spans="1:26" ht="18.75">
      <c r="A6" s="5" t="s">
        <v>0</v>
      </c>
      <c r="B6" s="6" t="s">
        <v>1</v>
      </c>
      <c r="C6" s="7">
        <v>2026</v>
      </c>
      <c r="D6" s="7">
        <v>2027</v>
      </c>
      <c r="E6" s="7">
        <v>2028</v>
      </c>
      <c r="F6" s="8"/>
      <c r="G6" s="8"/>
    </row>
    <row r="7" spans="1:26" ht="18.75">
      <c r="A7" s="9" t="s">
        <v>2</v>
      </c>
      <c r="B7" s="10" t="s">
        <v>3</v>
      </c>
      <c r="C7" s="11">
        <f t="shared" ref="C7:E7" si="0">C8</f>
        <v>994945.99999999988</v>
      </c>
      <c r="D7" s="11">
        <f t="shared" si="0"/>
        <v>829598</v>
      </c>
      <c r="E7" s="11">
        <f t="shared" si="0"/>
        <v>861878.09999999986</v>
      </c>
      <c r="F7" s="12"/>
      <c r="G7" s="12"/>
    </row>
    <row r="8" spans="1:26" ht="56.25">
      <c r="A8" s="13" t="s">
        <v>4</v>
      </c>
      <c r="B8" s="14" t="s">
        <v>5</v>
      </c>
      <c r="C8" s="15">
        <f t="shared" ref="C8:E8" si="1">C9+C13+C18+C34</f>
        <v>994945.99999999988</v>
      </c>
      <c r="D8" s="15">
        <f t="shared" si="1"/>
        <v>829598</v>
      </c>
      <c r="E8" s="15">
        <f t="shared" si="1"/>
        <v>861878.09999999986</v>
      </c>
      <c r="F8" s="16"/>
      <c r="G8" s="16"/>
    </row>
    <row r="9" spans="1:26" ht="37.5">
      <c r="A9" s="13" t="s">
        <v>6</v>
      </c>
      <c r="B9" s="14" t="s">
        <v>7</v>
      </c>
      <c r="C9" s="17">
        <f t="shared" ref="C9:E9" si="2">C10+C12</f>
        <v>419534.2</v>
      </c>
      <c r="D9" s="17">
        <f t="shared" si="2"/>
        <v>292692.3</v>
      </c>
      <c r="E9" s="17">
        <f t="shared" si="2"/>
        <v>305336</v>
      </c>
      <c r="F9" s="16"/>
      <c r="G9" s="16"/>
    </row>
    <row r="10" spans="1:26" ht="37.5">
      <c r="A10" s="13" t="s">
        <v>8</v>
      </c>
      <c r="B10" s="14" t="s">
        <v>9</v>
      </c>
      <c r="C10" s="15">
        <f t="shared" ref="C10:E10" si="3">C11</f>
        <v>415886</v>
      </c>
      <c r="D10" s="15">
        <f t="shared" si="3"/>
        <v>288132</v>
      </c>
      <c r="E10" s="15">
        <f t="shared" si="3"/>
        <v>304424</v>
      </c>
      <c r="F10" s="16"/>
      <c r="G10" s="16"/>
    </row>
    <row r="11" spans="1:26" ht="37.5">
      <c r="A11" s="13" t="s">
        <v>10</v>
      </c>
      <c r="B11" s="18" t="s">
        <v>11</v>
      </c>
      <c r="C11" s="19">
        <v>415886</v>
      </c>
      <c r="D11" s="20">
        <v>288132</v>
      </c>
      <c r="E11" s="20">
        <v>304424</v>
      </c>
      <c r="F11" s="16"/>
      <c r="G11" s="16"/>
    </row>
    <row r="12" spans="1:26" ht="37.5">
      <c r="A12" s="13" t="s">
        <v>12</v>
      </c>
      <c r="B12" s="18" t="s">
        <v>13</v>
      </c>
      <c r="C12" s="21">
        <v>3648.2</v>
      </c>
      <c r="D12" s="22">
        <v>4560.3</v>
      </c>
      <c r="E12" s="22">
        <v>912</v>
      </c>
      <c r="F12" s="16"/>
      <c r="G12" s="16"/>
    </row>
    <row r="13" spans="1:26" ht="56.25">
      <c r="A13" s="9" t="s">
        <v>14</v>
      </c>
      <c r="B13" s="10" t="s">
        <v>15</v>
      </c>
      <c r="C13" s="23">
        <f t="shared" ref="C13:E13" si="4">SUM(C14+C15+C16+C17)</f>
        <v>13509.6</v>
      </c>
      <c r="D13" s="23">
        <f t="shared" si="4"/>
        <v>36584</v>
      </c>
      <c r="E13" s="23">
        <f t="shared" si="4"/>
        <v>72223.7</v>
      </c>
      <c r="F13" s="16"/>
      <c r="G13" s="16"/>
    </row>
    <row r="14" spans="1:26" ht="116.25">
      <c r="A14" s="24" t="s">
        <v>16</v>
      </c>
      <c r="B14" s="18" t="s">
        <v>17</v>
      </c>
      <c r="C14" s="19">
        <v>804.1</v>
      </c>
      <c r="D14" s="25"/>
      <c r="E14" s="26"/>
      <c r="F14" s="27"/>
      <c r="G14" s="1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65.75">
      <c r="A15" s="24" t="s">
        <v>18</v>
      </c>
      <c r="B15" s="18" t="s">
        <v>17</v>
      </c>
      <c r="C15" s="29"/>
      <c r="D15" s="25"/>
      <c r="E15" s="30">
        <v>30949.8</v>
      </c>
      <c r="F15" s="27"/>
      <c r="G15" s="1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78.5" customHeight="1">
      <c r="A16" s="24" t="s">
        <v>19</v>
      </c>
      <c r="B16" s="18" t="s">
        <v>17</v>
      </c>
      <c r="C16" s="31">
        <v>12705.5</v>
      </c>
      <c r="D16" s="32">
        <v>10916</v>
      </c>
      <c r="E16" s="32">
        <v>11273.9</v>
      </c>
      <c r="F16" s="16">
        <v>11827.7</v>
      </c>
      <c r="G16" s="16">
        <f t="shared" ref="G16:G31" si="5">C16-F16</f>
        <v>877.79999999999927</v>
      </c>
    </row>
    <row r="17" spans="1:26" ht="87.75" customHeight="1">
      <c r="A17" s="33" t="s">
        <v>20</v>
      </c>
      <c r="B17" s="18" t="s">
        <v>21</v>
      </c>
      <c r="C17" s="34"/>
      <c r="D17" s="30">
        <v>25668</v>
      </c>
      <c r="E17" s="30">
        <v>30000</v>
      </c>
      <c r="F17" s="8">
        <v>36426.199999999997</v>
      </c>
      <c r="G17" s="8">
        <f t="shared" si="5"/>
        <v>-36426.199999999997</v>
      </c>
    </row>
    <row r="18" spans="1:26" ht="15.75" customHeight="1">
      <c r="A18" s="9" t="s">
        <v>22</v>
      </c>
      <c r="B18" s="10" t="s">
        <v>23</v>
      </c>
      <c r="C18" s="23">
        <f t="shared" ref="C18:E18" si="6">C19+C33+C32</f>
        <v>512522.1</v>
      </c>
      <c r="D18" s="35">
        <f t="shared" si="6"/>
        <v>486101.89999999997</v>
      </c>
      <c r="E18" s="35">
        <f t="shared" si="6"/>
        <v>470908.19999999995</v>
      </c>
      <c r="F18" s="16">
        <v>537993.70000000007</v>
      </c>
      <c r="G18" s="16">
        <f t="shared" si="5"/>
        <v>-25471.600000000093</v>
      </c>
    </row>
    <row r="19" spans="1:26" ht="15.75" customHeight="1">
      <c r="A19" s="13" t="s">
        <v>24</v>
      </c>
      <c r="B19" s="18" t="s">
        <v>25</v>
      </c>
      <c r="C19" s="25">
        <f t="shared" ref="C19:E19" si="7">SUM(C20+C21+C22+C23+C24+C25+C26+C27+C28+C29+C30+C31)</f>
        <v>509807.1</v>
      </c>
      <c r="D19" s="25">
        <f t="shared" si="7"/>
        <v>483112.8</v>
      </c>
      <c r="E19" s="25">
        <f t="shared" si="7"/>
        <v>467184.19999999995</v>
      </c>
      <c r="F19" s="16">
        <v>537987.70000000007</v>
      </c>
      <c r="G19" s="16">
        <f t="shared" si="5"/>
        <v>-28180.600000000093</v>
      </c>
    </row>
    <row r="20" spans="1:26" ht="15.75" customHeight="1">
      <c r="A20" s="13" t="s">
        <v>26</v>
      </c>
      <c r="B20" s="18" t="s">
        <v>25</v>
      </c>
      <c r="C20" s="36">
        <v>463355.3</v>
      </c>
      <c r="D20" s="37">
        <v>436876.79999999999</v>
      </c>
      <c r="E20" s="37">
        <v>421519</v>
      </c>
      <c r="F20" s="8">
        <v>486296.9</v>
      </c>
      <c r="G20" s="8">
        <f t="shared" si="5"/>
        <v>-22941.600000000035</v>
      </c>
    </row>
    <row r="21" spans="1:26" ht="15.75" customHeight="1">
      <c r="A21" s="13" t="s">
        <v>27</v>
      </c>
      <c r="B21" s="18" t="s">
        <v>25</v>
      </c>
      <c r="C21" s="31">
        <v>980.1</v>
      </c>
      <c r="D21" s="38">
        <v>982.4</v>
      </c>
      <c r="E21" s="32">
        <v>984.7</v>
      </c>
      <c r="F21" s="16">
        <v>395</v>
      </c>
      <c r="G21" s="16">
        <f t="shared" si="5"/>
        <v>585.1</v>
      </c>
    </row>
    <row r="22" spans="1:26" ht="67.5" customHeight="1">
      <c r="A22" s="13" t="s">
        <v>28</v>
      </c>
      <c r="B22" s="18" t="s">
        <v>25</v>
      </c>
      <c r="C22" s="31">
        <v>14841.5</v>
      </c>
      <c r="D22" s="39">
        <v>13914.3</v>
      </c>
      <c r="E22" s="39">
        <v>13596.6</v>
      </c>
      <c r="F22" s="16">
        <v>12219.5</v>
      </c>
      <c r="G22" s="16">
        <f t="shared" si="5"/>
        <v>2622</v>
      </c>
    </row>
    <row r="23" spans="1:26" ht="71.25" customHeight="1">
      <c r="A23" s="13" t="s">
        <v>29</v>
      </c>
      <c r="B23" s="18" t="s">
        <v>25</v>
      </c>
      <c r="C23" s="31">
        <v>694.4</v>
      </c>
      <c r="D23" s="32">
        <v>665.8</v>
      </c>
      <c r="E23" s="32">
        <v>608.4</v>
      </c>
      <c r="F23" s="16">
        <v>909.7</v>
      </c>
      <c r="G23" s="16">
        <f t="shared" si="5"/>
        <v>-215.30000000000007</v>
      </c>
    </row>
    <row r="24" spans="1:26" ht="70.5" customHeight="1">
      <c r="A24" s="13" t="s">
        <v>30</v>
      </c>
      <c r="B24" s="18" t="s">
        <v>25</v>
      </c>
      <c r="C24" s="31">
        <v>6481.2</v>
      </c>
      <c r="D24" s="32">
        <v>6190.7</v>
      </c>
      <c r="E24" s="32">
        <v>5736.8</v>
      </c>
      <c r="F24" s="16">
        <v>8212.7999999999993</v>
      </c>
      <c r="G24" s="16">
        <f t="shared" si="5"/>
        <v>-1731.5999999999995</v>
      </c>
    </row>
    <row r="25" spans="1:26" ht="71.25" customHeight="1">
      <c r="A25" s="13" t="s">
        <v>31</v>
      </c>
      <c r="B25" s="18" t="s">
        <v>25</v>
      </c>
      <c r="C25" s="31">
        <v>179.4</v>
      </c>
      <c r="D25" s="32">
        <v>179.5</v>
      </c>
      <c r="E25" s="32">
        <v>179.5</v>
      </c>
      <c r="F25" s="16">
        <v>221.9</v>
      </c>
      <c r="G25" s="16">
        <f t="shared" si="5"/>
        <v>-42.5</v>
      </c>
    </row>
    <row r="26" spans="1:26" ht="64.5" customHeight="1">
      <c r="A26" s="13" t="s">
        <v>32</v>
      </c>
      <c r="B26" s="18" t="s">
        <v>25</v>
      </c>
      <c r="C26" s="31">
        <v>3.1</v>
      </c>
      <c r="D26" s="40">
        <v>3.1</v>
      </c>
      <c r="E26" s="40">
        <v>3.1</v>
      </c>
      <c r="F26" s="16">
        <v>5.8</v>
      </c>
      <c r="G26" s="16">
        <f t="shared" si="5"/>
        <v>-2.6999999999999997</v>
      </c>
    </row>
    <row r="27" spans="1:26" ht="115.5" customHeight="1">
      <c r="A27" s="13" t="s">
        <v>33</v>
      </c>
      <c r="B27" s="18" t="s">
        <v>25</v>
      </c>
      <c r="C27" s="31">
        <v>7372.9</v>
      </c>
      <c r="D27" s="39">
        <v>7667.4</v>
      </c>
      <c r="E27" s="39">
        <v>7973.9</v>
      </c>
      <c r="F27" s="16">
        <v>5364.8</v>
      </c>
      <c r="G27" s="16">
        <f t="shared" si="5"/>
        <v>2008.0999999999995</v>
      </c>
    </row>
    <row r="28" spans="1:26" ht="70.5" customHeight="1">
      <c r="A28" s="13" t="s">
        <v>34</v>
      </c>
      <c r="B28" s="18" t="s">
        <v>25</v>
      </c>
      <c r="C28" s="31">
        <v>1912.3</v>
      </c>
      <c r="D28" s="32">
        <v>2182.8000000000002</v>
      </c>
      <c r="E28" s="32">
        <v>2183.3000000000002</v>
      </c>
      <c r="F28" s="16">
        <v>4338.3999999999996</v>
      </c>
      <c r="G28" s="16">
        <f t="shared" si="5"/>
        <v>-2426.0999999999995</v>
      </c>
    </row>
    <row r="29" spans="1:26" ht="99" customHeight="1">
      <c r="A29" s="13" t="s">
        <v>35</v>
      </c>
      <c r="B29" s="18" t="s">
        <v>25</v>
      </c>
      <c r="C29" s="41">
        <v>4</v>
      </c>
      <c r="D29" s="42">
        <v>4</v>
      </c>
      <c r="E29" s="42">
        <v>4</v>
      </c>
      <c r="F29" s="16">
        <v>4</v>
      </c>
      <c r="G29" s="16">
        <f t="shared" si="5"/>
        <v>0</v>
      </c>
    </row>
    <row r="30" spans="1:26" ht="18.75" customHeight="1">
      <c r="A30" s="43" t="s">
        <v>36</v>
      </c>
      <c r="B30" s="44" t="s">
        <v>25</v>
      </c>
      <c r="C30" s="45">
        <v>1014.3</v>
      </c>
      <c r="D30" s="46">
        <v>1477.3</v>
      </c>
      <c r="E30" s="46">
        <v>1426.3</v>
      </c>
      <c r="F30" s="47">
        <v>1270.7</v>
      </c>
      <c r="G30" s="16">
        <f t="shared" si="5"/>
        <v>-256.40000000000009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53.25" customHeight="1">
      <c r="A31" s="13" t="s">
        <v>37</v>
      </c>
      <c r="B31" s="18" t="s">
        <v>25</v>
      </c>
      <c r="C31" s="31">
        <v>12968.6</v>
      </c>
      <c r="D31" s="32">
        <v>12968.7</v>
      </c>
      <c r="E31" s="32">
        <v>12968.6</v>
      </c>
      <c r="F31" s="16">
        <v>12910.3</v>
      </c>
      <c r="G31" s="16">
        <f t="shared" si="5"/>
        <v>58.300000000001091</v>
      </c>
    </row>
    <row r="32" spans="1:26" ht="114" customHeight="1">
      <c r="A32" s="49" t="s">
        <v>38</v>
      </c>
      <c r="B32" s="50" t="s">
        <v>39</v>
      </c>
      <c r="C32" s="31">
        <v>2687.3</v>
      </c>
      <c r="D32" s="32">
        <v>2985.6</v>
      </c>
      <c r="E32" s="32">
        <v>3720.3</v>
      </c>
      <c r="F32" s="16"/>
      <c r="G32" s="16"/>
    </row>
    <row r="33" spans="1:26" ht="57" customHeight="1">
      <c r="A33" s="51" t="s">
        <v>40</v>
      </c>
      <c r="B33" s="18" t="s">
        <v>41</v>
      </c>
      <c r="C33" s="31">
        <v>27.7</v>
      </c>
      <c r="D33" s="32">
        <v>3.5</v>
      </c>
      <c r="E33" s="32">
        <v>3.7</v>
      </c>
      <c r="F33" s="16">
        <v>6</v>
      </c>
      <c r="G33" s="16">
        <f t="shared" ref="G33:G35" si="8">C33-F33</f>
        <v>21.7</v>
      </c>
    </row>
    <row r="34" spans="1:26" ht="15.75" customHeight="1">
      <c r="A34" s="9" t="s">
        <v>42</v>
      </c>
      <c r="B34" s="10" t="s">
        <v>43</v>
      </c>
      <c r="C34" s="23">
        <f t="shared" ref="C34:E34" si="9">SUM(C35+C36+C37+C38+C39+C40)</f>
        <v>49380.1</v>
      </c>
      <c r="D34" s="35">
        <f t="shared" si="9"/>
        <v>14219.8</v>
      </c>
      <c r="E34" s="35">
        <f t="shared" si="9"/>
        <v>13410.199999999999</v>
      </c>
      <c r="F34" s="16">
        <v>53361.8</v>
      </c>
      <c r="G34" s="16">
        <f t="shared" si="8"/>
        <v>-3981.7000000000044</v>
      </c>
    </row>
    <row r="35" spans="1:26" ht="132.75" customHeight="1">
      <c r="A35" s="13" t="s">
        <v>44</v>
      </c>
      <c r="B35" s="18" t="s">
        <v>45</v>
      </c>
      <c r="C35" s="32">
        <v>2766.8</v>
      </c>
      <c r="D35" s="32">
        <v>2579.1999999999998</v>
      </c>
      <c r="E35" s="32">
        <v>2501.1</v>
      </c>
      <c r="F35" s="16">
        <v>47106.400000000001</v>
      </c>
      <c r="G35" s="16">
        <f t="shared" si="8"/>
        <v>-44339.6</v>
      </c>
    </row>
    <row r="36" spans="1:26" ht="100.5" customHeight="1">
      <c r="A36" s="49" t="s">
        <v>46</v>
      </c>
      <c r="B36" s="50" t="s">
        <v>47</v>
      </c>
      <c r="C36" s="31">
        <v>7370.7</v>
      </c>
      <c r="D36" s="32">
        <v>7261.8</v>
      </c>
      <c r="E36" s="32">
        <v>6699</v>
      </c>
      <c r="F36" s="16"/>
      <c r="G36" s="16"/>
    </row>
    <row r="37" spans="1:26" ht="80.25" customHeight="1">
      <c r="A37" s="24" t="s">
        <v>48</v>
      </c>
      <c r="B37" s="50" t="s">
        <v>47</v>
      </c>
      <c r="C37" s="31">
        <v>181.5</v>
      </c>
      <c r="D37" s="32">
        <v>199.7</v>
      </c>
      <c r="E37" s="32">
        <v>163.4</v>
      </c>
      <c r="F37" s="16">
        <v>5200.8</v>
      </c>
      <c r="G37" s="16">
        <f t="shared" ref="G37:G40" si="10">C37-F37</f>
        <v>-5019.3</v>
      </c>
    </row>
    <row r="38" spans="1:26" ht="110.25" customHeight="1">
      <c r="A38" s="52" t="s">
        <v>49</v>
      </c>
      <c r="B38" s="50" t="s">
        <v>47</v>
      </c>
      <c r="C38" s="31">
        <v>1652.1</v>
      </c>
      <c r="D38" s="32">
        <v>1561.3</v>
      </c>
      <c r="E38" s="32">
        <v>1506.8</v>
      </c>
      <c r="F38" s="27">
        <v>1304.4000000000001</v>
      </c>
      <c r="G38" s="16">
        <f t="shared" si="10"/>
        <v>347.69999999999982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15.5" customHeight="1">
      <c r="A39" s="24" t="s">
        <v>50</v>
      </c>
      <c r="B39" s="50" t="s">
        <v>47</v>
      </c>
      <c r="C39" s="31">
        <v>2735</v>
      </c>
      <c r="D39" s="32">
        <v>2617.8000000000002</v>
      </c>
      <c r="E39" s="32">
        <v>2539.9</v>
      </c>
      <c r="F39" s="27">
        <v>2516.6999999999998</v>
      </c>
      <c r="G39" s="16">
        <f t="shared" si="10"/>
        <v>218.30000000000018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98.25" customHeight="1">
      <c r="A40" s="24" t="s">
        <v>51</v>
      </c>
      <c r="B40" s="50" t="s">
        <v>47</v>
      </c>
      <c r="C40" s="53">
        <v>34674</v>
      </c>
      <c r="D40" s="54"/>
      <c r="E40" s="54"/>
      <c r="F40" s="16">
        <v>1379.7</v>
      </c>
      <c r="G40" s="16">
        <f t="shared" si="10"/>
        <v>33294.300000000003</v>
      </c>
    </row>
    <row r="41" spans="1:26" ht="15.75" customHeight="1">
      <c r="A41" s="55"/>
      <c r="B41" s="55"/>
      <c r="C41" s="56"/>
      <c r="D41" s="57"/>
      <c r="E41" s="57"/>
    </row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4">
    <mergeCell ref="B2:C2"/>
    <mergeCell ref="B3:C3"/>
    <mergeCell ref="A4:E4"/>
    <mergeCell ref="D1:E2"/>
  </mergeCells>
  <pageMargins left="0.7" right="0.7" top="0.75" bottom="0.75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Z998"/>
  <sheetViews>
    <sheetView workbookViewId="0">
      <selection activeCell="D1" sqref="D1:F1"/>
    </sheetView>
  </sheetViews>
  <sheetFormatPr defaultColWidth="14.42578125" defaultRowHeight="15" customHeight="1"/>
  <cols>
    <col min="1" max="1" width="86.140625" customWidth="1"/>
    <col min="2" max="2" width="9.85546875" customWidth="1"/>
    <col min="3" max="3" width="36" customWidth="1"/>
    <col min="4" max="4" width="17.7109375" customWidth="1"/>
    <col min="5" max="5" width="19.42578125" customWidth="1"/>
    <col min="6" max="6" width="17.28515625" customWidth="1"/>
    <col min="7" max="26" width="8.85546875" customWidth="1"/>
  </cols>
  <sheetData>
    <row r="1" spans="1:26" ht="117.75" customHeight="1">
      <c r="A1" s="64"/>
      <c r="B1" s="58"/>
      <c r="C1" s="58"/>
      <c r="D1" s="285" t="s">
        <v>601</v>
      </c>
      <c r="E1" s="285"/>
      <c r="F1" s="285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5.75" customHeight="1">
      <c r="A2" s="60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1:26" ht="15.75" customHeight="1">
      <c r="A3" s="295" t="s">
        <v>596</v>
      </c>
      <c r="B3" s="289"/>
      <c r="C3" s="289"/>
      <c r="D3" s="289"/>
      <c r="E3" s="289"/>
      <c r="F3" s="289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16.5" customHeight="1">
      <c r="A4" s="60" t="s">
        <v>559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70.5" customHeight="1">
      <c r="A5" s="91" t="s">
        <v>0</v>
      </c>
      <c r="B5" s="97" t="s">
        <v>560</v>
      </c>
      <c r="C5" s="97" t="s">
        <v>561</v>
      </c>
      <c r="D5" s="90" t="s">
        <v>175</v>
      </c>
      <c r="E5" s="90" t="s">
        <v>176</v>
      </c>
      <c r="F5" s="90" t="s">
        <v>397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.75" customHeight="1">
      <c r="A6" s="98" t="s">
        <v>562</v>
      </c>
      <c r="B6" s="99">
        <v>500</v>
      </c>
      <c r="C6" s="100" t="s">
        <v>563</v>
      </c>
      <c r="D6" s="101">
        <f t="shared" ref="D6:F6" si="0">D8</f>
        <v>1050</v>
      </c>
      <c r="E6" s="101">
        <f t="shared" si="0"/>
        <v>0</v>
      </c>
      <c r="F6" s="101">
        <f t="shared" si="0"/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5.75" customHeight="1">
      <c r="A7" s="98" t="s">
        <v>564</v>
      </c>
      <c r="B7" s="99"/>
      <c r="C7" s="100"/>
      <c r="D7" s="101"/>
      <c r="E7" s="101"/>
      <c r="F7" s="101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1:26" ht="15.75" customHeight="1">
      <c r="A8" s="98" t="s">
        <v>565</v>
      </c>
      <c r="B8" s="99">
        <v>520</v>
      </c>
      <c r="C8" s="100" t="s">
        <v>563</v>
      </c>
      <c r="D8" s="101">
        <f t="shared" ref="D8:F8" si="1">D10</f>
        <v>1050</v>
      </c>
      <c r="E8" s="101">
        <f t="shared" si="1"/>
        <v>0</v>
      </c>
      <c r="F8" s="101">
        <f t="shared" si="1"/>
        <v>0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 spans="1:26" ht="15.75" customHeight="1">
      <c r="A9" s="98" t="s">
        <v>566</v>
      </c>
      <c r="B9" s="99"/>
      <c r="C9" s="100"/>
      <c r="D9" s="101"/>
      <c r="E9" s="101"/>
      <c r="F9" s="101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 spans="1:26" ht="15.75" customHeight="1">
      <c r="A10" s="98" t="s">
        <v>567</v>
      </c>
      <c r="B10" s="99">
        <v>520</v>
      </c>
      <c r="C10" s="100" t="s">
        <v>568</v>
      </c>
      <c r="D10" s="101">
        <f t="shared" ref="D10:F10" si="2">D11</f>
        <v>1050</v>
      </c>
      <c r="E10" s="101">
        <f t="shared" si="2"/>
        <v>0</v>
      </c>
      <c r="F10" s="101">
        <f t="shared" si="2"/>
        <v>0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</row>
    <row r="11" spans="1:26" ht="15.75" customHeight="1">
      <c r="A11" s="98" t="s">
        <v>569</v>
      </c>
      <c r="B11" s="99">
        <v>520</v>
      </c>
      <c r="C11" s="100" t="s">
        <v>570</v>
      </c>
      <c r="D11" s="101">
        <f t="shared" ref="D11:F11" si="3">D12</f>
        <v>1050</v>
      </c>
      <c r="E11" s="101">
        <f t="shared" si="3"/>
        <v>0</v>
      </c>
      <c r="F11" s="101">
        <f t="shared" si="3"/>
        <v>0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</row>
    <row r="12" spans="1:26" ht="15.75" customHeight="1">
      <c r="A12" s="98" t="s">
        <v>571</v>
      </c>
      <c r="B12" s="99">
        <v>520</v>
      </c>
      <c r="C12" s="100" t="s">
        <v>572</v>
      </c>
      <c r="D12" s="101">
        <f t="shared" ref="D12:F12" si="4">D13</f>
        <v>1050</v>
      </c>
      <c r="E12" s="101">
        <f t="shared" si="4"/>
        <v>0</v>
      </c>
      <c r="F12" s="101">
        <f t="shared" si="4"/>
        <v>0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ht="15.75" customHeight="1">
      <c r="A13" s="98" t="s">
        <v>573</v>
      </c>
      <c r="B13" s="99">
        <v>520</v>
      </c>
      <c r="C13" s="100" t="s">
        <v>574</v>
      </c>
      <c r="D13" s="101">
        <v>1050</v>
      </c>
      <c r="E13" s="101"/>
      <c r="F13" s="101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</row>
    <row r="14" spans="1:26" ht="15.75" customHeight="1">
      <c r="A14" s="104" t="s">
        <v>575</v>
      </c>
      <c r="B14" s="99">
        <v>620</v>
      </c>
      <c r="C14" s="100" t="s">
        <v>563</v>
      </c>
      <c r="D14" s="101" t="s">
        <v>576</v>
      </c>
      <c r="E14" s="101" t="s">
        <v>576</v>
      </c>
      <c r="F14" s="101" t="s">
        <v>576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</row>
    <row r="15" spans="1:26" ht="15.75" customHeight="1">
      <c r="A15" s="105" t="s">
        <v>566</v>
      </c>
      <c r="B15" s="99"/>
      <c r="C15" s="100"/>
      <c r="D15" s="101"/>
      <c r="E15" s="101"/>
      <c r="F15" s="101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6" ht="15.75" customHeight="1">
      <c r="A16" s="104" t="s">
        <v>577</v>
      </c>
      <c r="B16" s="99">
        <v>700</v>
      </c>
      <c r="C16" s="100"/>
      <c r="D16" s="101"/>
      <c r="E16" s="101"/>
      <c r="F16" s="101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ht="15.75" customHeight="1">
      <c r="A17" s="98" t="s">
        <v>578</v>
      </c>
      <c r="B17" s="99">
        <v>700</v>
      </c>
      <c r="C17" s="100" t="s">
        <v>579</v>
      </c>
      <c r="D17" s="101">
        <f t="shared" ref="D17:F17" si="5">D18+D22</f>
        <v>0</v>
      </c>
      <c r="E17" s="101">
        <f t="shared" si="5"/>
        <v>0</v>
      </c>
      <c r="F17" s="101">
        <f t="shared" si="5"/>
        <v>0</v>
      </c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ht="15.75" customHeight="1">
      <c r="A18" s="104" t="s">
        <v>580</v>
      </c>
      <c r="B18" s="99">
        <v>710</v>
      </c>
      <c r="C18" s="100" t="s">
        <v>581</v>
      </c>
      <c r="D18" s="101">
        <f t="shared" ref="D18:F18" si="6">D19</f>
        <v>-3486.3</v>
      </c>
      <c r="E18" s="101">
        <f t="shared" si="6"/>
        <v>-3208.6</v>
      </c>
      <c r="F18" s="101">
        <f t="shared" si="6"/>
        <v>-2884.1</v>
      </c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ht="15.75" customHeight="1">
      <c r="A19" s="98" t="s">
        <v>582</v>
      </c>
      <c r="B19" s="99">
        <v>710</v>
      </c>
      <c r="C19" s="100" t="s">
        <v>583</v>
      </c>
      <c r="D19" s="101">
        <f t="shared" ref="D19:F19" si="7">D20</f>
        <v>-3486.3</v>
      </c>
      <c r="E19" s="101">
        <f t="shared" si="7"/>
        <v>-3208.6</v>
      </c>
      <c r="F19" s="101">
        <f t="shared" si="7"/>
        <v>-2884.1</v>
      </c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15.75" customHeight="1">
      <c r="A20" s="98" t="s">
        <v>584</v>
      </c>
      <c r="B20" s="99">
        <v>710</v>
      </c>
      <c r="C20" s="100" t="s">
        <v>585</v>
      </c>
      <c r="D20" s="101">
        <f t="shared" ref="D20:F20" si="8">D21</f>
        <v>-3486.3</v>
      </c>
      <c r="E20" s="101">
        <f t="shared" si="8"/>
        <v>-3208.6</v>
      </c>
      <c r="F20" s="101">
        <f t="shared" si="8"/>
        <v>-2884.1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15.75" customHeight="1">
      <c r="A21" s="98" t="s">
        <v>586</v>
      </c>
      <c r="B21" s="99">
        <v>710</v>
      </c>
      <c r="C21" s="100" t="s">
        <v>587</v>
      </c>
      <c r="D21" s="106">
        <f>-'7-8'!G419</f>
        <v>-3486.3</v>
      </c>
      <c r="E21" s="106">
        <f>-'7-8'!H419</f>
        <v>-3208.6</v>
      </c>
      <c r="F21" s="106">
        <f>-'7-8'!I419</f>
        <v>-2884.1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ht="15.75" customHeight="1">
      <c r="A22" s="104" t="s">
        <v>588</v>
      </c>
      <c r="B22" s="99">
        <v>720</v>
      </c>
      <c r="C22" s="100" t="s">
        <v>589</v>
      </c>
      <c r="D22" s="106">
        <f t="shared" ref="D22:F22" si="9">D23</f>
        <v>3486.3</v>
      </c>
      <c r="E22" s="106">
        <f t="shared" si="9"/>
        <v>3208.6</v>
      </c>
      <c r="F22" s="106">
        <f t="shared" si="9"/>
        <v>2884.1</v>
      </c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ht="15.75" customHeight="1">
      <c r="A23" s="98" t="s">
        <v>590</v>
      </c>
      <c r="B23" s="99">
        <v>720</v>
      </c>
      <c r="C23" s="100" t="s">
        <v>591</v>
      </c>
      <c r="D23" s="106">
        <f t="shared" ref="D23:F23" si="10">D24</f>
        <v>3486.3</v>
      </c>
      <c r="E23" s="106">
        <f t="shared" si="10"/>
        <v>3208.6</v>
      </c>
      <c r="F23" s="106">
        <f t="shared" si="10"/>
        <v>2884.1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ht="15.75" customHeight="1">
      <c r="A24" s="98" t="s">
        <v>592</v>
      </c>
      <c r="B24" s="99">
        <v>720</v>
      </c>
      <c r="C24" s="100" t="s">
        <v>593</v>
      </c>
      <c r="D24" s="106">
        <f t="shared" ref="D24:F24" si="11">D25</f>
        <v>3486.3</v>
      </c>
      <c r="E24" s="106">
        <f t="shared" si="11"/>
        <v>3208.6</v>
      </c>
      <c r="F24" s="106">
        <f t="shared" si="11"/>
        <v>2884.1</v>
      </c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ht="15.75" customHeight="1">
      <c r="A25" s="98" t="s">
        <v>594</v>
      </c>
      <c r="B25" s="99">
        <v>720</v>
      </c>
      <c r="C25" s="100" t="s">
        <v>595</v>
      </c>
      <c r="D25" s="106">
        <f>'7-8'!G418</f>
        <v>3486.3</v>
      </c>
      <c r="E25" s="106">
        <f>'7-8'!H418</f>
        <v>3208.6</v>
      </c>
      <c r="F25" s="106">
        <f>'7-8'!I418</f>
        <v>2884.1</v>
      </c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ht="15.75" customHeight="1">
      <c r="A26" s="107"/>
      <c r="B26" s="107"/>
      <c r="C26" s="107"/>
      <c r="D26" s="108"/>
      <c r="E26" s="109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spans="1:26" ht="15.75" customHeight="1">
      <c r="A27" s="60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ht="15.75" customHeight="1">
      <c r="A28" s="60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ht="15.75" customHeight="1">
      <c r="A29" s="60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spans="1:26" ht="15.75" customHeight="1">
      <c r="A30" s="60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5.75" customHeight="1">
      <c r="A31" s="60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5.75" customHeight="1">
      <c r="A32" s="60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5.75" customHeight="1">
      <c r="A33" s="60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5.75" customHeight="1">
      <c r="A34" s="60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spans="1:26" ht="15.75" customHeight="1">
      <c r="A35" s="60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5.75" customHeight="1">
      <c r="A36" s="60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5.75" customHeight="1">
      <c r="A37" s="60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5.75" customHeight="1">
      <c r="A38" s="60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5.75" customHeight="1">
      <c r="A39" s="60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ht="15.75" customHeight="1">
      <c r="A40" s="60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ht="15.75" customHeight="1">
      <c r="A41" s="60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spans="1:26" ht="15.75" customHeight="1">
      <c r="A42" s="60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spans="1:26" ht="15.75" customHeight="1">
      <c r="A43" s="60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spans="1:26" ht="15.75" customHeight="1">
      <c r="A44" s="6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ht="15.75" customHeight="1">
      <c r="A45" s="60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spans="1:26" ht="15.75" customHeight="1">
      <c r="A46" s="60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spans="1:26" ht="15.75" customHeight="1">
      <c r="A47" s="60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spans="1:26" ht="15.75" customHeight="1">
      <c r="A48" s="60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spans="1:26" ht="15.75" customHeight="1">
      <c r="A49" s="60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ht="15.75" customHeight="1">
      <c r="A50" s="60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ht="15.75" customHeight="1">
      <c r="A51" s="60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ht="15.75" customHeight="1">
      <c r="A52" s="60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ht="15.75" customHeight="1">
      <c r="A53" s="60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ht="15.75" customHeight="1">
      <c r="A54" s="60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ht="15.75" customHeight="1">
      <c r="A55" s="60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ht="15.75" customHeight="1">
      <c r="A56" s="60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spans="1:26" ht="15.75" customHeight="1">
      <c r="A57" s="60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spans="1:26" ht="15.75" customHeight="1">
      <c r="A58" s="60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spans="1:26" ht="15.75" customHeight="1">
      <c r="A59" s="60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spans="1:26" ht="15.75" customHeight="1">
      <c r="A60" s="60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spans="1:26" ht="15.75" customHeight="1">
      <c r="A61" s="60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spans="1:26" ht="15.75" customHeight="1">
      <c r="A62" s="60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spans="1:26" ht="15.75" customHeight="1">
      <c r="A63" s="60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5.75" customHeight="1">
      <c r="A64" s="60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spans="1:26" ht="15.75" customHeight="1">
      <c r="A65" s="60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spans="1:26" ht="15.75" customHeight="1">
      <c r="A66" s="60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spans="1:26" ht="15.75" customHeight="1">
      <c r="A67" s="60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spans="1:26" ht="15.75" customHeight="1">
      <c r="A68" s="60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spans="1:26" ht="15.75" customHeight="1">
      <c r="A69" s="60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spans="1:26" ht="15.75" customHeight="1">
      <c r="A70" s="60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spans="1:26" ht="15.75" customHeight="1">
      <c r="A71" s="60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spans="1:26" ht="15.75" customHeight="1">
      <c r="A72" s="60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spans="1:26" ht="15.75" customHeight="1">
      <c r="A73" s="60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spans="1:26" ht="15.75" customHeight="1">
      <c r="A74" s="60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spans="1:26" ht="15.75" customHeight="1">
      <c r="A75" s="60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spans="1:26" ht="15.75" customHeight="1">
      <c r="A76" s="60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5.75" customHeight="1">
      <c r="A77" s="60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ht="15.75" customHeight="1">
      <c r="A78" s="60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ht="15.75" customHeight="1">
      <c r="A79" s="60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ht="15.75" customHeight="1">
      <c r="A80" s="60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ht="15.75" customHeight="1">
      <c r="A81" s="60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ht="15.75" customHeight="1">
      <c r="A82" s="60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ht="15.75" customHeight="1">
      <c r="A83" s="60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ht="15.75" customHeight="1">
      <c r="A84" s="60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ht="15.75" customHeight="1">
      <c r="A85" s="60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ht="15.75" customHeight="1">
      <c r="A86" s="60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ht="15.75" customHeight="1">
      <c r="A87" s="60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ht="15.75" customHeight="1">
      <c r="A88" s="60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ht="15.75" customHeight="1">
      <c r="A89" s="60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ht="15.75" customHeight="1">
      <c r="A90" s="60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ht="15.75" customHeight="1">
      <c r="A91" s="60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ht="15.75" customHeight="1">
      <c r="A92" s="60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ht="15.75" customHeight="1">
      <c r="A93" s="60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ht="15.75" customHeight="1">
      <c r="A94" s="60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ht="15.75" customHeight="1">
      <c r="A95" s="60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ht="15.75" customHeight="1">
      <c r="A96" s="60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ht="15.75" customHeight="1">
      <c r="A97" s="60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ht="15.75" customHeight="1">
      <c r="A98" s="60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ht="15.75" customHeight="1">
      <c r="A99" s="60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ht="15.75" customHeight="1">
      <c r="A100" s="60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ht="15.75" customHeight="1">
      <c r="A101" s="60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ht="15.75" customHeight="1">
      <c r="A102" s="60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ht="15.75" customHeight="1">
      <c r="A103" s="60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ht="15.75" customHeight="1">
      <c r="A104" s="60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ht="15.75" customHeight="1">
      <c r="A105" s="60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ht="15.75" customHeight="1">
      <c r="A106" s="60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ht="15.75" customHeight="1">
      <c r="A107" s="60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ht="15.75" customHeight="1">
      <c r="A108" s="60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ht="15.75" customHeight="1">
      <c r="A109" s="60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ht="15.75" customHeight="1">
      <c r="A110" s="60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ht="15.75" customHeight="1">
      <c r="A111" s="60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ht="15.75" customHeight="1">
      <c r="A112" s="60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ht="15.75" customHeight="1">
      <c r="A113" s="60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ht="15.75" customHeight="1">
      <c r="A114" s="60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ht="15.75" customHeight="1">
      <c r="A115" s="60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ht="15.75" customHeight="1">
      <c r="A116" s="60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ht="15.75" customHeight="1">
      <c r="A117" s="60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ht="15.75" customHeight="1">
      <c r="A118" s="60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ht="15.75" customHeight="1">
      <c r="A119" s="60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ht="15.75" customHeight="1">
      <c r="A120" s="60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ht="15.75" customHeight="1">
      <c r="A121" s="60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ht="15.75" customHeight="1">
      <c r="A122" s="60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ht="15.75" customHeight="1">
      <c r="A123" s="60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ht="15.75" customHeight="1">
      <c r="A124" s="60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ht="15.75" customHeight="1">
      <c r="A125" s="60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ht="15.75" customHeight="1">
      <c r="A126" s="60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ht="15.75" customHeight="1">
      <c r="A127" s="60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ht="15.75" customHeight="1">
      <c r="A128" s="60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ht="15.75" customHeight="1">
      <c r="A129" s="60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ht="15.75" customHeight="1">
      <c r="A130" s="60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ht="15.75" customHeight="1">
      <c r="A131" s="60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ht="15.75" customHeight="1">
      <c r="A132" s="60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ht="15.75" customHeight="1">
      <c r="A133" s="60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ht="15.75" customHeight="1">
      <c r="A134" s="60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ht="15.75" customHeight="1">
      <c r="A135" s="60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ht="15.75" customHeight="1">
      <c r="A136" s="60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ht="15.75" customHeight="1">
      <c r="A137" s="60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ht="15.75" customHeight="1">
      <c r="A138" s="60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ht="15.75" customHeight="1">
      <c r="A139" s="60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ht="15.75" customHeight="1">
      <c r="A140" s="60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ht="15.75" customHeight="1">
      <c r="A141" s="60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ht="15.75" customHeight="1">
      <c r="A142" s="60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ht="15.75" customHeight="1">
      <c r="A143" s="60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ht="15.75" customHeight="1">
      <c r="A144" s="60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ht="15.75" customHeight="1">
      <c r="A145" s="60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ht="15.75" customHeight="1">
      <c r="A146" s="60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ht="15.75" customHeight="1">
      <c r="A147" s="60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ht="15.75" customHeight="1">
      <c r="A148" s="60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ht="15.75" customHeight="1">
      <c r="A149" s="60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ht="15.75" customHeight="1">
      <c r="A150" s="60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ht="15.75" customHeight="1">
      <c r="A151" s="60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ht="15.75" customHeight="1">
      <c r="A152" s="60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ht="15.75" customHeight="1">
      <c r="A153" s="60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ht="15.75" customHeight="1">
      <c r="A154" s="60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ht="15.75" customHeight="1">
      <c r="A155" s="60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ht="15.75" customHeight="1">
      <c r="A156" s="60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ht="15.75" customHeight="1">
      <c r="A157" s="60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ht="15.75" customHeight="1">
      <c r="A158" s="60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ht="15.75" customHeight="1">
      <c r="A159" s="60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ht="15.75" customHeight="1">
      <c r="A160" s="60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ht="15.75" customHeight="1">
      <c r="A161" s="60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ht="15.75" customHeight="1">
      <c r="A162" s="60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ht="15.75" customHeight="1">
      <c r="A163" s="60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ht="15.75" customHeight="1">
      <c r="A164" s="60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ht="15.75" customHeight="1">
      <c r="A165" s="60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ht="15.75" customHeight="1">
      <c r="A166" s="60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ht="15.75" customHeight="1">
      <c r="A167" s="60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ht="15.75" customHeight="1">
      <c r="A168" s="60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ht="15.75" customHeight="1">
      <c r="A169" s="60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ht="15.75" customHeight="1">
      <c r="A170" s="60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ht="15.75" customHeight="1">
      <c r="A171" s="60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ht="15.75" customHeight="1">
      <c r="A172" s="60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ht="15.75" customHeight="1">
      <c r="A173" s="60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ht="15.75" customHeight="1">
      <c r="A174" s="60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ht="15.75" customHeight="1">
      <c r="A175" s="60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ht="15.75" customHeight="1">
      <c r="A176" s="60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ht="15.75" customHeight="1">
      <c r="A177" s="60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ht="15.75" customHeight="1">
      <c r="A178" s="60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ht="15.75" customHeight="1">
      <c r="A179" s="60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ht="15.75" customHeight="1">
      <c r="A180" s="60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ht="15.75" customHeight="1">
      <c r="A181" s="60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ht="15.75" customHeight="1">
      <c r="A182" s="60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ht="15.75" customHeight="1">
      <c r="A183" s="60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ht="15.75" customHeight="1">
      <c r="A184" s="60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ht="15.75" customHeight="1">
      <c r="A185" s="60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ht="15.75" customHeight="1">
      <c r="A186" s="60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ht="15.75" customHeight="1">
      <c r="A187" s="60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ht="15.75" customHeight="1">
      <c r="A188" s="60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ht="15.75" customHeight="1">
      <c r="A189" s="60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ht="15.75" customHeight="1">
      <c r="A190" s="60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ht="15.75" customHeight="1">
      <c r="A191" s="60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ht="15.75" customHeight="1">
      <c r="A192" s="60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ht="15.75" customHeight="1">
      <c r="A193" s="60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ht="15.75" customHeight="1">
      <c r="A194" s="60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ht="15.75" customHeight="1">
      <c r="A195" s="60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ht="15.75" customHeight="1">
      <c r="A196" s="60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ht="15.75" customHeight="1">
      <c r="A197" s="60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ht="15.75" customHeight="1">
      <c r="A198" s="60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ht="15.75" customHeight="1">
      <c r="A199" s="60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ht="15.75" customHeight="1">
      <c r="A200" s="60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ht="15.75" customHeight="1">
      <c r="A201" s="60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ht="15.75" customHeight="1">
      <c r="A202" s="60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ht="15.75" customHeight="1">
      <c r="A203" s="60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ht="15.75" customHeight="1">
      <c r="A204" s="60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ht="15.75" customHeight="1">
      <c r="A205" s="60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ht="15.75" customHeight="1">
      <c r="A206" s="60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ht="15.75" customHeight="1">
      <c r="A207" s="60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ht="15.75" customHeight="1">
      <c r="A208" s="60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ht="15.75" customHeight="1">
      <c r="A209" s="60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ht="15.75" customHeight="1">
      <c r="A210" s="60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ht="15.75" customHeight="1">
      <c r="A211" s="60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ht="15.75" customHeight="1">
      <c r="A212" s="60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ht="15.75" customHeight="1">
      <c r="A213" s="60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ht="15.75" customHeight="1">
      <c r="A214" s="60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ht="15.75" customHeight="1">
      <c r="A215" s="60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ht="15.75" customHeight="1">
      <c r="A216" s="60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ht="15.75" customHeight="1">
      <c r="A217" s="60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ht="15.75" customHeight="1">
      <c r="A218" s="60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ht="15.75" customHeight="1">
      <c r="A219" s="60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ht="15.75" customHeight="1">
      <c r="A220" s="60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ht="15.75" customHeight="1">
      <c r="A221" s="60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ht="15.75" customHeight="1">
      <c r="A222" s="60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ht="15.75" customHeight="1">
      <c r="A223" s="60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ht="15.75" customHeight="1">
      <c r="A224" s="60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ht="15.75" customHeight="1">
      <c r="A225" s="60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ht="15.75" customHeight="1"/>
    <row r="227" spans="1:26" ht="15.75" customHeight="1"/>
    <row r="228" spans="1:26" ht="15.75" customHeight="1"/>
    <row r="229" spans="1:26" ht="15.75" customHeight="1"/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3:F3"/>
    <mergeCell ref="D1:F1"/>
  </mergeCells>
  <pageMargins left="0.98425196850393704" right="0.78740157480314965" top="0.98425196850393704" bottom="0.98425196850393704" header="0" footer="0"/>
  <pageSetup paperSize="9" scale="6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022"/>
  <sheetViews>
    <sheetView workbookViewId="0">
      <selection activeCell="F16" sqref="F16"/>
    </sheetView>
  </sheetViews>
  <sheetFormatPr defaultColWidth="14.42578125" defaultRowHeight="15" customHeight="1"/>
  <cols>
    <col min="1" max="1" width="60.5703125" style="110" customWidth="1"/>
    <col min="2" max="2" width="9.42578125" style="110" customWidth="1"/>
    <col min="3" max="3" width="10.140625" style="110" customWidth="1"/>
    <col min="4" max="4" width="16.7109375" style="110" customWidth="1"/>
    <col min="5" max="5" width="6.7109375" style="110" customWidth="1"/>
    <col min="6" max="6" width="13.42578125" style="110" customWidth="1"/>
    <col min="7" max="7" width="23.28515625" style="110" customWidth="1"/>
    <col min="8" max="8" width="22.7109375" style="110" customWidth="1"/>
    <col min="9" max="9" width="23.42578125" style="110" customWidth="1"/>
    <col min="10" max="10" width="19.28515625" style="110" customWidth="1"/>
    <col min="11" max="12" width="15" style="110" customWidth="1"/>
    <col min="13" max="32" width="8.85546875" style="110" customWidth="1"/>
    <col min="33" max="16384" width="14.42578125" style="110"/>
  </cols>
  <sheetData>
    <row r="1" spans="1:32" ht="93" customHeight="1">
      <c r="A1" s="87"/>
      <c r="B1" s="63"/>
      <c r="C1" s="115"/>
      <c r="D1" s="115"/>
      <c r="E1" s="115"/>
      <c r="F1" s="88"/>
      <c r="G1" s="285" t="s">
        <v>603</v>
      </c>
      <c r="H1" s="285"/>
      <c r="I1" s="285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ht="15.75" customHeight="1">
      <c r="A2" s="116"/>
      <c r="B2" s="117"/>
      <c r="C2" s="117"/>
      <c r="D2" s="115"/>
      <c r="E2" s="117"/>
      <c r="F2" s="118"/>
      <c r="G2" s="119" t="s">
        <v>169</v>
      </c>
      <c r="H2" s="120"/>
      <c r="I2" s="120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</row>
    <row r="3" spans="1:32" ht="15.75" customHeight="1">
      <c r="A3" s="296" t="s">
        <v>602</v>
      </c>
      <c r="B3" s="289"/>
      <c r="C3" s="289"/>
      <c r="D3" s="289"/>
      <c r="E3" s="289"/>
      <c r="F3" s="289"/>
      <c r="G3" s="289"/>
      <c r="H3" s="289"/>
      <c r="I3" s="289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32" ht="33" customHeight="1">
      <c r="A4" s="289"/>
      <c r="B4" s="289"/>
      <c r="C4" s="289"/>
      <c r="D4" s="289"/>
      <c r="E4" s="289"/>
      <c r="F4" s="289"/>
      <c r="G4" s="289"/>
      <c r="H4" s="289"/>
      <c r="I4" s="289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</row>
    <row r="5" spans="1:32" ht="33" customHeight="1">
      <c r="A5" s="116"/>
      <c r="B5" s="115"/>
      <c r="C5" s="117"/>
      <c r="D5" s="115"/>
      <c r="E5" s="117"/>
      <c r="F5" s="117"/>
      <c r="G5" s="122"/>
      <c r="H5" s="120"/>
      <c r="I5" s="120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</row>
    <row r="6" spans="1:32" ht="15.75" customHeight="1">
      <c r="A6" s="297" t="s">
        <v>170</v>
      </c>
      <c r="B6" s="300" t="s">
        <v>171</v>
      </c>
      <c r="C6" s="301"/>
      <c r="D6" s="301"/>
      <c r="E6" s="301"/>
      <c r="F6" s="301"/>
      <c r="G6" s="301"/>
      <c r="H6" s="301"/>
      <c r="I6" s="302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</row>
    <row r="7" spans="1:32" ht="15.75" customHeight="1">
      <c r="A7" s="298"/>
      <c r="B7" s="303"/>
      <c r="C7" s="289"/>
      <c r="D7" s="289"/>
      <c r="E7" s="289"/>
      <c r="F7" s="289"/>
      <c r="G7" s="289"/>
      <c r="H7" s="289"/>
      <c r="I7" s="304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</row>
    <row r="8" spans="1:32" ht="15.75" customHeight="1">
      <c r="A8" s="298"/>
      <c r="B8" s="305"/>
      <c r="C8" s="306"/>
      <c r="D8" s="306"/>
      <c r="E8" s="306"/>
      <c r="F8" s="306"/>
      <c r="G8" s="306"/>
      <c r="H8" s="306"/>
      <c r="I8" s="307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</row>
    <row r="9" spans="1:32" ht="39.75" customHeight="1">
      <c r="A9" s="299"/>
      <c r="B9" s="123" t="s">
        <v>172</v>
      </c>
      <c r="C9" s="123" t="s">
        <v>173</v>
      </c>
      <c r="D9" s="124" t="s">
        <v>174</v>
      </c>
      <c r="E9" s="123" t="s">
        <v>395</v>
      </c>
      <c r="F9" s="123" t="s">
        <v>396</v>
      </c>
      <c r="G9" s="114" t="s">
        <v>175</v>
      </c>
      <c r="H9" s="114" t="s">
        <v>176</v>
      </c>
      <c r="I9" s="114" t="s">
        <v>397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</row>
    <row r="10" spans="1:32" ht="15.75" customHeight="1">
      <c r="A10" s="126" t="s">
        <v>177</v>
      </c>
      <c r="B10" s="127" t="s">
        <v>178</v>
      </c>
      <c r="C10" s="127"/>
      <c r="D10" s="128"/>
      <c r="E10" s="127"/>
      <c r="F10" s="129"/>
      <c r="G10" s="130">
        <f t="shared" ref="G10:I10" si="0">G11+G66+G80+G105+G73+G101</f>
        <v>170214</v>
      </c>
      <c r="H10" s="130">
        <f t="shared" si="0"/>
        <v>170728.3</v>
      </c>
      <c r="I10" s="130">
        <f t="shared" si="0"/>
        <v>170144.1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</row>
    <row r="11" spans="1:32" ht="15.75" customHeight="1">
      <c r="A11" s="132" t="s">
        <v>179</v>
      </c>
      <c r="B11" s="133" t="s">
        <v>178</v>
      </c>
      <c r="C11" s="133" t="s">
        <v>180</v>
      </c>
      <c r="D11" s="134"/>
      <c r="E11" s="133"/>
      <c r="F11" s="133"/>
      <c r="G11" s="135">
        <f t="shared" ref="G11:I11" si="1">G12+G27+G47+G50+G17+G44</f>
        <v>120578.7</v>
      </c>
      <c r="H11" s="135">
        <f t="shared" si="1"/>
        <v>111548</v>
      </c>
      <c r="I11" s="135">
        <f t="shared" si="1"/>
        <v>112307.7</v>
      </c>
      <c r="J11" s="136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</row>
    <row r="12" spans="1:32" ht="31.5" customHeight="1">
      <c r="A12" s="132" t="s">
        <v>398</v>
      </c>
      <c r="B12" s="133" t="s">
        <v>178</v>
      </c>
      <c r="C12" s="133" t="s">
        <v>182</v>
      </c>
      <c r="D12" s="134"/>
      <c r="E12" s="133"/>
      <c r="F12" s="133"/>
      <c r="G12" s="137">
        <f t="shared" ref="G12:I12" si="2">G13</f>
        <v>1624</v>
      </c>
      <c r="H12" s="137">
        <f t="shared" si="2"/>
        <v>1317</v>
      </c>
      <c r="I12" s="137">
        <f t="shared" si="2"/>
        <v>1317</v>
      </c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</row>
    <row r="13" spans="1:32" ht="15.75" customHeight="1">
      <c r="A13" s="138" t="s">
        <v>181</v>
      </c>
      <c r="B13" s="129" t="s">
        <v>178</v>
      </c>
      <c r="C13" s="129" t="s">
        <v>182</v>
      </c>
      <c r="D13" s="139" t="s">
        <v>183</v>
      </c>
      <c r="E13" s="129"/>
      <c r="F13" s="129"/>
      <c r="G13" s="140">
        <f t="shared" ref="G13:I13" si="3">G14+G16+G15</f>
        <v>1624</v>
      </c>
      <c r="H13" s="140">
        <f t="shared" si="3"/>
        <v>1317</v>
      </c>
      <c r="I13" s="140">
        <f t="shared" si="3"/>
        <v>1317</v>
      </c>
      <c r="J13" s="14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31.5" customHeight="1">
      <c r="A14" s="142" t="s">
        <v>399</v>
      </c>
      <c r="B14" s="129" t="s">
        <v>178</v>
      </c>
      <c r="C14" s="129" t="s">
        <v>182</v>
      </c>
      <c r="D14" s="139" t="s">
        <v>183</v>
      </c>
      <c r="E14" s="129" t="s">
        <v>400</v>
      </c>
      <c r="F14" s="129" t="s">
        <v>401</v>
      </c>
      <c r="G14" s="143">
        <v>1240</v>
      </c>
      <c r="H14" s="140">
        <v>1004</v>
      </c>
      <c r="I14" s="140">
        <v>1004</v>
      </c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</row>
    <row r="15" spans="1:32" ht="47.25" customHeight="1">
      <c r="A15" s="144" t="s">
        <v>402</v>
      </c>
      <c r="B15" s="129" t="s">
        <v>178</v>
      </c>
      <c r="C15" s="129" t="s">
        <v>182</v>
      </c>
      <c r="D15" s="139" t="s">
        <v>183</v>
      </c>
      <c r="E15" s="129" t="s">
        <v>403</v>
      </c>
      <c r="F15" s="129" t="s">
        <v>404</v>
      </c>
      <c r="G15" s="140">
        <v>10</v>
      </c>
      <c r="H15" s="140">
        <v>10</v>
      </c>
      <c r="I15" s="140">
        <v>10</v>
      </c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</row>
    <row r="16" spans="1:32" ht="47.25" customHeight="1">
      <c r="A16" s="145" t="s">
        <v>405</v>
      </c>
      <c r="B16" s="129" t="s">
        <v>178</v>
      </c>
      <c r="C16" s="129" t="s">
        <v>182</v>
      </c>
      <c r="D16" s="139" t="s">
        <v>183</v>
      </c>
      <c r="E16" s="129" t="s">
        <v>406</v>
      </c>
      <c r="F16" s="129" t="s">
        <v>407</v>
      </c>
      <c r="G16" s="143">
        <v>374</v>
      </c>
      <c r="H16" s="140">
        <v>303</v>
      </c>
      <c r="I16" s="140">
        <v>303</v>
      </c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47.25" customHeight="1">
      <c r="A17" s="132" t="s">
        <v>408</v>
      </c>
      <c r="B17" s="133" t="s">
        <v>178</v>
      </c>
      <c r="C17" s="133" t="s">
        <v>185</v>
      </c>
      <c r="D17" s="134"/>
      <c r="E17" s="133"/>
      <c r="F17" s="133"/>
      <c r="G17" s="137">
        <f>G18+G22</f>
        <v>2307</v>
      </c>
      <c r="H17" s="137">
        <f t="shared" ref="H17:I17" si="4">H18</f>
        <v>500</v>
      </c>
      <c r="I17" s="137">
        <f t="shared" si="4"/>
        <v>500</v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</row>
    <row r="18" spans="1:32" ht="15.75" customHeight="1">
      <c r="A18" s="138" t="s">
        <v>184</v>
      </c>
      <c r="B18" s="129" t="s">
        <v>178</v>
      </c>
      <c r="C18" s="129" t="s">
        <v>185</v>
      </c>
      <c r="D18" s="139" t="s">
        <v>186</v>
      </c>
      <c r="E18" s="129"/>
      <c r="F18" s="129"/>
      <c r="G18" s="140">
        <f t="shared" ref="G18:I18" si="5">G19+G21+G20</f>
        <v>603</v>
      </c>
      <c r="H18" s="140">
        <f t="shared" si="5"/>
        <v>500</v>
      </c>
      <c r="I18" s="140">
        <f t="shared" si="5"/>
        <v>500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31.5" customHeight="1">
      <c r="A19" s="142" t="s">
        <v>399</v>
      </c>
      <c r="B19" s="129" t="s">
        <v>178</v>
      </c>
      <c r="C19" s="129" t="s">
        <v>185</v>
      </c>
      <c r="D19" s="139" t="s">
        <v>186</v>
      </c>
      <c r="E19" s="129" t="s">
        <v>400</v>
      </c>
      <c r="F19" s="129" t="s">
        <v>401</v>
      </c>
      <c r="G19" s="143">
        <v>455</v>
      </c>
      <c r="H19" s="140">
        <v>376</v>
      </c>
      <c r="I19" s="140">
        <v>376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47.25" customHeight="1">
      <c r="A20" s="138" t="s">
        <v>409</v>
      </c>
      <c r="B20" s="129" t="s">
        <v>178</v>
      </c>
      <c r="C20" s="129" t="s">
        <v>185</v>
      </c>
      <c r="D20" s="139" t="s">
        <v>186</v>
      </c>
      <c r="E20" s="129" t="s">
        <v>403</v>
      </c>
      <c r="F20" s="129" t="s">
        <v>404</v>
      </c>
      <c r="G20" s="140">
        <v>10</v>
      </c>
      <c r="H20" s="140">
        <v>10</v>
      </c>
      <c r="I20" s="140">
        <v>10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47.25" customHeight="1">
      <c r="A21" s="145" t="s">
        <v>405</v>
      </c>
      <c r="B21" s="129" t="s">
        <v>178</v>
      </c>
      <c r="C21" s="129" t="s">
        <v>185</v>
      </c>
      <c r="D21" s="139" t="s">
        <v>186</v>
      </c>
      <c r="E21" s="129" t="s">
        <v>406</v>
      </c>
      <c r="F21" s="129" t="s">
        <v>407</v>
      </c>
      <c r="G21" s="143">
        <v>138</v>
      </c>
      <c r="H21" s="140">
        <v>114</v>
      </c>
      <c r="I21" s="140">
        <v>114</v>
      </c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47.25" customHeight="1">
      <c r="A22" s="146" t="s">
        <v>187</v>
      </c>
      <c r="B22" s="147" t="s">
        <v>178</v>
      </c>
      <c r="C22" s="147" t="s">
        <v>185</v>
      </c>
      <c r="D22" s="148" t="s">
        <v>188</v>
      </c>
      <c r="E22" s="147"/>
      <c r="F22" s="147"/>
      <c r="G22" s="149">
        <f>G25+G26+G23+G24</f>
        <v>1704</v>
      </c>
      <c r="H22" s="137"/>
      <c r="I22" s="137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</row>
    <row r="23" spans="1:32" ht="47.25" customHeight="1">
      <c r="A23" s="142" t="s">
        <v>399</v>
      </c>
      <c r="B23" s="150" t="s">
        <v>178</v>
      </c>
      <c r="C23" s="150" t="s">
        <v>185</v>
      </c>
      <c r="D23" s="147" t="s">
        <v>188</v>
      </c>
      <c r="E23" s="150" t="s">
        <v>400</v>
      </c>
      <c r="F23" s="150" t="s">
        <v>401</v>
      </c>
      <c r="G23" s="143">
        <v>1140</v>
      </c>
      <c r="H23" s="137"/>
      <c r="I23" s="137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2" ht="47.25" customHeight="1">
      <c r="A24" s="145" t="s">
        <v>405</v>
      </c>
      <c r="B24" s="150" t="s">
        <v>178</v>
      </c>
      <c r="C24" s="150" t="s">
        <v>185</v>
      </c>
      <c r="D24" s="147" t="s">
        <v>188</v>
      </c>
      <c r="E24" s="150" t="s">
        <v>406</v>
      </c>
      <c r="F24" s="150" t="s">
        <v>407</v>
      </c>
      <c r="G24" s="143">
        <v>344</v>
      </c>
      <c r="H24" s="137"/>
      <c r="I24" s="137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  <row r="25" spans="1:32" ht="47.25" customHeight="1">
      <c r="A25" s="151" t="s">
        <v>410</v>
      </c>
      <c r="B25" s="152" t="s">
        <v>178</v>
      </c>
      <c r="C25" s="152" t="s">
        <v>185</v>
      </c>
      <c r="D25" s="153" t="s">
        <v>188</v>
      </c>
      <c r="E25" s="152" t="s">
        <v>411</v>
      </c>
      <c r="F25" s="152" t="s">
        <v>404</v>
      </c>
      <c r="G25" s="154">
        <v>200</v>
      </c>
      <c r="H25" s="137"/>
      <c r="I25" s="137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</row>
    <row r="26" spans="1:32" ht="47.25" customHeight="1">
      <c r="A26" s="155" t="s">
        <v>412</v>
      </c>
      <c r="B26" s="152" t="s">
        <v>178</v>
      </c>
      <c r="C26" s="152" t="s">
        <v>185</v>
      </c>
      <c r="D26" s="153" t="s">
        <v>188</v>
      </c>
      <c r="E26" s="152" t="s">
        <v>413</v>
      </c>
      <c r="F26" s="152" t="s">
        <v>414</v>
      </c>
      <c r="G26" s="154">
        <v>20</v>
      </c>
      <c r="H26" s="137"/>
      <c r="I26" s="137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</row>
    <row r="27" spans="1:32" ht="47.25" customHeight="1">
      <c r="A27" s="132" t="s">
        <v>415</v>
      </c>
      <c r="B27" s="133" t="s">
        <v>178</v>
      </c>
      <c r="C27" s="133" t="s">
        <v>189</v>
      </c>
      <c r="D27" s="156"/>
      <c r="E27" s="133"/>
      <c r="F27" s="133"/>
      <c r="G27" s="137">
        <f t="shared" ref="G27:I27" si="6">G28+G40+G32+G38+G35</f>
        <v>39916.6</v>
      </c>
      <c r="H27" s="137">
        <f t="shared" si="6"/>
        <v>34204.9</v>
      </c>
      <c r="I27" s="137">
        <f t="shared" si="6"/>
        <v>34156.199999999997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</row>
    <row r="28" spans="1:32" ht="15.75" customHeight="1">
      <c r="A28" s="138" t="s">
        <v>184</v>
      </c>
      <c r="B28" s="129" t="s">
        <v>178</v>
      </c>
      <c r="C28" s="129" t="s">
        <v>189</v>
      </c>
      <c r="D28" s="139" t="s">
        <v>186</v>
      </c>
      <c r="E28" s="129"/>
      <c r="F28" s="129"/>
      <c r="G28" s="140">
        <f t="shared" ref="G28:I28" si="7">SUM(G29:G31)</f>
        <v>37966</v>
      </c>
      <c r="H28" s="140">
        <f t="shared" si="7"/>
        <v>31789</v>
      </c>
      <c r="I28" s="140">
        <f t="shared" si="7"/>
        <v>31789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31.5" customHeight="1">
      <c r="A29" s="142" t="s">
        <v>399</v>
      </c>
      <c r="B29" s="129" t="s">
        <v>178</v>
      </c>
      <c r="C29" s="129" t="s">
        <v>189</v>
      </c>
      <c r="D29" s="139" t="s">
        <v>186</v>
      </c>
      <c r="E29" s="129" t="s">
        <v>400</v>
      </c>
      <c r="F29" s="129" t="s">
        <v>401</v>
      </c>
      <c r="G29" s="143">
        <v>29121</v>
      </c>
      <c r="H29" s="140">
        <f t="shared" ref="H29:I29" si="8">7480+17000</f>
        <v>24480</v>
      </c>
      <c r="I29" s="140">
        <f t="shared" si="8"/>
        <v>24480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47.25" customHeight="1">
      <c r="A30" s="145" t="s">
        <v>405</v>
      </c>
      <c r="B30" s="129" t="s">
        <v>178</v>
      </c>
      <c r="C30" s="129" t="s">
        <v>189</v>
      </c>
      <c r="D30" s="139" t="s">
        <v>186</v>
      </c>
      <c r="E30" s="129" t="s">
        <v>406</v>
      </c>
      <c r="F30" s="129" t="s">
        <v>407</v>
      </c>
      <c r="G30" s="143">
        <v>8795</v>
      </c>
      <c r="H30" s="140">
        <f t="shared" ref="H30:I30" si="9">2259+5000</f>
        <v>7259</v>
      </c>
      <c r="I30" s="140">
        <f t="shared" si="9"/>
        <v>7259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47.25" customHeight="1">
      <c r="A31" s="138" t="s">
        <v>409</v>
      </c>
      <c r="B31" s="129" t="s">
        <v>178</v>
      </c>
      <c r="C31" s="129" t="s">
        <v>189</v>
      </c>
      <c r="D31" s="139" t="s">
        <v>186</v>
      </c>
      <c r="E31" s="129" t="s">
        <v>403</v>
      </c>
      <c r="F31" s="129" t="s">
        <v>404</v>
      </c>
      <c r="G31" s="140">
        <v>50</v>
      </c>
      <c r="H31" s="140">
        <v>50</v>
      </c>
      <c r="I31" s="140">
        <v>50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15.75" customHeight="1">
      <c r="A32" s="138" t="s">
        <v>190</v>
      </c>
      <c r="B32" s="129" t="s">
        <v>178</v>
      </c>
      <c r="C32" s="129" t="s">
        <v>189</v>
      </c>
      <c r="D32" s="139" t="s">
        <v>191</v>
      </c>
      <c r="E32" s="129"/>
      <c r="F32" s="129"/>
      <c r="G32" s="140">
        <f t="shared" ref="G32:I32" si="10">G33+G34</f>
        <v>0</v>
      </c>
      <c r="H32" s="140">
        <f t="shared" si="10"/>
        <v>0</v>
      </c>
      <c r="I32" s="140">
        <f t="shared" si="10"/>
        <v>0</v>
      </c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31.5" customHeight="1">
      <c r="A33" s="142" t="s">
        <v>399</v>
      </c>
      <c r="B33" s="129" t="s">
        <v>178</v>
      </c>
      <c r="C33" s="129" t="s">
        <v>189</v>
      </c>
      <c r="D33" s="139" t="s">
        <v>191</v>
      </c>
      <c r="E33" s="129" t="s">
        <v>400</v>
      </c>
      <c r="F33" s="129" t="s">
        <v>401</v>
      </c>
      <c r="G33" s="140"/>
      <c r="H33" s="140"/>
      <c r="I33" s="14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47.25" customHeight="1">
      <c r="A34" s="145" t="s">
        <v>405</v>
      </c>
      <c r="B34" s="129" t="s">
        <v>178</v>
      </c>
      <c r="C34" s="129" t="s">
        <v>189</v>
      </c>
      <c r="D34" s="139" t="s">
        <v>191</v>
      </c>
      <c r="E34" s="129" t="s">
        <v>406</v>
      </c>
      <c r="F34" s="129" t="s">
        <v>407</v>
      </c>
      <c r="G34" s="140"/>
      <c r="H34" s="140"/>
      <c r="I34" s="140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31.5" customHeight="1">
      <c r="A35" s="138" t="s">
        <v>192</v>
      </c>
      <c r="B35" s="129" t="s">
        <v>178</v>
      </c>
      <c r="C35" s="129" t="s">
        <v>189</v>
      </c>
      <c r="D35" s="139" t="s">
        <v>193</v>
      </c>
      <c r="E35" s="129"/>
      <c r="F35" s="129"/>
      <c r="G35" s="140">
        <f t="shared" ref="G35:I35" si="11">G36+G37</f>
        <v>980.1</v>
      </c>
      <c r="H35" s="140">
        <f t="shared" si="11"/>
        <v>982.4</v>
      </c>
      <c r="I35" s="140">
        <f t="shared" si="11"/>
        <v>984.7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31.5" customHeight="1">
      <c r="A36" s="142" t="s">
        <v>399</v>
      </c>
      <c r="B36" s="129" t="s">
        <v>178</v>
      </c>
      <c r="C36" s="129" t="s">
        <v>189</v>
      </c>
      <c r="D36" s="139" t="s">
        <v>193</v>
      </c>
      <c r="E36" s="129" t="s">
        <v>400</v>
      </c>
      <c r="F36" s="129" t="s">
        <v>401</v>
      </c>
      <c r="G36" s="157">
        <v>753</v>
      </c>
      <c r="H36" s="157">
        <v>755</v>
      </c>
      <c r="I36" s="157">
        <v>756</v>
      </c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47.25" customHeight="1">
      <c r="A37" s="145" t="s">
        <v>405</v>
      </c>
      <c r="B37" s="129" t="s">
        <v>178</v>
      </c>
      <c r="C37" s="129" t="s">
        <v>189</v>
      </c>
      <c r="D37" s="139" t="s">
        <v>193</v>
      </c>
      <c r="E37" s="129" t="s">
        <v>406</v>
      </c>
      <c r="F37" s="129" t="s">
        <v>407</v>
      </c>
      <c r="G37" s="157">
        <v>227.1</v>
      </c>
      <c r="H37" s="157">
        <v>227.4</v>
      </c>
      <c r="I37" s="157">
        <v>228.7</v>
      </c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31.5" customHeight="1">
      <c r="A38" s="138" t="s">
        <v>194</v>
      </c>
      <c r="B38" s="129" t="s">
        <v>178</v>
      </c>
      <c r="C38" s="129" t="s">
        <v>189</v>
      </c>
      <c r="D38" s="139" t="s">
        <v>195</v>
      </c>
      <c r="E38" s="129"/>
      <c r="F38" s="129"/>
      <c r="G38" s="140">
        <f t="shared" ref="G38:I38" si="12">G39</f>
        <v>3.1</v>
      </c>
      <c r="H38" s="140">
        <f t="shared" si="12"/>
        <v>3.1</v>
      </c>
      <c r="I38" s="140">
        <f t="shared" si="12"/>
        <v>3.1</v>
      </c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31.5" customHeight="1">
      <c r="A39" s="138" t="s">
        <v>416</v>
      </c>
      <c r="B39" s="129" t="s">
        <v>178</v>
      </c>
      <c r="C39" s="129" t="s">
        <v>189</v>
      </c>
      <c r="D39" s="139" t="s">
        <v>195</v>
      </c>
      <c r="E39" s="129" t="s">
        <v>413</v>
      </c>
      <c r="F39" s="129" t="s">
        <v>417</v>
      </c>
      <c r="G39" s="157">
        <v>3.1</v>
      </c>
      <c r="H39" s="157">
        <v>3.1</v>
      </c>
      <c r="I39" s="157">
        <v>3.1</v>
      </c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63" customHeight="1">
      <c r="A40" s="138" t="s">
        <v>196</v>
      </c>
      <c r="B40" s="129" t="s">
        <v>178</v>
      </c>
      <c r="C40" s="129" t="s">
        <v>189</v>
      </c>
      <c r="D40" s="139" t="s">
        <v>197</v>
      </c>
      <c r="E40" s="129"/>
      <c r="F40" s="129"/>
      <c r="G40" s="140">
        <f t="shared" ref="G40:I40" si="13">G41+G42+G43</f>
        <v>967.4</v>
      </c>
      <c r="H40" s="140">
        <f t="shared" si="13"/>
        <v>1430.4</v>
      </c>
      <c r="I40" s="140">
        <f t="shared" si="13"/>
        <v>1379.4</v>
      </c>
      <c r="J40" s="141">
        <f t="shared" ref="J40:L40" si="14">G40+G129+G404</f>
        <v>1014.3</v>
      </c>
      <c r="K40" s="141">
        <f t="shared" si="14"/>
        <v>1477.3000000000002</v>
      </c>
      <c r="L40" s="141">
        <f t="shared" si="14"/>
        <v>1426.3000000000002</v>
      </c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ht="31.5" customHeight="1">
      <c r="A41" s="142" t="s">
        <v>399</v>
      </c>
      <c r="B41" s="129" t="s">
        <v>178</v>
      </c>
      <c r="C41" s="129" t="s">
        <v>189</v>
      </c>
      <c r="D41" s="139" t="s">
        <v>197</v>
      </c>
      <c r="E41" s="129" t="s">
        <v>400</v>
      </c>
      <c r="F41" s="129" t="s">
        <v>401</v>
      </c>
      <c r="G41" s="157">
        <v>743</v>
      </c>
      <c r="H41" s="157">
        <v>1099</v>
      </c>
      <c r="I41" s="157">
        <v>1060</v>
      </c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ht="15.75" customHeight="1">
      <c r="A42" s="145" t="s">
        <v>405</v>
      </c>
      <c r="B42" s="129" t="s">
        <v>178</v>
      </c>
      <c r="C42" s="129" t="s">
        <v>189</v>
      </c>
      <c r="D42" s="139" t="s">
        <v>197</v>
      </c>
      <c r="E42" s="129" t="s">
        <v>406</v>
      </c>
      <c r="F42" s="129" t="s">
        <v>407</v>
      </c>
      <c r="G42" s="157">
        <v>224.4</v>
      </c>
      <c r="H42" s="157">
        <v>331.4</v>
      </c>
      <c r="I42" s="157">
        <v>319.39999999999998</v>
      </c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ht="15.75" customHeight="1">
      <c r="A43" s="138" t="s">
        <v>416</v>
      </c>
      <c r="B43" s="129" t="s">
        <v>178</v>
      </c>
      <c r="C43" s="129" t="s">
        <v>189</v>
      </c>
      <c r="D43" s="139" t="s">
        <v>197</v>
      </c>
      <c r="E43" s="129" t="s">
        <v>413</v>
      </c>
      <c r="F43" s="129" t="s">
        <v>417</v>
      </c>
      <c r="G43" s="158"/>
      <c r="H43" s="158"/>
      <c r="I43" s="158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ht="47.25" customHeight="1">
      <c r="A44" s="159" t="s">
        <v>418</v>
      </c>
      <c r="B44" s="133" t="s">
        <v>178</v>
      </c>
      <c r="C44" s="133" t="s">
        <v>199</v>
      </c>
      <c r="D44" s="139"/>
      <c r="E44" s="129"/>
      <c r="F44" s="129"/>
      <c r="G44" s="140">
        <f t="shared" ref="G44:I45" si="15">G45</f>
        <v>27.7</v>
      </c>
      <c r="H44" s="140">
        <f t="shared" si="15"/>
        <v>3.5</v>
      </c>
      <c r="I44" s="140">
        <f t="shared" si="15"/>
        <v>3.7</v>
      </c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ht="47.25" customHeight="1">
      <c r="A45" s="138" t="s">
        <v>198</v>
      </c>
      <c r="B45" s="129" t="s">
        <v>178</v>
      </c>
      <c r="C45" s="129" t="s">
        <v>199</v>
      </c>
      <c r="D45" s="139" t="s">
        <v>200</v>
      </c>
      <c r="E45" s="129"/>
      <c r="F45" s="129"/>
      <c r="G45" s="140">
        <f t="shared" si="15"/>
        <v>27.7</v>
      </c>
      <c r="H45" s="140">
        <f t="shared" si="15"/>
        <v>3.5</v>
      </c>
      <c r="I45" s="140">
        <f t="shared" si="15"/>
        <v>3.7</v>
      </c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ht="47.25" customHeight="1">
      <c r="A46" s="138" t="s">
        <v>416</v>
      </c>
      <c r="B46" s="129" t="s">
        <v>178</v>
      </c>
      <c r="C46" s="129" t="s">
        <v>199</v>
      </c>
      <c r="D46" s="139" t="s">
        <v>200</v>
      </c>
      <c r="E46" s="129" t="s">
        <v>413</v>
      </c>
      <c r="F46" s="129" t="s">
        <v>417</v>
      </c>
      <c r="G46" s="157">
        <v>27.7</v>
      </c>
      <c r="H46" s="157">
        <v>3.5</v>
      </c>
      <c r="I46" s="157">
        <v>3.7</v>
      </c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ht="15.75" customHeight="1">
      <c r="A47" s="132" t="s">
        <v>419</v>
      </c>
      <c r="B47" s="133" t="s">
        <v>178</v>
      </c>
      <c r="C47" s="133" t="s">
        <v>202</v>
      </c>
      <c r="D47" s="156"/>
      <c r="E47" s="133"/>
      <c r="F47" s="133"/>
      <c r="G47" s="137">
        <f t="shared" ref="G47:I48" si="16">G48</f>
        <v>1000</v>
      </c>
      <c r="H47" s="137">
        <f t="shared" si="16"/>
        <v>1000</v>
      </c>
      <c r="I47" s="137">
        <f t="shared" si="16"/>
        <v>1000</v>
      </c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</row>
    <row r="48" spans="1:32" ht="15.75" customHeight="1">
      <c r="A48" s="138" t="s">
        <v>201</v>
      </c>
      <c r="B48" s="129" t="s">
        <v>178</v>
      </c>
      <c r="C48" s="129" t="s">
        <v>202</v>
      </c>
      <c r="D48" s="139" t="s">
        <v>203</v>
      </c>
      <c r="E48" s="129"/>
      <c r="F48" s="129"/>
      <c r="G48" s="140">
        <f t="shared" si="16"/>
        <v>1000</v>
      </c>
      <c r="H48" s="140">
        <f t="shared" si="16"/>
        <v>1000</v>
      </c>
      <c r="I48" s="140">
        <f t="shared" si="16"/>
        <v>1000</v>
      </c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ht="15.75" customHeight="1">
      <c r="A49" s="138" t="s">
        <v>420</v>
      </c>
      <c r="B49" s="129" t="s">
        <v>178</v>
      </c>
      <c r="C49" s="129" t="s">
        <v>202</v>
      </c>
      <c r="D49" s="160" t="s">
        <v>203</v>
      </c>
      <c r="E49" s="129" t="s">
        <v>421</v>
      </c>
      <c r="F49" s="129" t="s">
        <v>422</v>
      </c>
      <c r="G49" s="140">
        <f>I49</f>
        <v>1000</v>
      </c>
      <c r="H49" s="140">
        <f>G49</f>
        <v>1000</v>
      </c>
      <c r="I49" s="140">
        <v>1000</v>
      </c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ht="15.75" customHeight="1">
      <c r="A50" s="132" t="s">
        <v>423</v>
      </c>
      <c r="B50" s="133" t="s">
        <v>178</v>
      </c>
      <c r="C50" s="133" t="s">
        <v>205</v>
      </c>
      <c r="D50" s="134"/>
      <c r="E50" s="133"/>
      <c r="F50" s="133"/>
      <c r="G50" s="137">
        <f t="shared" ref="G50:I50" si="17">G51</f>
        <v>75703.400000000009</v>
      </c>
      <c r="H50" s="137">
        <f t="shared" si="17"/>
        <v>74522.600000000006</v>
      </c>
      <c r="I50" s="137">
        <f t="shared" si="17"/>
        <v>75330.8</v>
      </c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</row>
    <row r="51" spans="1:32" ht="15.75" customHeight="1">
      <c r="A51" s="138" t="s">
        <v>204</v>
      </c>
      <c r="B51" s="129" t="s">
        <v>178</v>
      </c>
      <c r="C51" s="129" t="s">
        <v>205</v>
      </c>
      <c r="D51" s="160" t="s">
        <v>206</v>
      </c>
      <c r="E51" s="129"/>
      <c r="F51" s="129"/>
      <c r="G51" s="140">
        <f t="shared" ref="G51:I51" si="18">SUM(G52:G65)</f>
        <v>75703.400000000009</v>
      </c>
      <c r="H51" s="140">
        <f t="shared" si="18"/>
        <v>74522.600000000006</v>
      </c>
      <c r="I51" s="140">
        <f t="shared" si="18"/>
        <v>75330.8</v>
      </c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ht="31.5" customHeight="1">
      <c r="A52" s="142" t="s">
        <v>424</v>
      </c>
      <c r="B52" s="129" t="s">
        <v>178</v>
      </c>
      <c r="C52" s="129" t="s">
        <v>205</v>
      </c>
      <c r="D52" s="160" t="s">
        <v>206</v>
      </c>
      <c r="E52" s="129" t="s">
        <v>425</v>
      </c>
      <c r="F52" s="129" t="s">
        <v>401</v>
      </c>
      <c r="G52" s="161">
        <v>304</v>
      </c>
      <c r="H52" s="140">
        <v>315</v>
      </c>
      <c r="I52" s="140">
        <v>315</v>
      </c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ht="31.5" customHeight="1">
      <c r="A53" s="138" t="s">
        <v>426</v>
      </c>
      <c r="B53" s="129" t="s">
        <v>178</v>
      </c>
      <c r="C53" s="129" t="s">
        <v>205</v>
      </c>
      <c r="D53" s="160" t="s">
        <v>206</v>
      </c>
      <c r="E53" s="129" t="s">
        <v>427</v>
      </c>
      <c r="F53" s="129" t="s">
        <v>404</v>
      </c>
      <c r="G53" s="140">
        <v>20</v>
      </c>
      <c r="H53" s="162"/>
      <c r="I53" s="140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ht="47.25" customHeight="1">
      <c r="A54" s="145" t="s">
        <v>428</v>
      </c>
      <c r="B54" s="129" t="s">
        <v>178</v>
      </c>
      <c r="C54" s="129" t="s">
        <v>205</v>
      </c>
      <c r="D54" s="160" t="s">
        <v>206</v>
      </c>
      <c r="E54" s="129" t="s">
        <v>429</v>
      </c>
      <c r="F54" s="129" t="s">
        <v>407</v>
      </c>
      <c r="G54" s="161">
        <v>92</v>
      </c>
      <c r="H54" s="140">
        <v>95</v>
      </c>
      <c r="I54" s="140">
        <v>95</v>
      </c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ht="15.75" customHeight="1">
      <c r="A55" s="163" t="s">
        <v>416</v>
      </c>
      <c r="B55" s="129" t="s">
        <v>178</v>
      </c>
      <c r="C55" s="129" t="s">
        <v>205</v>
      </c>
      <c r="D55" s="160" t="s">
        <v>206</v>
      </c>
      <c r="E55" s="129" t="s">
        <v>413</v>
      </c>
      <c r="F55" s="129" t="s">
        <v>430</v>
      </c>
      <c r="G55" s="140">
        <v>20</v>
      </c>
      <c r="H55" s="140">
        <v>10</v>
      </c>
      <c r="I55" s="140">
        <v>10</v>
      </c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ht="15.75" customHeight="1">
      <c r="A56" s="163"/>
      <c r="B56" s="129"/>
      <c r="C56" s="129" t="s">
        <v>205</v>
      </c>
      <c r="D56" s="160" t="s">
        <v>206</v>
      </c>
      <c r="E56" s="129" t="s">
        <v>413</v>
      </c>
      <c r="F56" s="129" t="s">
        <v>431</v>
      </c>
      <c r="G56" s="140">
        <v>30</v>
      </c>
      <c r="H56" s="140">
        <v>10</v>
      </c>
      <c r="I56" s="140">
        <v>10</v>
      </c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ht="15.75" customHeight="1">
      <c r="A57" s="163"/>
      <c r="B57" s="129"/>
      <c r="C57" s="129" t="s">
        <v>205</v>
      </c>
      <c r="D57" s="160" t="s">
        <v>206</v>
      </c>
      <c r="E57" s="129" t="s">
        <v>413</v>
      </c>
      <c r="F57" s="129" t="s">
        <v>414</v>
      </c>
      <c r="G57" s="140">
        <v>100</v>
      </c>
      <c r="H57" s="140">
        <v>100</v>
      </c>
      <c r="I57" s="140">
        <v>100</v>
      </c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ht="15.75" customHeight="1">
      <c r="A58" s="163"/>
      <c r="B58" s="129"/>
      <c r="C58" s="129" t="s">
        <v>205</v>
      </c>
      <c r="D58" s="160" t="s">
        <v>206</v>
      </c>
      <c r="E58" s="129" t="s">
        <v>413</v>
      </c>
      <c r="F58" s="129" t="s">
        <v>422</v>
      </c>
      <c r="G58" s="140">
        <v>20</v>
      </c>
      <c r="H58" s="140">
        <v>20</v>
      </c>
      <c r="I58" s="140">
        <v>20</v>
      </c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ht="15.75" customHeight="1">
      <c r="A59" s="163"/>
      <c r="B59" s="129"/>
      <c r="C59" s="129" t="s">
        <v>205</v>
      </c>
      <c r="D59" s="160" t="s">
        <v>206</v>
      </c>
      <c r="E59" s="129" t="s">
        <v>413</v>
      </c>
      <c r="F59" s="129" t="s">
        <v>432</v>
      </c>
      <c r="G59" s="140">
        <f t="shared" ref="G59:I59" si="19">I59</f>
        <v>0</v>
      </c>
      <c r="H59" s="140">
        <f t="shared" si="19"/>
        <v>0</v>
      </c>
      <c r="I59" s="140">
        <f t="shared" si="19"/>
        <v>0</v>
      </c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ht="15.75" customHeight="1">
      <c r="A60" s="163"/>
      <c r="B60" s="129"/>
      <c r="C60" s="129" t="s">
        <v>205</v>
      </c>
      <c r="D60" s="160" t="s">
        <v>206</v>
      </c>
      <c r="E60" s="129" t="s">
        <v>413</v>
      </c>
      <c r="F60" s="129" t="s">
        <v>417</v>
      </c>
      <c r="G60" s="140"/>
      <c r="H60" s="140">
        <v>200</v>
      </c>
      <c r="I60" s="140">
        <v>200</v>
      </c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ht="15.75" customHeight="1">
      <c r="A61" s="144" t="s">
        <v>433</v>
      </c>
      <c r="B61" s="129" t="s">
        <v>178</v>
      </c>
      <c r="C61" s="129" t="s">
        <v>205</v>
      </c>
      <c r="D61" s="160" t="s">
        <v>206</v>
      </c>
      <c r="E61" s="129" t="s">
        <v>434</v>
      </c>
      <c r="F61" s="129" t="s">
        <v>422</v>
      </c>
      <c r="G61" s="164">
        <v>2000</v>
      </c>
      <c r="H61" s="165">
        <v>1000</v>
      </c>
      <c r="I61" s="164">
        <v>1000</v>
      </c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ht="15.75" customHeight="1">
      <c r="A62" s="166" t="s">
        <v>435</v>
      </c>
      <c r="B62" s="129" t="s">
        <v>178</v>
      </c>
      <c r="C62" s="129" t="s">
        <v>205</v>
      </c>
      <c r="D62" s="160" t="s">
        <v>206</v>
      </c>
      <c r="E62" s="129" t="s">
        <v>436</v>
      </c>
      <c r="F62" s="129" t="s">
        <v>437</v>
      </c>
      <c r="G62" s="143">
        <f>71559.8+1286.6</f>
        <v>72846.400000000009</v>
      </c>
      <c r="H62" s="165">
        <f>70000+2772.6</f>
        <v>72772.600000000006</v>
      </c>
      <c r="I62" s="165">
        <f>70000+3580.8</f>
        <v>73580.800000000003</v>
      </c>
      <c r="J62" s="89"/>
      <c r="K62" s="89"/>
      <c r="L62" s="89"/>
      <c r="M62" s="89"/>
      <c r="N62" s="89"/>
      <c r="O62" s="89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ht="15.75" customHeight="1">
      <c r="A63" s="166" t="s">
        <v>438</v>
      </c>
      <c r="B63" s="129" t="s">
        <v>178</v>
      </c>
      <c r="C63" s="129" t="s">
        <v>205</v>
      </c>
      <c r="D63" s="160" t="s">
        <v>206</v>
      </c>
      <c r="E63" s="129" t="s">
        <v>439</v>
      </c>
      <c r="F63" s="129" t="s">
        <v>422</v>
      </c>
      <c r="G63" s="140">
        <v>21</v>
      </c>
      <c r="H63" s="162"/>
      <c r="I63" s="162"/>
      <c r="J63" s="89"/>
      <c r="K63" s="89"/>
      <c r="L63" s="89"/>
      <c r="M63" s="89"/>
      <c r="N63" s="89"/>
      <c r="O63" s="89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ht="15.75" customHeight="1">
      <c r="A64" s="144" t="s">
        <v>440</v>
      </c>
      <c r="B64" s="129" t="s">
        <v>178</v>
      </c>
      <c r="C64" s="129" t="s">
        <v>205</v>
      </c>
      <c r="D64" s="160" t="s">
        <v>206</v>
      </c>
      <c r="E64" s="129" t="s">
        <v>441</v>
      </c>
      <c r="F64" s="129" t="s">
        <v>422</v>
      </c>
      <c r="G64" s="140">
        <v>50</v>
      </c>
      <c r="H64" s="162"/>
      <c r="I64" s="162"/>
      <c r="J64" s="89"/>
      <c r="K64" s="89"/>
      <c r="L64" s="89"/>
      <c r="M64" s="89"/>
      <c r="N64" s="89"/>
      <c r="O64" s="89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ht="15.75" customHeight="1">
      <c r="A65" s="144" t="s">
        <v>442</v>
      </c>
      <c r="B65" s="129" t="s">
        <v>178</v>
      </c>
      <c r="C65" s="129" t="s">
        <v>205</v>
      </c>
      <c r="D65" s="160" t="s">
        <v>206</v>
      </c>
      <c r="E65" s="129" t="s">
        <v>443</v>
      </c>
      <c r="F65" s="129" t="s">
        <v>422</v>
      </c>
      <c r="G65" s="140">
        <v>200</v>
      </c>
      <c r="H65" s="162"/>
      <c r="I65" s="162"/>
      <c r="J65" s="89"/>
      <c r="K65" s="89"/>
      <c r="L65" s="89"/>
      <c r="M65" s="89"/>
      <c r="N65" s="89"/>
      <c r="O65" s="89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ht="15.75" customHeight="1">
      <c r="A66" s="132" t="s">
        <v>207</v>
      </c>
      <c r="B66" s="133" t="s">
        <v>178</v>
      </c>
      <c r="C66" s="133" t="s">
        <v>208</v>
      </c>
      <c r="D66" s="134"/>
      <c r="E66" s="133"/>
      <c r="F66" s="133"/>
      <c r="G66" s="137">
        <f t="shared" ref="G66:I66" si="20">G67</f>
        <v>2687.3</v>
      </c>
      <c r="H66" s="137">
        <f t="shared" si="20"/>
        <v>2985.6</v>
      </c>
      <c r="I66" s="137">
        <f t="shared" si="20"/>
        <v>3720.3</v>
      </c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</row>
    <row r="67" spans="1:32" ht="15.75" customHeight="1">
      <c r="A67" s="167" t="s">
        <v>444</v>
      </c>
      <c r="B67" s="133" t="s">
        <v>178</v>
      </c>
      <c r="C67" s="133" t="s">
        <v>445</v>
      </c>
      <c r="D67" s="134"/>
      <c r="E67" s="133"/>
      <c r="F67" s="133"/>
      <c r="G67" s="137">
        <f t="shared" ref="G67:I67" si="21">G68+G70</f>
        <v>2687.3</v>
      </c>
      <c r="H67" s="137">
        <f t="shared" si="21"/>
        <v>2985.6</v>
      </c>
      <c r="I67" s="137">
        <f t="shared" si="21"/>
        <v>3720.3</v>
      </c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  <row r="68" spans="1:32" ht="15.75">
      <c r="A68" s="166" t="s">
        <v>446</v>
      </c>
      <c r="B68" s="129" t="s">
        <v>178</v>
      </c>
      <c r="C68" s="129" t="s">
        <v>445</v>
      </c>
      <c r="D68" s="160" t="s">
        <v>447</v>
      </c>
      <c r="E68" s="129"/>
      <c r="F68" s="129"/>
      <c r="G68" s="162">
        <f>G69</f>
        <v>0</v>
      </c>
      <c r="H68" s="162"/>
      <c r="I68" s="140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ht="31.5" customHeight="1">
      <c r="A69" s="138" t="s">
        <v>420</v>
      </c>
      <c r="B69" s="129" t="s">
        <v>178</v>
      </c>
      <c r="C69" s="129" t="s">
        <v>445</v>
      </c>
      <c r="D69" s="160" t="s">
        <v>447</v>
      </c>
      <c r="E69" s="129" t="s">
        <v>421</v>
      </c>
      <c r="F69" s="129" t="s">
        <v>422</v>
      </c>
      <c r="G69" s="162"/>
      <c r="H69" s="162"/>
      <c r="I69" s="140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ht="15.75" customHeight="1">
      <c r="A70" s="92" t="s">
        <v>448</v>
      </c>
      <c r="B70" s="94" t="s">
        <v>178</v>
      </c>
      <c r="C70" s="94" t="s">
        <v>445</v>
      </c>
      <c r="D70" s="93" t="s">
        <v>449</v>
      </c>
      <c r="E70" s="94"/>
      <c r="F70" s="94"/>
      <c r="G70" s="95">
        <f t="shared" ref="G70:I70" si="22">G71+G72</f>
        <v>2687.3</v>
      </c>
      <c r="H70" s="95">
        <f t="shared" si="22"/>
        <v>2985.6</v>
      </c>
      <c r="I70" s="95">
        <f t="shared" si="22"/>
        <v>3720.3</v>
      </c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ht="15.75" customHeight="1">
      <c r="A71" s="142" t="s">
        <v>399</v>
      </c>
      <c r="B71" s="94" t="s">
        <v>178</v>
      </c>
      <c r="C71" s="94" t="s">
        <v>445</v>
      </c>
      <c r="D71" s="93" t="s">
        <v>449</v>
      </c>
      <c r="E71" s="94" t="s">
        <v>400</v>
      </c>
      <c r="F71" s="94" t="s">
        <v>401</v>
      </c>
      <c r="G71" s="96">
        <v>2064</v>
      </c>
      <c r="H71" s="96">
        <v>2293</v>
      </c>
      <c r="I71" s="96">
        <v>2860</v>
      </c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ht="15.75" customHeight="1">
      <c r="A72" s="145" t="s">
        <v>405</v>
      </c>
      <c r="B72" s="94" t="s">
        <v>178</v>
      </c>
      <c r="C72" s="94" t="s">
        <v>445</v>
      </c>
      <c r="D72" s="93" t="s">
        <v>449</v>
      </c>
      <c r="E72" s="94" t="s">
        <v>406</v>
      </c>
      <c r="F72" s="94" t="s">
        <v>407</v>
      </c>
      <c r="G72" s="157">
        <v>623.29999999999995</v>
      </c>
      <c r="H72" s="157">
        <v>692.6</v>
      </c>
      <c r="I72" s="157">
        <v>860.3</v>
      </c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ht="15.75" customHeight="1">
      <c r="A73" s="168" t="s">
        <v>209</v>
      </c>
      <c r="B73" s="169" t="s">
        <v>178</v>
      </c>
      <c r="C73" s="169" t="s">
        <v>210</v>
      </c>
      <c r="D73" s="170"/>
      <c r="E73" s="169"/>
      <c r="F73" s="169"/>
      <c r="G73" s="137">
        <f t="shared" ref="G73:I73" si="23">G74+G77</f>
        <v>2350.6</v>
      </c>
      <c r="H73" s="137">
        <f t="shared" si="23"/>
        <v>2300</v>
      </c>
      <c r="I73" s="137">
        <f t="shared" si="23"/>
        <v>2300</v>
      </c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ht="15.75" customHeight="1">
      <c r="A74" s="171" t="s">
        <v>450</v>
      </c>
      <c r="B74" s="172" t="s">
        <v>178</v>
      </c>
      <c r="C74" s="172" t="s">
        <v>212</v>
      </c>
      <c r="D74" s="173"/>
      <c r="E74" s="173"/>
      <c r="F74" s="173"/>
      <c r="G74" s="174">
        <f t="shared" ref="G74:I74" si="24">G75</f>
        <v>2300.6</v>
      </c>
      <c r="H74" s="174">
        <f t="shared" si="24"/>
        <v>2300</v>
      </c>
      <c r="I74" s="174">
        <f t="shared" si="24"/>
        <v>2300</v>
      </c>
      <c r="J74" s="175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</row>
    <row r="75" spans="1:32" ht="15.75" customHeight="1">
      <c r="A75" s="177" t="s">
        <v>211</v>
      </c>
      <c r="B75" s="152" t="s">
        <v>178</v>
      </c>
      <c r="C75" s="152" t="s">
        <v>212</v>
      </c>
      <c r="D75" s="153" t="s">
        <v>213</v>
      </c>
      <c r="E75" s="173"/>
      <c r="F75" s="173"/>
      <c r="G75" s="178">
        <f t="shared" ref="G75:I75" si="25">SUM(G76)</f>
        <v>2300.6</v>
      </c>
      <c r="H75" s="178">
        <f t="shared" si="25"/>
        <v>2300</v>
      </c>
      <c r="I75" s="178">
        <f t="shared" si="25"/>
        <v>2300</v>
      </c>
      <c r="J75" s="175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</row>
    <row r="76" spans="1:32" ht="15.75" customHeight="1">
      <c r="A76" s="179" t="s">
        <v>424</v>
      </c>
      <c r="B76" s="152" t="s">
        <v>178</v>
      </c>
      <c r="C76" s="152" t="s">
        <v>212</v>
      </c>
      <c r="D76" s="153" t="s">
        <v>213</v>
      </c>
      <c r="E76" s="152" t="s">
        <v>436</v>
      </c>
      <c r="F76" s="152" t="s">
        <v>437</v>
      </c>
      <c r="G76" s="180">
        <v>2300.6</v>
      </c>
      <c r="H76" s="181">
        <v>2300</v>
      </c>
      <c r="I76" s="181">
        <v>2300</v>
      </c>
      <c r="J76" s="175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</row>
    <row r="77" spans="1:32" ht="15.75" customHeight="1">
      <c r="A77" s="182" t="s">
        <v>451</v>
      </c>
      <c r="B77" s="183" t="s">
        <v>178</v>
      </c>
      <c r="C77" s="183" t="s">
        <v>215</v>
      </c>
      <c r="D77" s="184"/>
      <c r="E77" s="183"/>
      <c r="F77" s="183"/>
      <c r="G77" s="140">
        <f t="shared" ref="G77:G78" si="26">G78</f>
        <v>50</v>
      </c>
      <c r="H77" s="137"/>
      <c r="I77" s="137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ht="15.75" customHeight="1">
      <c r="A78" s="182" t="s">
        <v>214</v>
      </c>
      <c r="B78" s="183" t="s">
        <v>178</v>
      </c>
      <c r="C78" s="183" t="s">
        <v>215</v>
      </c>
      <c r="D78" s="184" t="s">
        <v>216</v>
      </c>
      <c r="E78" s="183"/>
      <c r="F78" s="183"/>
      <c r="G78" s="140">
        <f t="shared" si="26"/>
        <v>50</v>
      </c>
      <c r="H78" s="137"/>
      <c r="I78" s="137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ht="15.75" customHeight="1">
      <c r="A79" s="138" t="s">
        <v>416</v>
      </c>
      <c r="B79" s="183" t="s">
        <v>178</v>
      </c>
      <c r="C79" s="183" t="s">
        <v>215</v>
      </c>
      <c r="D79" s="184" t="s">
        <v>216</v>
      </c>
      <c r="E79" s="183" t="s">
        <v>413</v>
      </c>
      <c r="F79" s="183" t="s">
        <v>422</v>
      </c>
      <c r="G79" s="140">
        <v>50</v>
      </c>
      <c r="H79" s="137"/>
      <c r="I79" s="137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ht="15.75" customHeight="1">
      <c r="A80" s="132" t="s">
        <v>217</v>
      </c>
      <c r="B80" s="133" t="s">
        <v>178</v>
      </c>
      <c r="C80" s="133" t="s">
        <v>218</v>
      </c>
      <c r="D80" s="134"/>
      <c r="E80" s="133"/>
      <c r="F80" s="133"/>
      <c r="G80" s="137">
        <f>G94+G81+G98</f>
        <v>32645.1</v>
      </c>
      <c r="H80" s="137">
        <f t="shared" ref="H80:I80" si="27">H94+H81</f>
        <v>42134.399999999994</v>
      </c>
      <c r="I80" s="137">
        <f t="shared" si="27"/>
        <v>43704.1</v>
      </c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</row>
    <row r="81" spans="1:32" ht="15.75" customHeight="1">
      <c r="A81" s="132" t="s">
        <v>452</v>
      </c>
      <c r="B81" s="133" t="s">
        <v>178</v>
      </c>
      <c r="C81" s="133" t="s">
        <v>219</v>
      </c>
      <c r="D81" s="134"/>
      <c r="E81" s="133"/>
      <c r="F81" s="133"/>
      <c r="G81" s="137">
        <f t="shared" ref="G81:I81" si="28">G82+G92+G86+G90+G88</f>
        <v>4304.3</v>
      </c>
      <c r="H81" s="137">
        <f t="shared" si="28"/>
        <v>4020.7000000000003</v>
      </c>
      <c r="I81" s="137">
        <f t="shared" si="28"/>
        <v>3921.2000000000003</v>
      </c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</row>
    <row r="82" spans="1:32" ht="15.75" customHeight="1">
      <c r="A82" s="138" t="s">
        <v>184</v>
      </c>
      <c r="B82" s="129" t="s">
        <v>178</v>
      </c>
      <c r="C82" s="129" t="s">
        <v>219</v>
      </c>
      <c r="D82" s="139" t="s">
        <v>186</v>
      </c>
      <c r="E82" s="129"/>
      <c r="F82" s="129"/>
      <c r="G82" s="140">
        <f t="shared" ref="G82:I82" si="29">SUM(G83:G85)</f>
        <v>2192</v>
      </c>
      <c r="H82" s="140">
        <f t="shared" si="29"/>
        <v>1637.9</v>
      </c>
      <c r="I82" s="140">
        <f t="shared" si="29"/>
        <v>1637.9</v>
      </c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</row>
    <row r="83" spans="1:32" ht="15.75" customHeight="1">
      <c r="A83" s="142" t="s">
        <v>399</v>
      </c>
      <c r="B83" s="129" t="s">
        <v>178</v>
      </c>
      <c r="C83" s="129" t="s">
        <v>219</v>
      </c>
      <c r="D83" s="139" t="s">
        <v>186</v>
      </c>
      <c r="E83" s="129" t="s">
        <v>400</v>
      </c>
      <c r="F83" s="129" t="s">
        <v>401</v>
      </c>
      <c r="G83" s="143">
        <v>1668</v>
      </c>
      <c r="H83" s="140">
        <v>1242.5</v>
      </c>
      <c r="I83" s="140">
        <v>1242.5</v>
      </c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</row>
    <row r="84" spans="1:32" ht="15.75" customHeight="1">
      <c r="A84" s="138" t="s">
        <v>409</v>
      </c>
      <c r="B84" s="129" t="s">
        <v>178</v>
      </c>
      <c r="C84" s="129" t="s">
        <v>219</v>
      </c>
      <c r="D84" s="139" t="s">
        <v>186</v>
      </c>
      <c r="E84" s="129" t="s">
        <v>403</v>
      </c>
      <c r="F84" s="129" t="s">
        <v>404</v>
      </c>
      <c r="G84" s="140">
        <v>20</v>
      </c>
      <c r="H84" s="140">
        <v>20</v>
      </c>
      <c r="I84" s="140">
        <f>H84</f>
        <v>20</v>
      </c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</row>
    <row r="85" spans="1:32" ht="15.75" customHeight="1">
      <c r="A85" s="142" t="s">
        <v>405</v>
      </c>
      <c r="B85" s="129" t="s">
        <v>178</v>
      </c>
      <c r="C85" s="129" t="s">
        <v>219</v>
      </c>
      <c r="D85" s="139" t="s">
        <v>186</v>
      </c>
      <c r="E85" s="129" t="s">
        <v>406</v>
      </c>
      <c r="F85" s="129" t="s">
        <v>407</v>
      </c>
      <c r="G85" s="143">
        <v>504</v>
      </c>
      <c r="H85" s="140">
        <v>375.4</v>
      </c>
      <c r="I85" s="140">
        <v>375.4</v>
      </c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</row>
    <row r="86" spans="1:32" ht="15.75" customHeight="1">
      <c r="A86" s="144" t="s">
        <v>220</v>
      </c>
      <c r="B86" s="129" t="s">
        <v>178</v>
      </c>
      <c r="C86" s="129" t="s">
        <v>219</v>
      </c>
      <c r="D86" s="139" t="s">
        <v>221</v>
      </c>
      <c r="E86" s="129"/>
      <c r="F86" s="129"/>
      <c r="G86" s="140">
        <f t="shared" ref="G86:I86" si="30">G87</f>
        <v>1762</v>
      </c>
      <c r="H86" s="140">
        <f t="shared" si="30"/>
        <v>2009</v>
      </c>
      <c r="I86" s="140">
        <f t="shared" si="30"/>
        <v>2009</v>
      </c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</row>
    <row r="87" spans="1:32" ht="15.75" customHeight="1">
      <c r="A87" s="138" t="s">
        <v>416</v>
      </c>
      <c r="B87" s="129" t="s">
        <v>178</v>
      </c>
      <c r="C87" s="129" t="s">
        <v>219</v>
      </c>
      <c r="D87" s="139" t="s">
        <v>221</v>
      </c>
      <c r="E87" s="129" t="s">
        <v>413</v>
      </c>
      <c r="F87" s="129" t="s">
        <v>414</v>
      </c>
      <c r="G87" s="157">
        <v>1762</v>
      </c>
      <c r="H87" s="157">
        <v>2009</v>
      </c>
      <c r="I87" s="157">
        <v>2009</v>
      </c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</row>
    <row r="88" spans="1:32" ht="15.75" customHeight="1">
      <c r="A88" s="61" t="s">
        <v>222</v>
      </c>
      <c r="B88" s="129" t="s">
        <v>178</v>
      </c>
      <c r="C88" s="129" t="s">
        <v>219</v>
      </c>
      <c r="D88" s="139" t="s">
        <v>223</v>
      </c>
      <c r="E88" s="129"/>
      <c r="F88" s="129"/>
      <c r="G88" s="140">
        <f t="shared" ref="G88:I88" si="31">G89</f>
        <v>0</v>
      </c>
      <c r="H88" s="140">
        <f t="shared" si="31"/>
        <v>0</v>
      </c>
      <c r="I88" s="140">
        <f t="shared" si="31"/>
        <v>0</v>
      </c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</row>
    <row r="89" spans="1:32" ht="15.75" customHeight="1">
      <c r="A89" s="138" t="s">
        <v>416</v>
      </c>
      <c r="B89" s="129" t="s">
        <v>178</v>
      </c>
      <c r="C89" s="129" t="s">
        <v>219</v>
      </c>
      <c r="D89" s="139" t="s">
        <v>223</v>
      </c>
      <c r="E89" s="129" t="s">
        <v>413</v>
      </c>
      <c r="F89" s="129" t="s">
        <v>414</v>
      </c>
      <c r="G89" s="140"/>
      <c r="H89" s="140"/>
      <c r="I89" s="140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</row>
    <row r="90" spans="1:32" ht="15.75" customHeight="1">
      <c r="A90" s="144" t="s">
        <v>224</v>
      </c>
      <c r="B90" s="129" t="s">
        <v>178</v>
      </c>
      <c r="C90" s="129" t="s">
        <v>219</v>
      </c>
      <c r="D90" s="139" t="s">
        <v>225</v>
      </c>
      <c r="E90" s="129"/>
      <c r="F90" s="129"/>
      <c r="G90" s="140">
        <f t="shared" ref="G90:I90" si="32">G91</f>
        <v>150.30000000000001</v>
      </c>
      <c r="H90" s="140">
        <f t="shared" si="32"/>
        <v>173.8</v>
      </c>
      <c r="I90" s="140">
        <f t="shared" si="32"/>
        <v>174.3</v>
      </c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</row>
    <row r="91" spans="1:32" ht="15.75" customHeight="1">
      <c r="A91" s="138" t="s">
        <v>416</v>
      </c>
      <c r="B91" s="129" t="s">
        <v>178</v>
      </c>
      <c r="C91" s="129" t="s">
        <v>219</v>
      </c>
      <c r="D91" s="139" t="s">
        <v>225</v>
      </c>
      <c r="E91" s="129" t="s">
        <v>413</v>
      </c>
      <c r="F91" s="129" t="s">
        <v>414</v>
      </c>
      <c r="G91" s="157">
        <v>150.30000000000001</v>
      </c>
      <c r="H91" s="157">
        <v>173.8</v>
      </c>
      <c r="I91" s="157">
        <v>174.3</v>
      </c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</row>
    <row r="92" spans="1:32" ht="15.75" customHeight="1">
      <c r="A92" s="138" t="s">
        <v>226</v>
      </c>
      <c r="B92" s="129" t="s">
        <v>178</v>
      </c>
      <c r="C92" s="129" t="s">
        <v>219</v>
      </c>
      <c r="D92" s="139" t="s">
        <v>227</v>
      </c>
      <c r="E92" s="129"/>
      <c r="F92" s="129"/>
      <c r="G92" s="140">
        <f t="shared" ref="G92:I92" si="33">G93</f>
        <v>200</v>
      </c>
      <c r="H92" s="140">
        <f t="shared" si="33"/>
        <v>200</v>
      </c>
      <c r="I92" s="140">
        <f t="shared" si="33"/>
        <v>100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</row>
    <row r="93" spans="1:32" ht="15.75" customHeight="1">
      <c r="A93" s="163" t="s">
        <v>412</v>
      </c>
      <c r="B93" s="129" t="s">
        <v>178</v>
      </c>
      <c r="C93" s="129" t="s">
        <v>219</v>
      </c>
      <c r="D93" s="139" t="s">
        <v>227</v>
      </c>
      <c r="E93" s="129" t="s">
        <v>413</v>
      </c>
      <c r="F93" s="129" t="s">
        <v>417</v>
      </c>
      <c r="G93" s="140">
        <v>200</v>
      </c>
      <c r="H93" s="140">
        <f>G93</f>
        <v>200</v>
      </c>
      <c r="I93" s="140">
        <v>100</v>
      </c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</row>
    <row r="94" spans="1:32" ht="15.75" customHeight="1">
      <c r="A94" s="132" t="s">
        <v>453</v>
      </c>
      <c r="B94" s="133" t="s">
        <v>178</v>
      </c>
      <c r="C94" s="133" t="s">
        <v>229</v>
      </c>
      <c r="D94" s="134"/>
      <c r="E94" s="133"/>
      <c r="F94" s="133"/>
      <c r="G94" s="137">
        <f t="shared" ref="G94:I94" si="34">G95</f>
        <v>28340.799999999999</v>
      </c>
      <c r="H94" s="137">
        <f t="shared" si="34"/>
        <v>38113.699999999997</v>
      </c>
      <c r="I94" s="137">
        <f t="shared" si="34"/>
        <v>39782.9</v>
      </c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</row>
    <row r="95" spans="1:32" ht="15.75" customHeight="1">
      <c r="A95" s="138" t="s">
        <v>228</v>
      </c>
      <c r="B95" s="129" t="s">
        <v>178</v>
      </c>
      <c r="C95" s="129" t="s">
        <v>229</v>
      </c>
      <c r="D95" s="160" t="s">
        <v>230</v>
      </c>
      <c r="E95" s="129"/>
      <c r="F95" s="129"/>
      <c r="G95" s="140">
        <f t="shared" ref="G95:I95" si="35">G96+G97</f>
        <v>28340.799999999999</v>
      </c>
      <c r="H95" s="140">
        <f t="shared" si="35"/>
        <v>38113.699999999997</v>
      </c>
      <c r="I95" s="140">
        <f t="shared" si="35"/>
        <v>39782.9</v>
      </c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</row>
    <row r="96" spans="1:32" ht="31.5" customHeight="1">
      <c r="A96" s="144" t="s">
        <v>454</v>
      </c>
      <c r="B96" s="129" t="s">
        <v>178</v>
      </c>
      <c r="C96" s="129" t="s">
        <v>229</v>
      </c>
      <c r="D96" s="160" t="s">
        <v>230</v>
      </c>
      <c r="E96" s="129" t="s">
        <v>455</v>
      </c>
      <c r="F96" s="129" t="s">
        <v>431</v>
      </c>
      <c r="G96" s="140"/>
      <c r="H96" s="140"/>
      <c r="I96" s="140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</row>
    <row r="97" spans="1:32" ht="15.75" customHeight="1">
      <c r="A97" s="163" t="s">
        <v>416</v>
      </c>
      <c r="B97" s="129" t="s">
        <v>178</v>
      </c>
      <c r="C97" s="129" t="s">
        <v>229</v>
      </c>
      <c r="D97" s="160" t="s">
        <v>230</v>
      </c>
      <c r="E97" s="129" t="s">
        <v>413</v>
      </c>
      <c r="F97" s="129" t="s">
        <v>431</v>
      </c>
      <c r="G97" s="164">
        <v>28340.799999999999</v>
      </c>
      <c r="H97" s="164">
        <v>38113.699999999997</v>
      </c>
      <c r="I97" s="164">
        <v>39782.9</v>
      </c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</row>
    <row r="98" spans="1:32" ht="15.75" customHeight="1">
      <c r="A98" s="187" t="s">
        <v>456</v>
      </c>
      <c r="B98" s="188" t="s">
        <v>178</v>
      </c>
      <c r="C98" s="188" t="s">
        <v>232</v>
      </c>
      <c r="D98" s="189"/>
      <c r="E98" s="188"/>
      <c r="F98" s="188"/>
      <c r="G98" s="190">
        <f t="shared" ref="G98:H99" si="36">G99</f>
        <v>0</v>
      </c>
      <c r="H98" s="190">
        <f t="shared" si="36"/>
        <v>0</v>
      </c>
      <c r="I98" s="140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</row>
    <row r="99" spans="1:32" ht="15.75" customHeight="1">
      <c r="A99" s="191" t="s">
        <v>231</v>
      </c>
      <c r="B99" s="192" t="s">
        <v>178</v>
      </c>
      <c r="C99" s="192" t="s">
        <v>232</v>
      </c>
      <c r="D99" s="193" t="s">
        <v>233</v>
      </c>
      <c r="E99" s="192"/>
      <c r="F99" s="192"/>
      <c r="G99" s="194">
        <f t="shared" si="36"/>
        <v>0</v>
      </c>
      <c r="H99" s="194">
        <f t="shared" si="36"/>
        <v>0</v>
      </c>
      <c r="I99" s="140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</row>
    <row r="100" spans="1:32" ht="15.75" customHeight="1">
      <c r="A100" s="191" t="s">
        <v>412</v>
      </c>
      <c r="B100" s="192" t="s">
        <v>178</v>
      </c>
      <c r="C100" s="192" t="s">
        <v>232</v>
      </c>
      <c r="D100" s="193" t="s">
        <v>233</v>
      </c>
      <c r="E100" s="192" t="s">
        <v>413</v>
      </c>
      <c r="F100" s="192" t="s">
        <v>414</v>
      </c>
      <c r="G100" s="194"/>
      <c r="H100" s="162"/>
      <c r="I100" s="140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</row>
    <row r="101" spans="1:32" ht="15.75" customHeight="1">
      <c r="A101" s="132" t="s">
        <v>457</v>
      </c>
      <c r="B101" s="133" t="s">
        <v>178</v>
      </c>
      <c r="C101" s="133" t="s">
        <v>458</v>
      </c>
      <c r="D101" s="134"/>
      <c r="E101" s="133"/>
      <c r="F101" s="133"/>
      <c r="G101" s="137">
        <f t="shared" ref="G101:I102" si="37">G102</f>
        <v>0</v>
      </c>
      <c r="H101" s="137">
        <f t="shared" si="37"/>
        <v>0</v>
      </c>
      <c r="I101" s="137">
        <f t="shared" si="37"/>
        <v>0</v>
      </c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</row>
    <row r="102" spans="1:32" ht="15.75" customHeight="1">
      <c r="A102" s="132" t="s">
        <v>459</v>
      </c>
      <c r="B102" s="133" t="s">
        <v>178</v>
      </c>
      <c r="C102" s="133" t="s">
        <v>460</v>
      </c>
      <c r="D102" s="134"/>
      <c r="E102" s="133"/>
      <c r="F102" s="133"/>
      <c r="G102" s="137">
        <f t="shared" si="37"/>
        <v>0</v>
      </c>
      <c r="H102" s="137">
        <f t="shared" si="37"/>
        <v>0</v>
      </c>
      <c r="I102" s="137">
        <f t="shared" si="37"/>
        <v>0</v>
      </c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ht="39" customHeight="1">
      <c r="A103" s="138" t="s">
        <v>461</v>
      </c>
      <c r="B103" s="129" t="s">
        <v>178</v>
      </c>
      <c r="C103" s="129" t="s">
        <v>460</v>
      </c>
      <c r="D103" s="139" t="s">
        <v>462</v>
      </c>
      <c r="E103" s="129"/>
      <c r="F103" s="129"/>
      <c r="G103" s="140">
        <f>G104</f>
        <v>0</v>
      </c>
      <c r="H103" s="140"/>
      <c r="I103" s="140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</row>
    <row r="104" spans="1:32" ht="31.5" customHeight="1">
      <c r="A104" s="191" t="s">
        <v>412</v>
      </c>
      <c r="B104" s="129" t="s">
        <v>178</v>
      </c>
      <c r="C104" s="129" t="s">
        <v>460</v>
      </c>
      <c r="D104" s="139" t="s">
        <v>462</v>
      </c>
      <c r="E104" s="129" t="s">
        <v>413</v>
      </c>
      <c r="F104" s="129" t="s">
        <v>414</v>
      </c>
      <c r="G104" s="140"/>
      <c r="H104" s="140"/>
      <c r="I104" s="140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</row>
    <row r="105" spans="1:32" ht="15.75" customHeight="1">
      <c r="A105" s="132" t="s">
        <v>234</v>
      </c>
      <c r="B105" s="133" t="s">
        <v>178</v>
      </c>
      <c r="C105" s="133" t="s">
        <v>235</v>
      </c>
      <c r="D105" s="134"/>
      <c r="E105" s="133"/>
      <c r="F105" s="133"/>
      <c r="G105" s="137">
        <f t="shared" ref="G105:I105" si="38">G106+G112+G109</f>
        <v>11952.300000000001</v>
      </c>
      <c r="H105" s="137">
        <f t="shared" si="38"/>
        <v>11760.3</v>
      </c>
      <c r="I105" s="137">
        <f t="shared" si="38"/>
        <v>8112</v>
      </c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</row>
    <row r="106" spans="1:32" ht="15.75" customHeight="1">
      <c r="A106" s="132" t="s">
        <v>463</v>
      </c>
      <c r="B106" s="133" t="s">
        <v>178</v>
      </c>
      <c r="C106" s="133" t="s">
        <v>237</v>
      </c>
      <c r="D106" s="134"/>
      <c r="E106" s="133"/>
      <c r="F106" s="133"/>
      <c r="G106" s="137">
        <f t="shared" ref="G106:I107" si="39">G107</f>
        <v>6500</v>
      </c>
      <c r="H106" s="137">
        <f t="shared" si="39"/>
        <v>6500</v>
      </c>
      <c r="I106" s="137">
        <f t="shared" si="39"/>
        <v>6500</v>
      </c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</row>
    <row r="107" spans="1:32" ht="31.5" customHeight="1">
      <c r="A107" s="138" t="s">
        <v>236</v>
      </c>
      <c r="B107" s="129" t="s">
        <v>178</v>
      </c>
      <c r="C107" s="129" t="s">
        <v>237</v>
      </c>
      <c r="D107" s="160" t="s">
        <v>238</v>
      </c>
      <c r="E107" s="129"/>
      <c r="F107" s="129"/>
      <c r="G107" s="140">
        <f t="shared" si="39"/>
        <v>6500</v>
      </c>
      <c r="H107" s="140">
        <f t="shared" si="39"/>
        <v>6500</v>
      </c>
      <c r="I107" s="140">
        <f t="shared" si="39"/>
        <v>6500</v>
      </c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</row>
    <row r="108" spans="1:32" ht="47.25" customHeight="1">
      <c r="A108" s="138" t="s">
        <v>464</v>
      </c>
      <c r="B108" s="129" t="s">
        <v>178</v>
      </c>
      <c r="C108" s="129" t="s">
        <v>237</v>
      </c>
      <c r="D108" s="160" t="s">
        <v>238</v>
      </c>
      <c r="E108" s="129" t="s">
        <v>465</v>
      </c>
      <c r="F108" s="129" t="s">
        <v>466</v>
      </c>
      <c r="G108" s="164">
        <v>6500</v>
      </c>
      <c r="H108" s="164">
        <v>6500</v>
      </c>
      <c r="I108" s="164">
        <v>6500</v>
      </c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</row>
    <row r="109" spans="1:32" ht="31.5" customHeight="1">
      <c r="A109" s="167" t="s">
        <v>467</v>
      </c>
      <c r="B109" s="188" t="s">
        <v>178</v>
      </c>
      <c r="C109" s="188" t="s">
        <v>240</v>
      </c>
      <c r="D109" s="189"/>
      <c r="E109" s="188"/>
      <c r="F109" s="188"/>
      <c r="G109" s="195">
        <f t="shared" ref="G109:H110" si="40">G110</f>
        <v>804.1</v>
      </c>
      <c r="H109" s="195">
        <f t="shared" si="40"/>
        <v>0</v>
      </c>
      <c r="I109" s="137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</row>
    <row r="110" spans="1:32" ht="31.5" customHeight="1">
      <c r="A110" s="196" t="s">
        <v>239</v>
      </c>
      <c r="B110" s="192" t="s">
        <v>178</v>
      </c>
      <c r="C110" s="192" t="s">
        <v>240</v>
      </c>
      <c r="D110" s="193" t="s">
        <v>241</v>
      </c>
      <c r="E110" s="192"/>
      <c r="F110" s="192"/>
      <c r="G110" s="154">
        <f t="shared" si="40"/>
        <v>804.1</v>
      </c>
      <c r="H110" s="154">
        <f t="shared" si="40"/>
        <v>0</v>
      </c>
      <c r="I110" s="137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</row>
    <row r="111" spans="1:32" ht="31.5" customHeight="1">
      <c r="A111" s="197" t="s">
        <v>468</v>
      </c>
      <c r="B111" s="192" t="s">
        <v>178</v>
      </c>
      <c r="C111" s="192" t="s">
        <v>240</v>
      </c>
      <c r="D111" s="193" t="s">
        <v>241</v>
      </c>
      <c r="E111" s="192" t="s">
        <v>469</v>
      </c>
      <c r="F111" s="192" t="s">
        <v>470</v>
      </c>
      <c r="G111" s="198">
        <v>804.1</v>
      </c>
      <c r="H111" s="137"/>
      <c r="I111" s="137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</row>
    <row r="112" spans="1:32" ht="31.5" customHeight="1">
      <c r="A112" s="132" t="s">
        <v>471</v>
      </c>
      <c r="B112" s="133" t="s">
        <v>178</v>
      </c>
      <c r="C112" s="133" t="s">
        <v>243</v>
      </c>
      <c r="D112" s="160"/>
      <c r="E112" s="129"/>
      <c r="F112" s="129"/>
      <c r="G112" s="137">
        <f t="shared" ref="G112:I112" si="41">G115+G117+G113</f>
        <v>4648.2</v>
      </c>
      <c r="H112" s="137">
        <f t="shared" si="41"/>
        <v>5260.3</v>
      </c>
      <c r="I112" s="137">
        <f t="shared" si="41"/>
        <v>1612</v>
      </c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</row>
    <row r="113" spans="1:32" ht="15.75" customHeight="1">
      <c r="A113" s="196" t="s">
        <v>258</v>
      </c>
      <c r="B113" s="192" t="s">
        <v>178</v>
      </c>
      <c r="C113" s="192" t="s">
        <v>243</v>
      </c>
      <c r="D113" s="193" t="s">
        <v>472</v>
      </c>
      <c r="E113" s="192"/>
      <c r="F113" s="192"/>
      <c r="G113" s="154">
        <f t="shared" ref="G113:I113" si="42">G114</f>
        <v>3648.2</v>
      </c>
      <c r="H113" s="154">
        <f t="shared" si="42"/>
        <v>4560.3</v>
      </c>
      <c r="I113" s="154">
        <f t="shared" si="42"/>
        <v>912</v>
      </c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</row>
    <row r="114" spans="1:32" ht="15.75" customHeight="1">
      <c r="A114" s="197" t="s">
        <v>42</v>
      </c>
      <c r="B114" s="192" t="s">
        <v>178</v>
      </c>
      <c r="C114" s="192" t="s">
        <v>243</v>
      </c>
      <c r="D114" s="193" t="s">
        <v>472</v>
      </c>
      <c r="E114" s="192" t="s">
        <v>473</v>
      </c>
      <c r="F114" s="192" t="s">
        <v>414</v>
      </c>
      <c r="G114" s="157">
        <v>3648.2</v>
      </c>
      <c r="H114" s="157">
        <v>4560.3</v>
      </c>
      <c r="I114" s="157">
        <v>912</v>
      </c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</row>
    <row r="115" spans="1:32" ht="15.75" customHeight="1">
      <c r="A115" s="144" t="s">
        <v>242</v>
      </c>
      <c r="B115" s="129" t="s">
        <v>178</v>
      </c>
      <c r="C115" s="129" t="s">
        <v>243</v>
      </c>
      <c r="D115" s="160" t="s">
        <v>244</v>
      </c>
      <c r="E115" s="129"/>
      <c r="F115" s="129"/>
      <c r="G115" s="140">
        <f t="shared" ref="G115:I115" si="43">G116</f>
        <v>800</v>
      </c>
      <c r="H115" s="140">
        <f t="shared" si="43"/>
        <v>600</v>
      </c>
      <c r="I115" s="140">
        <f t="shared" si="43"/>
        <v>600</v>
      </c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</row>
    <row r="116" spans="1:32" ht="15.75" customHeight="1">
      <c r="A116" s="144"/>
      <c r="B116" s="129" t="s">
        <v>178</v>
      </c>
      <c r="C116" s="129" t="s">
        <v>243</v>
      </c>
      <c r="D116" s="160" t="s">
        <v>244</v>
      </c>
      <c r="E116" s="129" t="s">
        <v>411</v>
      </c>
      <c r="F116" s="129" t="s">
        <v>422</v>
      </c>
      <c r="G116" s="140">
        <v>800</v>
      </c>
      <c r="H116" s="140">
        <v>600</v>
      </c>
      <c r="I116" s="140">
        <v>600</v>
      </c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</row>
    <row r="117" spans="1:32" ht="15.75" customHeight="1">
      <c r="A117" s="144" t="s">
        <v>245</v>
      </c>
      <c r="B117" s="129" t="s">
        <v>178</v>
      </c>
      <c r="C117" s="129" t="s">
        <v>243</v>
      </c>
      <c r="D117" s="160" t="s">
        <v>246</v>
      </c>
      <c r="E117" s="129"/>
      <c r="F117" s="129"/>
      <c r="G117" s="140">
        <f t="shared" ref="G117:I117" si="44">G118+G119</f>
        <v>200</v>
      </c>
      <c r="H117" s="140">
        <f t="shared" si="44"/>
        <v>100</v>
      </c>
      <c r="I117" s="140">
        <f t="shared" si="44"/>
        <v>100</v>
      </c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</row>
    <row r="118" spans="1:32" ht="15.75" customHeight="1">
      <c r="A118" s="163" t="s">
        <v>416</v>
      </c>
      <c r="B118" s="129" t="s">
        <v>178</v>
      </c>
      <c r="C118" s="129" t="s">
        <v>243</v>
      </c>
      <c r="D118" s="160" t="s">
        <v>246</v>
      </c>
      <c r="E118" s="129" t="s">
        <v>413</v>
      </c>
      <c r="F118" s="129" t="s">
        <v>422</v>
      </c>
      <c r="G118" s="140"/>
      <c r="H118" s="162"/>
      <c r="I118" s="140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</row>
    <row r="119" spans="1:32" ht="15.75" customHeight="1">
      <c r="A119" s="163"/>
      <c r="B119" s="129" t="s">
        <v>178</v>
      </c>
      <c r="C119" s="129" t="s">
        <v>243</v>
      </c>
      <c r="D119" s="160" t="s">
        <v>246</v>
      </c>
      <c r="E119" s="129" t="s">
        <v>413</v>
      </c>
      <c r="F119" s="129" t="s">
        <v>417</v>
      </c>
      <c r="G119" s="140">
        <v>200</v>
      </c>
      <c r="H119" s="140">
        <v>100</v>
      </c>
      <c r="I119" s="140">
        <v>100</v>
      </c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</row>
    <row r="120" spans="1:32" ht="36.75" customHeight="1">
      <c r="A120" s="126" t="s">
        <v>247</v>
      </c>
      <c r="B120" s="127" t="s">
        <v>178</v>
      </c>
      <c r="C120" s="127"/>
      <c r="D120" s="128"/>
      <c r="E120" s="127"/>
      <c r="F120" s="127" t="s">
        <v>474</v>
      </c>
      <c r="G120" s="130">
        <f t="shared" ref="G120:I120" si="45">G121+G138+G151+G168+G171+G160</f>
        <v>49968.94</v>
      </c>
      <c r="H120" s="130">
        <f t="shared" si="45"/>
        <v>38782.699999999997</v>
      </c>
      <c r="I120" s="130">
        <f t="shared" si="45"/>
        <v>74350.900000000009</v>
      </c>
      <c r="J120" s="199">
        <f>G120+G10+G182+G193+G246</f>
        <v>425212.83999999997</v>
      </c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</row>
    <row r="121" spans="1:32" ht="15.75" customHeight="1">
      <c r="A121" s="132" t="s">
        <v>179</v>
      </c>
      <c r="B121" s="133" t="s">
        <v>178</v>
      </c>
      <c r="C121" s="133" t="s">
        <v>180</v>
      </c>
      <c r="D121" s="134"/>
      <c r="E121" s="133"/>
      <c r="F121" s="133"/>
      <c r="G121" s="137">
        <f t="shared" ref="G121:I121" si="46">G122+G134</f>
        <v>7928.1</v>
      </c>
      <c r="H121" s="137">
        <f t="shared" si="46"/>
        <v>5455.2999999999993</v>
      </c>
      <c r="I121" s="137">
        <f t="shared" si="46"/>
        <v>5435.2999999999993</v>
      </c>
      <c r="J121" s="136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</row>
    <row r="122" spans="1:32" ht="31.5" customHeight="1">
      <c r="A122" s="132" t="s">
        <v>475</v>
      </c>
      <c r="B122" s="133" t="s">
        <v>178</v>
      </c>
      <c r="C122" s="133" t="s">
        <v>248</v>
      </c>
      <c r="D122" s="134"/>
      <c r="E122" s="133"/>
      <c r="F122" s="133"/>
      <c r="G122" s="137">
        <f>G123+G129+G132</f>
        <v>6884</v>
      </c>
      <c r="H122" s="137">
        <f>H123+H129</f>
        <v>5455.2999999999993</v>
      </c>
      <c r="I122" s="137">
        <f>I123+I129+I132</f>
        <v>5435.2999999999993</v>
      </c>
      <c r="J122" s="201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</row>
    <row r="123" spans="1:32" ht="15.75" customHeight="1">
      <c r="A123" s="138" t="s">
        <v>184</v>
      </c>
      <c r="B123" s="129" t="s">
        <v>178</v>
      </c>
      <c r="C123" s="129" t="s">
        <v>248</v>
      </c>
      <c r="D123" s="139" t="s">
        <v>186</v>
      </c>
      <c r="E123" s="129"/>
      <c r="F123" s="129"/>
      <c r="G123" s="140">
        <f t="shared" ref="G123:I123" si="47">SUM(G124:G128)</f>
        <v>6884</v>
      </c>
      <c r="H123" s="140">
        <f t="shared" si="47"/>
        <v>5455.2999999999993</v>
      </c>
      <c r="I123" s="140">
        <f t="shared" si="47"/>
        <v>5435.2999999999993</v>
      </c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</row>
    <row r="124" spans="1:32" ht="31.5" customHeight="1">
      <c r="A124" s="142" t="s">
        <v>399</v>
      </c>
      <c r="B124" s="129" t="s">
        <v>178</v>
      </c>
      <c r="C124" s="129" t="s">
        <v>248</v>
      </c>
      <c r="D124" s="139" t="s">
        <v>186</v>
      </c>
      <c r="E124" s="129" t="s">
        <v>400</v>
      </c>
      <c r="F124" s="129" t="s">
        <v>401</v>
      </c>
      <c r="G124" s="143">
        <v>5249</v>
      </c>
      <c r="H124" s="140">
        <v>4167.3999999999996</v>
      </c>
      <c r="I124" s="140">
        <v>4167.3999999999996</v>
      </c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</row>
    <row r="125" spans="1:32" ht="47.25" customHeight="1">
      <c r="A125" s="145" t="s">
        <v>405</v>
      </c>
      <c r="B125" s="129" t="s">
        <v>178</v>
      </c>
      <c r="C125" s="129" t="s">
        <v>248</v>
      </c>
      <c r="D125" s="139" t="s">
        <v>186</v>
      </c>
      <c r="E125" s="129" t="s">
        <v>406</v>
      </c>
      <c r="F125" s="129" t="s">
        <v>407</v>
      </c>
      <c r="G125" s="143">
        <v>1585</v>
      </c>
      <c r="H125" s="140">
        <v>1267.9000000000001</v>
      </c>
      <c r="I125" s="140">
        <v>1267.9000000000001</v>
      </c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</row>
    <row r="126" spans="1:32" ht="31.5" customHeight="1">
      <c r="A126" s="163" t="s">
        <v>409</v>
      </c>
      <c r="B126" s="129" t="s">
        <v>178</v>
      </c>
      <c r="C126" s="129" t="s">
        <v>248</v>
      </c>
      <c r="D126" s="139" t="s">
        <v>186</v>
      </c>
      <c r="E126" s="129" t="s">
        <v>403</v>
      </c>
      <c r="F126" s="129" t="s">
        <v>404</v>
      </c>
      <c r="G126" s="140">
        <v>50</v>
      </c>
      <c r="H126" s="140">
        <v>20</v>
      </c>
      <c r="I126" s="140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:32" ht="15.75" customHeight="1">
      <c r="A127" s="138" t="s">
        <v>416</v>
      </c>
      <c r="B127" s="129" t="s">
        <v>178</v>
      </c>
      <c r="C127" s="129" t="s">
        <v>248</v>
      </c>
      <c r="D127" s="139" t="s">
        <v>186</v>
      </c>
      <c r="E127" s="129" t="s">
        <v>413</v>
      </c>
      <c r="F127" s="129" t="s">
        <v>476</v>
      </c>
      <c r="G127" s="140">
        <f t="shared" ref="G127:G128" si="48">I127</f>
        <v>0</v>
      </c>
      <c r="H127" s="140">
        <v>0</v>
      </c>
      <c r="I127" s="140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</row>
    <row r="128" spans="1:32" ht="15.75" customHeight="1">
      <c r="A128" s="138" t="s">
        <v>416</v>
      </c>
      <c r="B128" s="129" t="s">
        <v>178</v>
      </c>
      <c r="C128" s="129" t="s">
        <v>248</v>
      </c>
      <c r="D128" s="139" t="s">
        <v>186</v>
      </c>
      <c r="E128" s="129" t="s">
        <v>413</v>
      </c>
      <c r="F128" s="129" t="s">
        <v>414</v>
      </c>
      <c r="G128" s="140">
        <f t="shared" si="48"/>
        <v>0</v>
      </c>
      <c r="H128" s="140">
        <v>0</v>
      </c>
      <c r="I128" s="140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</row>
    <row r="129" spans="1:32" ht="31.5" customHeight="1">
      <c r="A129" s="138" t="s">
        <v>196</v>
      </c>
      <c r="B129" s="129" t="s">
        <v>178</v>
      </c>
      <c r="C129" s="129" t="s">
        <v>248</v>
      </c>
      <c r="D129" s="139" t="s">
        <v>197</v>
      </c>
      <c r="E129" s="129"/>
      <c r="F129" s="129"/>
      <c r="G129" s="140">
        <f t="shared" ref="G129:I129" si="49">G130+G131</f>
        <v>0</v>
      </c>
      <c r="H129" s="140">
        <f t="shared" si="49"/>
        <v>0</v>
      </c>
      <c r="I129" s="140">
        <f t="shared" si="49"/>
        <v>0</v>
      </c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</row>
    <row r="130" spans="1:32" ht="31.5" customHeight="1">
      <c r="A130" s="142" t="s">
        <v>399</v>
      </c>
      <c r="B130" s="129" t="s">
        <v>178</v>
      </c>
      <c r="C130" s="129" t="s">
        <v>248</v>
      </c>
      <c r="D130" s="139" t="s">
        <v>197</v>
      </c>
      <c r="E130" s="129" t="s">
        <v>400</v>
      </c>
      <c r="F130" s="129" t="s">
        <v>401</v>
      </c>
      <c r="G130" s="202"/>
      <c r="H130" s="202"/>
      <c r="I130" s="202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</row>
    <row r="131" spans="1:32" ht="47.25" customHeight="1">
      <c r="A131" s="145" t="s">
        <v>405</v>
      </c>
      <c r="B131" s="129" t="s">
        <v>178</v>
      </c>
      <c r="C131" s="129" t="s">
        <v>248</v>
      </c>
      <c r="D131" s="139" t="s">
        <v>197</v>
      </c>
      <c r="E131" s="129" t="s">
        <v>406</v>
      </c>
      <c r="F131" s="129" t="s">
        <v>407</v>
      </c>
      <c r="G131" s="202"/>
      <c r="H131" s="202"/>
      <c r="I131" s="202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</row>
    <row r="132" spans="1:32" ht="47.25" customHeight="1">
      <c r="A132" s="138" t="s">
        <v>249</v>
      </c>
      <c r="B132" s="129" t="s">
        <v>178</v>
      </c>
      <c r="C132" s="129" t="s">
        <v>248</v>
      </c>
      <c r="D132" s="139" t="s">
        <v>250</v>
      </c>
      <c r="E132" s="129"/>
      <c r="F132" s="129"/>
      <c r="G132" s="140">
        <f>G133</f>
        <v>0</v>
      </c>
      <c r="H132" s="140">
        <v>0</v>
      </c>
      <c r="I132" s="140">
        <v>0</v>
      </c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</row>
    <row r="133" spans="1:32" ht="31.5" customHeight="1">
      <c r="A133" s="138" t="s">
        <v>416</v>
      </c>
      <c r="B133" s="129" t="s">
        <v>178</v>
      </c>
      <c r="C133" s="129" t="s">
        <v>248</v>
      </c>
      <c r="D133" s="139" t="s">
        <v>250</v>
      </c>
      <c r="E133" s="129" t="s">
        <v>413</v>
      </c>
      <c r="F133" s="129" t="s">
        <v>417</v>
      </c>
      <c r="G133" s="140"/>
      <c r="H133" s="140"/>
      <c r="I133" s="140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</row>
    <row r="134" spans="1:32" ht="15.75" customHeight="1">
      <c r="A134" s="123" t="s">
        <v>477</v>
      </c>
      <c r="B134" s="203" t="s">
        <v>178</v>
      </c>
      <c r="C134" s="133" t="s">
        <v>205</v>
      </c>
      <c r="D134" s="156"/>
      <c r="E134" s="133"/>
      <c r="F134" s="133"/>
      <c r="G134" s="137">
        <f t="shared" ref="G134:I135" si="50">G135</f>
        <v>1044.0999999999999</v>
      </c>
      <c r="H134" s="137">
        <f t="shared" si="50"/>
        <v>0</v>
      </c>
      <c r="I134" s="137">
        <f t="shared" si="50"/>
        <v>0</v>
      </c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</row>
    <row r="135" spans="1:32" ht="15.75" customHeight="1">
      <c r="A135" s="204" t="s">
        <v>204</v>
      </c>
      <c r="B135" s="205" t="s">
        <v>178</v>
      </c>
      <c r="C135" s="205" t="s">
        <v>205</v>
      </c>
      <c r="D135" s="206" t="s">
        <v>206</v>
      </c>
      <c r="E135" s="188"/>
      <c r="F135" s="188"/>
      <c r="G135" s="195">
        <f>G136+G137</f>
        <v>1044.0999999999999</v>
      </c>
      <c r="H135" s="195">
        <f t="shared" si="50"/>
        <v>0</v>
      </c>
      <c r="I135" s="195">
        <f t="shared" si="50"/>
        <v>0</v>
      </c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</row>
    <row r="136" spans="1:32" ht="31.5" customHeight="1">
      <c r="A136" s="207" t="s">
        <v>412</v>
      </c>
      <c r="B136" s="192" t="s">
        <v>178</v>
      </c>
      <c r="C136" s="192" t="s">
        <v>205</v>
      </c>
      <c r="D136" s="193" t="s">
        <v>206</v>
      </c>
      <c r="E136" s="208" t="s">
        <v>413</v>
      </c>
      <c r="F136" s="192" t="s">
        <v>414</v>
      </c>
      <c r="G136" s="154">
        <v>70</v>
      </c>
      <c r="H136" s="154"/>
      <c r="I136" s="154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</row>
    <row r="137" spans="1:32" ht="31.5" customHeight="1">
      <c r="A137" s="138" t="s">
        <v>420</v>
      </c>
      <c r="B137" s="192" t="s">
        <v>178</v>
      </c>
      <c r="C137" s="192" t="s">
        <v>205</v>
      </c>
      <c r="D137" s="193" t="s">
        <v>206</v>
      </c>
      <c r="E137" s="208" t="s">
        <v>421</v>
      </c>
      <c r="F137" s="192" t="s">
        <v>422</v>
      </c>
      <c r="G137" s="154">
        <v>974.1</v>
      </c>
      <c r="H137" s="154"/>
      <c r="I137" s="154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</row>
    <row r="138" spans="1:32" ht="15.75" customHeight="1">
      <c r="A138" s="132" t="s">
        <v>217</v>
      </c>
      <c r="B138" s="133" t="s">
        <v>178</v>
      </c>
      <c r="C138" s="133" t="s">
        <v>218</v>
      </c>
      <c r="D138" s="156"/>
      <c r="E138" s="133"/>
      <c r="F138" s="133"/>
      <c r="G138" s="137">
        <f t="shared" ref="G138:I138" si="51">G139+G141+G148</f>
        <v>34674</v>
      </c>
      <c r="H138" s="137">
        <f t="shared" si="51"/>
        <v>25668</v>
      </c>
      <c r="I138" s="137">
        <f t="shared" si="51"/>
        <v>60949.8</v>
      </c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</row>
    <row r="139" spans="1:32" ht="15.75" customHeight="1">
      <c r="A139" s="132" t="s">
        <v>478</v>
      </c>
      <c r="B139" s="133" t="s">
        <v>178</v>
      </c>
      <c r="C139" s="133" t="s">
        <v>342</v>
      </c>
      <c r="D139" s="139"/>
      <c r="E139" s="133"/>
      <c r="F139" s="133"/>
      <c r="G139" s="137">
        <f t="shared" ref="G139:I139" si="52">G140</f>
        <v>0</v>
      </c>
      <c r="H139" s="137">
        <f t="shared" si="52"/>
        <v>0</v>
      </c>
      <c r="I139" s="137">
        <f t="shared" si="52"/>
        <v>0</v>
      </c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</row>
    <row r="140" spans="1:32" ht="31.5" customHeight="1">
      <c r="A140" s="144" t="s">
        <v>341</v>
      </c>
      <c r="B140" s="129" t="s">
        <v>178</v>
      </c>
      <c r="C140" s="129" t="s">
        <v>342</v>
      </c>
      <c r="D140" s="139" t="s">
        <v>343</v>
      </c>
      <c r="E140" s="129" t="s">
        <v>479</v>
      </c>
      <c r="F140" s="129" t="s">
        <v>480</v>
      </c>
      <c r="G140" s="140"/>
      <c r="H140" s="140"/>
      <c r="I140" s="140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</row>
    <row r="141" spans="1:32" ht="15.75" customHeight="1">
      <c r="A141" s="209" t="s">
        <v>481</v>
      </c>
      <c r="B141" s="133" t="s">
        <v>178</v>
      </c>
      <c r="C141" s="133" t="s">
        <v>229</v>
      </c>
      <c r="D141" s="156"/>
      <c r="E141" s="133"/>
      <c r="F141" s="133"/>
      <c r="G141" s="137">
        <f t="shared" ref="G141:I141" si="53">G142+G144+G146</f>
        <v>34674</v>
      </c>
      <c r="H141" s="137">
        <f t="shared" si="53"/>
        <v>25668</v>
      </c>
      <c r="I141" s="137">
        <f t="shared" si="53"/>
        <v>60949.8</v>
      </c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</row>
    <row r="142" spans="1:32" ht="15.75" customHeight="1">
      <c r="A142" s="166" t="s">
        <v>482</v>
      </c>
      <c r="B142" s="129" t="s">
        <v>178</v>
      </c>
      <c r="C142" s="129" t="s">
        <v>229</v>
      </c>
      <c r="D142" s="139" t="s">
        <v>483</v>
      </c>
      <c r="E142" s="129"/>
      <c r="F142" s="129"/>
      <c r="G142" s="140">
        <f t="shared" ref="G142:I142" si="54">G143</f>
        <v>0</v>
      </c>
      <c r="H142" s="140">
        <f t="shared" si="54"/>
        <v>0</v>
      </c>
      <c r="I142" s="140">
        <f t="shared" si="54"/>
        <v>30949.8</v>
      </c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</row>
    <row r="143" spans="1:32" ht="15.75" customHeight="1">
      <c r="A143" s="138" t="s">
        <v>416</v>
      </c>
      <c r="B143" s="129" t="s">
        <v>178</v>
      </c>
      <c r="C143" s="129" t="s">
        <v>229</v>
      </c>
      <c r="D143" s="139" t="s">
        <v>483</v>
      </c>
      <c r="E143" s="129" t="s">
        <v>413</v>
      </c>
      <c r="F143" s="129" t="s">
        <v>414</v>
      </c>
      <c r="G143" s="202"/>
      <c r="H143" s="157"/>
      <c r="I143" s="157">
        <v>30949.8</v>
      </c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</row>
    <row r="144" spans="1:32" ht="15.75" customHeight="1">
      <c r="A144" s="166" t="s">
        <v>484</v>
      </c>
      <c r="B144" s="129" t="s">
        <v>178</v>
      </c>
      <c r="C144" s="129" t="s">
        <v>229</v>
      </c>
      <c r="D144" s="139" t="s">
        <v>485</v>
      </c>
      <c r="E144" s="129"/>
      <c r="F144" s="129"/>
      <c r="G144" s="140">
        <f t="shared" ref="G144:I144" si="55">G145</f>
        <v>34674</v>
      </c>
      <c r="H144" s="140">
        <f t="shared" si="55"/>
        <v>0</v>
      </c>
      <c r="I144" s="140">
        <f t="shared" si="55"/>
        <v>0</v>
      </c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</row>
    <row r="145" spans="1:32" ht="15.75" customHeight="1">
      <c r="A145" s="138" t="s">
        <v>416</v>
      </c>
      <c r="B145" s="129" t="s">
        <v>178</v>
      </c>
      <c r="C145" s="129" t="s">
        <v>229</v>
      </c>
      <c r="D145" s="139" t="s">
        <v>485</v>
      </c>
      <c r="E145" s="129" t="s">
        <v>413</v>
      </c>
      <c r="F145" s="129" t="s">
        <v>414</v>
      </c>
      <c r="G145" s="157">
        <v>34674</v>
      </c>
      <c r="H145" s="157"/>
      <c r="I145" s="157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</row>
    <row r="146" spans="1:32" ht="15.75" customHeight="1">
      <c r="A146" s="166" t="s">
        <v>486</v>
      </c>
      <c r="B146" s="129" t="s">
        <v>178</v>
      </c>
      <c r="C146" s="129" t="s">
        <v>229</v>
      </c>
      <c r="D146" s="139" t="s">
        <v>487</v>
      </c>
      <c r="E146" s="129"/>
      <c r="F146" s="129"/>
      <c r="G146" s="140">
        <f t="shared" ref="G146:I146" si="56">G147</f>
        <v>0</v>
      </c>
      <c r="H146" s="140">
        <f t="shared" si="56"/>
        <v>25668</v>
      </c>
      <c r="I146" s="140">
        <f t="shared" si="56"/>
        <v>30000</v>
      </c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</row>
    <row r="147" spans="1:32" ht="15.75" customHeight="1">
      <c r="A147" s="138" t="s">
        <v>416</v>
      </c>
      <c r="B147" s="129" t="s">
        <v>178</v>
      </c>
      <c r="C147" s="129" t="s">
        <v>229</v>
      </c>
      <c r="D147" s="139" t="s">
        <v>487</v>
      </c>
      <c r="E147" s="129" t="s">
        <v>413</v>
      </c>
      <c r="F147" s="129" t="s">
        <v>414</v>
      </c>
      <c r="G147" s="202"/>
      <c r="H147" s="157">
        <v>25668</v>
      </c>
      <c r="I147" s="157">
        <v>30000</v>
      </c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</row>
    <row r="148" spans="1:32" ht="15.75" customHeight="1">
      <c r="A148" s="132" t="s">
        <v>488</v>
      </c>
      <c r="B148" s="133" t="s">
        <v>178</v>
      </c>
      <c r="C148" s="133" t="s">
        <v>232</v>
      </c>
      <c r="D148" s="134"/>
      <c r="E148" s="133"/>
      <c r="F148" s="133"/>
      <c r="G148" s="137">
        <f t="shared" ref="G148:I149" si="57">G149</f>
        <v>0</v>
      </c>
      <c r="H148" s="137">
        <f t="shared" si="57"/>
        <v>0</v>
      </c>
      <c r="I148" s="137">
        <f t="shared" si="57"/>
        <v>0</v>
      </c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</row>
    <row r="149" spans="1:32" ht="31.5" customHeight="1">
      <c r="A149" s="138" t="s">
        <v>251</v>
      </c>
      <c r="B149" s="129" t="s">
        <v>178</v>
      </c>
      <c r="C149" s="129" t="s">
        <v>232</v>
      </c>
      <c r="D149" s="160" t="s">
        <v>252</v>
      </c>
      <c r="E149" s="129"/>
      <c r="F149" s="129"/>
      <c r="G149" s="140">
        <f t="shared" si="57"/>
        <v>0</v>
      </c>
      <c r="H149" s="140">
        <f t="shared" si="57"/>
        <v>0</v>
      </c>
      <c r="I149" s="140">
        <f t="shared" si="57"/>
        <v>0</v>
      </c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</row>
    <row r="150" spans="1:32" ht="47.25" customHeight="1">
      <c r="A150" s="138" t="s">
        <v>489</v>
      </c>
      <c r="B150" s="129" t="s">
        <v>178</v>
      </c>
      <c r="C150" s="129" t="s">
        <v>232</v>
      </c>
      <c r="D150" s="160" t="s">
        <v>252</v>
      </c>
      <c r="E150" s="129" t="s">
        <v>490</v>
      </c>
      <c r="F150" s="129" t="s">
        <v>491</v>
      </c>
      <c r="G150" s="140"/>
      <c r="H150" s="140">
        <f>G150</f>
        <v>0</v>
      </c>
      <c r="I150" s="140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</row>
    <row r="151" spans="1:32" ht="15.75" customHeight="1">
      <c r="A151" s="209" t="s">
        <v>253</v>
      </c>
      <c r="B151" s="133" t="s">
        <v>178</v>
      </c>
      <c r="C151" s="133" t="s">
        <v>254</v>
      </c>
      <c r="D151" s="160"/>
      <c r="E151" s="129"/>
      <c r="F151" s="129"/>
      <c r="G151" s="137">
        <f t="shared" ref="G151:I151" si="58">G152+G155</f>
        <v>0</v>
      </c>
      <c r="H151" s="137">
        <f t="shared" si="58"/>
        <v>0</v>
      </c>
      <c r="I151" s="137">
        <f t="shared" si="58"/>
        <v>0</v>
      </c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</row>
    <row r="152" spans="1:32" ht="15.75" customHeight="1">
      <c r="A152" s="209" t="s">
        <v>492</v>
      </c>
      <c r="B152" s="133" t="s">
        <v>178</v>
      </c>
      <c r="C152" s="133" t="s">
        <v>256</v>
      </c>
      <c r="D152" s="160"/>
      <c r="E152" s="129"/>
      <c r="F152" s="129"/>
      <c r="G152" s="140">
        <f t="shared" ref="G152:I153" si="59">G153</f>
        <v>0</v>
      </c>
      <c r="H152" s="140">
        <f t="shared" si="59"/>
        <v>0</v>
      </c>
      <c r="I152" s="140">
        <f t="shared" si="59"/>
        <v>0</v>
      </c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</row>
    <row r="153" spans="1:32" ht="47.25" customHeight="1">
      <c r="A153" s="144" t="s">
        <v>255</v>
      </c>
      <c r="B153" s="129" t="s">
        <v>178</v>
      </c>
      <c r="C153" s="129" t="s">
        <v>256</v>
      </c>
      <c r="D153" s="160" t="s">
        <v>257</v>
      </c>
      <c r="E153" s="129"/>
      <c r="F153" s="129"/>
      <c r="G153" s="140">
        <f t="shared" si="59"/>
        <v>0</v>
      </c>
      <c r="H153" s="140">
        <f t="shared" si="59"/>
        <v>0</v>
      </c>
      <c r="I153" s="140">
        <f t="shared" si="59"/>
        <v>0</v>
      </c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</row>
    <row r="154" spans="1:32" ht="47.25" customHeight="1">
      <c r="A154" s="144" t="s">
        <v>255</v>
      </c>
      <c r="B154" s="129" t="s">
        <v>178</v>
      </c>
      <c r="C154" s="129" t="s">
        <v>256</v>
      </c>
      <c r="D154" s="160" t="s">
        <v>257</v>
      </c>
      <c r="E154" s="129" t="s">
        <v>455</v>
      </c>
      <c r="F154" s="129" t="s">
        <v>431</v>
      </c>
      <c r="G154" s="140"/>
      <c r="H154" s="140"/>
      <c r="I154" s="140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</row>
    <row r="155" spans="1:32" ht="15.75" customHeight="1">
      <c r="A155" s="210" t="s">
        <v>493</v>
      </c>
      <c r="B155" s="211" t="s">
        <v>178</v>
      </c>
      <c r="C155" s="212" t="s">
        <v>259</v>
      </c>
      <c r="D155" s="148"/>
      <c r="E155" s="147"/>
      <c r="F155" s="147"/>
      <c r="G155" s="149">
        <f>G156+G158</f>
        <v>0</v>
      </c>
      <c r="H155" s="149">
        <f t="shared" ref="H155:I155" si="60">H156</f>
        <v>0</v>
      </c>
      <c r="I155" s="149">
        <f t="shared" si="60"/>
        <v>0</v>
      </c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</row>
    <row r="156" spans="1:32" ht="15.75" customHeight="1">
      <c r="A156" s="196" t="s">
        <v>258</v>
      </c>
      <c r="B156" s="192" t="s">
        <v>178</v>
      </c>
      <c r="C156" s="192" t="s">
        <v>259</v>
      </c>
      <c r="D156" s="193" t="s">
        <v>472</v>
      </c>
      <c r="E156" s="192"/>
      <c r="F156" s="192"/>
      <c r="G156" s="154">
        <f t="shared" ref="G156:I156" si="61">G157</f>
        <v>0</v>
      </c>
      <c r="H156" s="154">
        <f t="shared" si="61"/>
        <v>0</v>
      </c>
      <c r="I156" s="154">
        <f t="shared" si="61"/>
        <v>0</v>
      </c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</row>
    <row r="157" spans="1:32" ht="15.75" customHeight="1">
      <c r="A157" s="197" t="s">
        <v>42</v>
      </c>
      <c r="B157" s="192" t="s">
        <v>178</v>
      </c>
      <c r="C157" s="192" t="s">
        <v>259</v>
      </c>
      <c r="D157" s="193" t="s">
        <v>472</v>
      </c>
      <c r="E157" s="192" t="s">
        <v>413</v>
      </c>
      <c r="F157" s="192" t="s">
        <v>431</v>
      </c>
      <c r="G157" s="157"/>
      <c r="H157" s="157"/>
      <c r="I157" s="157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</row>
    <row r="158" spans="1:32" ht="31.5">
      <c r="A158" s="196" t="s">
        <v>494</v>
      </c>
      <c r="B158" s="192" t="s">
        <v>178</v>
      </c>
      <c r="C158" s="192" t="s">
        <v>259</v>
      </c>
      <c r="D158" s="193" t="s">
        <v>495</v>
      </c>
      <c r="E158" s="192"/>
      <c r="F158" s="192"/>
      <c r="G158" s="154">
        <f t="shared" ref="G158:I158" si="62">G159</f>
        <v>0</v>
      </c>
      <c r="H158" s="154">
        <f t="shared" si="62"/>
        <v>0</v>
      </c>
      <c r="I158" s="154">
        <f t="shared" si="62"/>
        <v>0</v>
      </c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</row>
    <row r="159" spans="1:32" ht="15.75" customHeight="1">
      <c r="A159" s="144" t="s">
        <v>255</v>
      </c>
      <c r="B159" s="192" t="s">
        <v>178</v>
      </c>
      <c r="C159" s="192" t="s">
        <v>259</v>
      </c>
      <c r="D159" s="193" t="s">
        <v>495</v>
      </c>
      <c r="E159" s="192" t="s">
        <v>496</v>
      </c>
      <c r="F159" s="192" t="s">
        <v>480</v>
      </c>
      <c r="G159" s="140"/>
      <c r="H159" s="140"/>
      <c r="I159" s="140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</row>
    <row r="160" spans="1:32" ht="15.75" customHeight="1">
      <c r="A160" s="209" t="s">
        <v>260</v>
      </c>
      <c r="B160" s="133" t="s">
        <v>178</v>
      </c>
      <c r="C160" s="133" t="s">
        <v>235</v>
      </c>
      <c r="D160" s="139"/>
      <c r="E160" s="129"/>
      <c r="F160" s="129"/>
      <c r="G160" s="140">
        <f t="shared" ref="G160:I161" si="63">G161</f>
        <v>7364.8</v>
      </c>
      <c r="H160" s="140">
        <f t="shared" si="63"/>
        <v>7659.4</v>
      </c>
      <c r="I160" s="140">
        <f t="shared" si="63"/>
        <v>7965.8</v>
      </c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</row>
    <row r="161" spans="1:32" ht="15.75" customHeight="1">
      <c r="A161" s="209" t="s">
        <v>467</v>
      </c>
      <c r="B161" s="133" t="s">
        <v>178</v>
      </c>
      <c r="C161" s="133" t="s">
        <v>240</v>
      </c>
      <c r="D161" s="134"/>
      <c r="E161" s="133"/>
      <c r="F161" s="133"/>
      <c r="G161" s="137">
        <f>G162+G164+G166</f>
        <v>7364.8</v>
      </c>
      <c r="H161" s="137">
        <f t="shared" si="63"/>
        <v>7659.4</v>
      </c>
      <c r="I161" s="137">
        <f t="shared" si="63"/>
        <v>7965.8</v>
      </c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  <c r="AB161" s="185"/>
      <c r="AC161" s="185"/>
      <c r="AD161" s="185"/>
      <c r="AE161" s="185"/>
      <c r="AF161" s="185"/>
    </row>
    <row r="162" spans="1:32" ht="47.25" customHeight="1">
      <c r="A162" s="138" t="s">
        <v>261</v>
      </c>
      <c r="B162" s="129" t="s">
        <v>178</v>
      </c>
      <c r="C162" s="129" t="s">
        <v>240</v>
      </c>
      <c r="D162" s="139" t="s">
        <v>262</v>
      </c>
      <c r="E162" s="213"/>
      <c r="F162" s="129"/>
      <c r="G162" s="140">
        <f t="shared" ref="G162:I162" si="64">G163</f>
        <v>7364.8</v>
      </c>
      <c r="H162" s="140">
        <f t="shared" si="64"/>
        <v>7659.4</v>
      </c>
      <c r="I162" s="140">
        <f t="shared" si="64"/>
        <v>7965.8</v>
      </c>
      <c r="J162" s="186"/>
      <c r="K162" s="186"/>
      <c r="L162" s="186"/>
      <c r="M162" s="186"/>
      <c r="N162" s="18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</row>
    <row r="163" spans="1:32" ht="47.25" customHeight="1">
      <c r="A163" s="138" t="s">
        <v>489</v>
      </c>
      <c r="B163" s="129" t="s">
        <v>178</v>
      </c>
      <c r="C163" s="129" t="s">
        <v>240</v>
      </c>
      <c r="D163" s="139" t="s">
        <v>262</v>
      </c>
      <c r="E163" s="129" t="s">
        <v>490</v>
      </c>
      <c r="F163" s="129" t="s">
        <v>491</v>
      </c>
      <c r="G163" s="157">
        <v>7364.8</v>
      </c>
      <c r="H163" s="157">
        <v>7659.4</v>
      </c>
      <c r="I163" s="157">
        <v>7965.8</v>
      </c>
      <c r="J163" s="186"/>
      <c r="K163" s="186"/>
      <c r="L163" s="186"/>
      <c r="M163" s="186"/>
      <c r="N163" s="18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</row>
    <row r="164" spans="1:32" ht="47.25" customHeight="1">
      <c r="A164" s="196" t="s">
        <v>497</v>
      </c>
      <c r="B164" s="192" t="s">
        <v>178</v>
      </c>
      <c r="C164" s="192" t="s">
        <v>259</v>
      </c>
      <c r="D164" s="193" t="s">
        <v>498</v>
      </c>
      <c r="E164" s="192"/>
      <c r="F164" s="192"/>
      <c r="G164" s="154">
        <f t="shared" ref="G164:I164" si="65">G165</f>
        <v>0</v>
      </c>
      <c r="H164" s="154">
        <f t="shared" si="65"/>
        <v>0</v>
      </c>
      <c r="I164" s="154">
        <f t="shared" si="65"/>
        <v>0</v>
      </c>
      <c r="J164" s="186"/>
      <c r="K164" s="186"/>
      <c r="L164" s="186"/>
      <c r="M164" s="186"/>
      <c r="N164" s="18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</row>
    <row r="165" spans="1:32" ht="47.25" customHeight="1">
      <c r="A165" s="144" t="s">
        <v>255</v>
      </c>
      <c r="B165" s="192" t="s">
        <v>178</v>
      </c>
      <c r="C165" s="192" t="s">
        <v>259</v>
      </c>
      <c r="D165" s="193" t="s">
        <v>498</v>
      </c>
      <c r="E165" s="192" t="s">
        <v>496</v>
      </c>
      <c r="F165" s="192" t="s">
        <v>480</v>
      </c>
      <c r="G165" s="140"/>
      <c r="H165" s="140"/>
      <c r="I165" s="140"/>
      <c r="J165" s="186"/>
      <c r="K165" s="186"/>
      <c r="L165" s="186"/>
      <c r="M165" s="186"/>
      <c r="N165" s="186"/>
      <c r="O165" s="186"/>
      <c r="P165" s="186"/>
      <c r="Q165" s="186"/>
      <c r="R165" s="186"/>
      <c r="S165" s="186"/>
      <c r="T165" s="186"/>
      <c r="U165" s="186"/>
      <c r="V165" s="186"/>
      <c r="W165" s="186"/>
      <c r="X165" s="186"/>
      <c r="Y165" s="186"/>
      <c r="Z165" s="186"/>
      <c r="AA165" s="186"/>
      <c r="AB165" s="186"/>
      <c r="AC165" s="186"/>
      <c r="AD165" s="186"/>
      <c r="AE165" s="186"/>
      <c r="AF165" s="186"/>
    </row>
    <row r="166" spans="1:32" ht="47.25" customHeight="1">
      <c r="A166" s="196" t="s">
        <v>499</v>
      </c>
      <c r="B166" s="192" t="s">
        <v>178</v>
      </c>
      <c r="C166" s="192" t="s">
        <v>259</v>
      </c>
      <c r="D166" s="214" t="s">
        <v>241</v>
      </c>
      <c r="E166" s="192"/>
      <c r="F166" s="192"/>
      <c r="G166" s="154">
        <f>G167</f>
        <v>0</v>
      </c>
      <c r="H166" s="140"/>
      <c r="I166" s="140"/>
      <c r="J166" s="186"/>
      <c r="K166" s="186"/>
      <c r="L166" s="186"/>
      <c r="M166" s="186"/>
      <c r="N166" s="18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</row>
    <row r="167" spans="1:32" ht="47.25" customHeight="1">
      <c r="A167" s="144" t="s">
        <v>255</v>
      </c>
      <c r="B167" s="192" t="s">
        <v>178</v>
      </c>
      <c r="C167" s="192" t="s">
        <v>259</v>
      </c>
      <c r="D167" s="214" t="s">
        <v>241</v>
      </c>
      <c r="E167" s="192" t="s">
        <v>496</v>
      </c>
      <c r="F167" s="192" t="s">
        <v>480</v>
      </c>
      <c r="G167" s="157"/>
      <c r="H167" s="202"/>
      <c r="I167" s="202"/>
      <c r="J167" s="186"/>
      <c r="K167" s="186"/>
      <c r="L167" s="186"/>
      <c r="M167" s="186"/>
      <c r="N167" s="18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</row>
    <row r="168" spans="1:32" ht="31.5" customHeight="1">
      <c r="A168" s="132" t="s">
        <v>267</v>
      </c>
      <c r="B168" s="133" t="s">
        <v>178</v>
      </c>
      <c r="C168" s="133" t="s">
        <v>268</v>
      </c>
      <c r="D168" s="134"/>
      <c r="E168" s="133"/>
      <c r="F168" s="133"/>
      <c r="G168" s="137">
        <f t="shared" ref="G168:I169" si="66">G169</f>
        <v>2.04</v>
      </c>
      <c r="H168" s="137">
        <f t="shared" si="66"/>
        <v>0</v>
      </c>
      <c r="I168" s="137">
        <f t="shared" si="66"/>
        <v>0</v>
      </c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</row>
    <row r="169" spans="1:32" ht="31.5" customHeight="1">
      <c r="A169" s="132" t="s">
        <v>267</v>
      </c>
      <c r="B169" s="133" t="s">
        <v>178</v>
      </c>
      <c r="C169" s="133" t="s">
        <v>269</v>
      </c>
      <c r="D169" s="134" t="s">
        <v>270</v>
      </c>
      <c r="E169" s="133"/>
      <c r="F169" s="133"/>
      <c r="G169" s="137">
        <f t="shared" si="66"/>
        <v>2.04</v>
      </c>
      <c r="H169" s="137">
        <f t="shared" si="66"/>
        <v>0</v>
      </c>
      <c r="I169" s="137">
        <f t="shared" si="66"/>
        <v>0</v>
      </c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</row>
    <row r="170" spans="1:32" ht="15.75" customHeight="1">
      <c r="A170" s="138" t="s">
        <v>500</v>
      </c>
      <c r="B170" s="129" t="s">
        <v>178</v>
      </c>
      <c r="C170" s="129" t="s">
        <v>269</v>
      </c>
      <c r="D170" s="160" t="s">
        <v>270</v>
      </c>
      <c r="E170" s="129" t="s">
        <v>501</v>
      </c>
      <c r="F170" s="129" t="s">
        <v>502</v>
      </c>
      <c r="G170" s="164">
        <v>2.04</v>
      </c>
      <c r="H170" s="140"/>
      <c r="I170" s="140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</row>
    <row r="171" spans="1:32" ht="31.5" customHeight="1">
      <c r="A171" s="132" t="s">
        <v>271</v>
      </c>
      <c r="B171" s="133" t="s">
        <v>178</v>
      </c>
      <c r="C171" s="133" t="s">
        <v>272</v>
      </c>
      <c r="D171" s="134"/>
      <c r="E171" s="133"/>
      <c r="F171" s="133"/>
      <c r="G171" s="137">
        <f t="shared" ref="G171:I171" si="67">G172+G177</f>
        <v>0</v>
      </c>
      <c r="H171" s="137">
        <f t="shared" si="67"/>
        <v>0</v>
      </c>
      <c r="I171" s="137">
        <f t="shared" si="67"/>
        <v>0</v>
      </c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</row>
    <row r="172" spans="1:32" ht="31.5" customHeight="1">
      <c r="A172" s="132" t="s">
        <v>273</v>
      </c>
      <c r="B172" s="133" t="s">
        <v>178</v>
      </c>
      <c r="C172" s="133" t="s">
        <v>274</v>
      </c>
      <c r="D172" s="134"/>
      <c r="E172" s="133"/>
      <c r="F172" s="133"/>
      <c r="G172" s="137">
        <f t="shared" ref="G172:I172" si="68">G173+G175</f>
        <v>0</v>
      </c>
      <c r="H172" s="137">
        <f t="shared" si="68"/>
        <v>0</v>
      </c>
      <c r="I172" s="137">
        <f t="shared" si="68"/>
        <v>0</v>
      </c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</row>
    <row r="173" spans="1:32" ht="31.5" customHeight="1">
      <c r="A173" s="138" t="s">
        <v>273</v>
      </c>
      <c r="B173" s="129" t="s">
        <v>178</v>
      </c>
      <c r="C173" s="129" t="s">
        <v>274</v>
      </c>
      <c r="D173" s="160" t="s">
        <v>275</v>
      </c>
      <c r="E173" s="129"/>
      <c r="F173" s="129"/>
      <c r="G173" s="140">
        <f t="shared" ref="G173:I173" si="69">G174</f>
        <v>0</v>
      </c>
      <c r="H173" s="140">
        <f t="shared" si="69"/>
        <v>0</v>
      </c>
      <c r="I173" s="140">
        <f t="shared" si="69"/>
        <v>0</v>
      </c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</row>
    <row r="174" spans="1:32" ht="15.75" customHeight="1">
      <c r="A174" s="138" t="s">
        <v>8</v>
      </c>
      <c r="B174" s="129" t="s">
        <v>178</v>
      </c>
      <c r="C174" s="129" t="s">
        <v>274</v>
      </c>
      <c r="D174" s="160" t="s">
        <v>275</v>
      </c>
      <c r="E174" s="129" t="s">
        <v>503</v>
      </c>
      <c r="F174" s="129" t="s">
        <v>480</v>
      </c>
      <c r="G174" s="140"/>
      <c r="H174" s="140"/>
      <c r="I174" s="140"/>
      <c r="J174" s="215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</row>
    <row r="175" spans="1:32" ht="31.5" customHeight="1">
      <c r="A175" s="138" t="s">
        <v>276</v>
      </c>
      <c r="B175" s="129" t="s">
        <v>178</v>
      </c>
      <c r="C175" s="129" t="s">
        <v>274</v>
      </c>
      <c r="D175" s="160" t="s">
        <v>277</v>
      </c>
      <c r="E175" s="129"/>
      <c r="F175" s="129"/>
      <c r="G175" s="140">
        <f t="shared" ref="G175:I175" si="70">G176</f>
        <v>0</v>
      </c>
      <c r="H175" s="140">
        <f t="shared" si="70"/>
        <v>0</v>
      </c>
      <c r="I175" s="140">
        <f t="shared" si="70"/>
        <v>0</v>
      </c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</row>
    <row r="176" spans="1:32" ht="15.75" customHeight="1">
      <c r="A176" s="138" t="s">
        <v>8</v>
      </c>
      <c r="B176" s="129" t="s">
        <v>178</v>
      </c>
      <c r="C176" s="129" t="s">
        <v>274</v>
      </c>
      <c r="D176" s="160" t="s">
        <v>277</v>
      </c>
      <c r="E176" s="129" t="s">
        <v>503</v>
      </c>
      <c r="F176" s="129" t="s">
        <v>480</v>
      </c>
      <c r="G176" s="158"/>
      <c r="H176" s="158"/>
      <c r="I176" s="158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</row>
    <row r="177" spans="1:32" ht="15.75" customHeight="1">
      <c r="A177" s="209" t="s">
        <v>504</v>
      </c>
      <c r="B177" s="133" t="s">
        <v>178</v>
      </c>
      <c r="C177" s="133" t="s">
        <v>279</v>
      </c>
      <c r="D177" s="134"/>
      <c r="E177" s="133"/>
      <c r="F177" s="133"/>
      <c r="G177" s="137">
        <f t="shared" ref="G177:I177" si="71">G178+G180</f>
        <v>0</v>
      </c>
      <c r="H177" s="137">
        <f t="shared" si="71"/>
        <v>0</v>
      </c>
      <c r="I177" s="137">
        <f t="shared" si="71"/>
        <v>0</v>
      </c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</row>
    <row r="178" spans="1:32" ht="31.5" customHeight="1">
      <c r="A178" s="138" t="s">
        <v>278</v>
      </c>
      <c r="B178" s="129" t="s">
        <v>178</v>
      </c>
      <c r="C178" s="129" t="s">
        <v>279</v>
      </c>
      <c r="D178" s="160" t="s">
        <v>280</v>
      </c>
      <c r="E178" s="129"/>
      <c r="F178" s="129"/>
      <c r="G178" s="140">
        <f t="shared" ref="G178:I178" si="72">G179</f>
        <v>0</v>
      </c>
      <c r="H178" s="140">
        <f t="shared" si="72"/>
        <v>0</v>
      </c>
      <c r="I178" s="140">
        <f t="shared" si="72"/>
        <v>0</v>
      </c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</row>
    <row r="179" spans="1:32" ht="15.75" customHeight="1">
      <c r="A179" s="138" t="s">
        <v>505</v>
      </c>
      <c r="B179" s="129" t="s">
        <v>178</v>
      </c>
      <c r="C179" s="129" t="s">
        <v>279</v>
      </c>
      <c r="D179" s="160" t="s">
        <v>280</v>
      </c>
      <c r="E179" s="129" t="s">
        <v>479</v>
      </c>
      <c r="F179" s="129" t="s">
        <v>480</v>
      </c>
      <c r="G179" s="140"/>
      <c r="H179" s="140"/>
      <c r="I179" s="140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</row>
    <row r="180" spans="1:32" ht="15.75" customHeight="1">
      <c r="A180" s="138" t="s">
        <v>281</v>
      </c>
      <c r="B180" s="129" t="s">
        <v>178</v>
      </c>
      <c r="C180" s="129" t="s">
        <v>279</v>
      </c>
      <c r="D180" s="160" t="s">
        <v>282</v>
      </c>
      <c r="E180" s="133"/>
      <c r="F180" s="133"/>
      <c r="G180" s="140">
        <f t="shared" ref="G180:I180" si="73">G181</f>
        <v>0</v>
      </c>
      <c r="H180" s="140">
        <f t="shared" si="73"/>
        <v>0</v>
      </c>
      <c r="I180" s="140">
        <f t="shared" si="73"/>
        <v>0</v>
      </c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</row>
    <row r="181" spans="1:32" ht="15.75" customHeight="1">
      <c r="A181" s="216" t="s">
        <v>506</v>
      </c>
      <c r="B181" s="129" t="s">
        <v>178</v>
      </c>
      <c r="C181" s="129" t="s">
        <v>279</v>
      </c>
      <c r="D181" s="160" t="s">
        <v>282</v>
      </c>
      <c r="E181" s="129" t="s">
        <v>479</v>
      </c>
      <c r="F181" s="129" t="s">
        <v>480</v>
      </c>
      <c r="G181" s="140"/>
      <c r="H181" s="140"/>
      <c r="I181" s="140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</row>
    <row r="182" spans="1:32" ht="15.75" customHeight="1">
      <c r="A182" s="126" t="s">
        <v>285</v>
      </c>
      <c r="B182" s="127" t="s">
        <v>178</v>
      </c>
      <c r="C182" s="127"/>
      <c r="D182" s="128"/>
      <c r="E182" s="127"/>
      <c r="F182" s="127" t="s">
        <v>474</v>
      </c>
      <c r="G182" s="217">
        <f t="shared" ref="G182:I183" si="74">G183</f>
        <v>1890</v>
      </c>
      <c r="H182" s="217">
        <f t="shared" si="74"/>
        <v>1442.1</v>
      </c>
      <c r="I182" s="217">
        <f t="shared" si="74"/>
        <v>1442.1</v>
      </c>
      <c r="J182" s="218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</row>
    <row r="183" spans="1:32" ht="15.75" customHeight="1">
      <c r="A183" s="132" t="s">
        <v>179</v>
      </c>
      <c r="B183" s="133" t="s">
        <v>178</v>
      </c>
      <c r="C183" s="133" t="s">
        <v>180</v>
      </c>
      <c r="D183" s="134"/>
      <c r="E183" s="133"/>
      <c r="F183" s="133"/>
      <c r="G183" s="219">
        <f t="shared" si="74"/>
        <v>1890</v>
      </c>
      <c r="H183" s="219">
        <f t="shared" si="74"/>
        <v>1442.1</v>
      </c>
      <c r="I183" s="219">
        <f t="shared" si="74"/>
        <v>1442.1</v>
      </c>
      <c r="J183" s="220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</row>
    <row r="184" spans="1:32" ht="15.75" customHeight="1">
      <c r="A184" s="132" t="s">
        <v>475</v>
      </c>
      <c r="B184" s="133" t="s">
        <v>178</v>
      </c>
      <c r="C184" s="133" t="s">
        <v>248</v>
      </c>
      <c r="D184" s="156"/>
      <c r="E184" s="133"/>
      <c r="F184" s="133"/>
      <c r="G184" s="221">
        <f t="shared" ref="G184:I184" si="75">G185+G189</f>
        <v>1890</v>
      </c>
      <c r="H184" s="221">
        <f t="shared" si="75"/>
        <v>1442.1</v>
      </c>
      <c r="I184" s="221">
        <f t="shared" si="75"/>
        <v>1442.1</v>
      </c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</row>
    <row r="185" spans="1:32" ht="15.75" customHeight="1">
      <c r="A185" s="138" t="s">
        <v>190</v>
      </c>
      <c r="B185" s="129" t="s">
        <v>178</v>
      </c>
      <c r="C185" s="129" t="s">
        <v>248</v>
      </c>
      <c r="D185" s="139" t="s">
        <v>286</v>
      </c>
      <c r="E185" s="129"/>
      <c r="F185" s="129"/>
      <c r="G185" s="222">
        <f t="shared" ref="G185:I185" si="76">G186+G187+G188</f>
        <v>713</v>
      </c>
      <c r="H185" s="222">
        <f t="shared" si="76"/>
        <v>500</v>
      </c>
      <c r="I185" s="222">
        <f t="shared" si="76"/>
        <v>500</v>
      </c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</row>
    <row r="186" spans="1:32" ht="15.75" customHeight="1">
      <c r="A186" s="142" t="s">
        <v>399</v>
      </c>
      <c r="B186" s="129" t="s">
        <v>178</v>
      </c>
      <c r="C186" s="129" t="s">
        <v>248</v>
      </c>
      <c r="D186" s="139" t="s">
        <v>286</v>
      </c>
      <c r="E186" s="129" t="s">
        <v>400</v>
      </c>
      <c r="F186" s="129" t="s">
        <v>401</v>
      </c>
      <c r="G186" s="223">
        <v>540</v>
      </c>
      <c r="H186" s="222">
        <v>376</v>
      </c>
      <c r="I186" s="222">
        <v>376</v>
      </c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</row>
    <row r="187" spans="1:32" ht="15.75" customHeight="1">
      <c r="A187" s="138" t="s">
        <v>409</v>
      </c>
      <c r="B187" s="129" t="s">
        <v>178</v>
      </c>
      <c r="C187" s="129" t="s">
        <v>248</v>
      </c>
      <c r="D187" s="139" t="s">
        <v>286</v>
      </c>
      <c r="E187" s="129" t="s">
        <v>403</v>
      </c>
      <c r="F187" s="129" t="s">
        <v>404</v>
      </c>
      <c r="G187" s="222">
        <v>10</v>
      </c>
      <c r="H187" s="222">
        <v>10</v>
      </c>
      <c r="I187" s="222">
        <v>10</v>
      </c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</row>
    <row r="188" spans="1:32" ht="15.75" customHeight="1">
      <c r="A188" s="145" t="s">
        <v>405</v>
      </c>
      <c r="B188" s="129" t="s">
        <v>178</v>
      </c>
      <c r="C188" s="129" t="s">
        <v>248</v>
      </c>
      <c r="D188" s="139" t="s">
        <v>286</v>
      </c>
      <c r="E188" s="129" t="s">
        <v>406</v>
      </c>
      <c r="F188" s="129" t="s">
        <v>407</v>
      </c>
      <c r="G188" s="223">
        <v>163</v>
      </c>
      <c r="H188" s="222">
        <v>114</v>
      </c>
      <c r="I188" s="222">
        <v>114</v>
      </c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</row>
    <row r="189" spans="1:32" ht="15.75" customHeight="1">
      <c r="A189" s="138" t="s">
        <v>287</v>
      </c>
      <c r="B189" s="129" t="s">
        <v>178</v>
      </c>
      <c r="C189" s="129" t="s">
        <v>248</v>
      </c>
      <c r="D189" s="139" t="s">
        <v>288</v>
      </c>
      <c r="E189" s="129"/>
      <c r="F189" s="129"/>
      <c r="G189" s="222">
        <f t="shared" ref="G189:I189" si="77">G190+G191+G192</f>
        <v>1177</v>
      </c>
      <c r="H189" s="222">
        <f t="shared" si="77"/>
        <v>942.1</v>
      </c>
      <c r="I189" s="222">
        <f t="shared" si="77"/>
        <v>942.1</v>
      </c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</row>
    <row r="190" spans="1:32" ht="15.75" customHeight="1">
      <c r="A190" s="142" t="s">
        <v>399</v>
      </c>
      <c r="B190" s="129" t="s">
        <v>178</v>
      </c>
      <c r="C190" s="129" t="s">
        <v>248</v>
      </c>
      <c r="D190" s="139" t="s">
        <v>288</v>
      </c>
      <c r="E190" s="129" t="s">
        <v>400</v>
      </c>
      <c r="F190" s="129" t="s">
        <v>401</v>
      </c>
      <c r="G190" s="223">
        <v>896</v>
      </c>
      <c r="H190" s="222">
        <v>723.6</v>
      </c>
      <c r="I190" s="222">
        <v>723.6</v>
      </c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</row>
    <row r="191" spans="1:32" ht="15.75" customHeight="1">
      <c r="A191" s="144" t="s">
        <v>402</v>
      </c>
      <c r="B191" s="129" t="s">
        <v>178</v>
      </c>
      <c r="C191" s="129" t="s">
        <v>248</v>
      </c>
      <c r="D191" s="139" t="s">
        <v>288</v>
      </c>
      <c r="E191" s="129" t="s">
        <v>403</v>
      </c>
      <c r="F191" s="129" t="s">
        <v>404</v>
      </c>
      <c r="G191" s="222">
        <v>10</v>
      </c>
      <c r="H191" s="225"/>
      <c r="I191" s="222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</row>
    <row r="192" spans="1:32" ht="15.75" customHeight="1">
      <c r="A192" s="145" t="s">
        <v>405</v>
      </c>
      <c r="B192" s="129" t="s">
        <v>178</v>
      </c>
      <c r="C192" s="129" t="s">
        <v>248</v>
      </c>
      <c r="D192" s="139" t="s">
        <v>288</v>
      </c>
      <c r="E192" s="129" t="s">
        <v>406</v>
      </c>
      <c r="F192" s="129" t="s">
        <v>407</v>
      </c>
      <c r="G192" s="223">
        <v>271</v>
      </c>
      <c r="H192" s="222">
        <v>218.5</v>
      </c>
      <c r="I192" s="222">
        <v>218.5</v>
      </c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</row>
    <row r="193" spans="1:32" ht="47.25" customHeight="1">
      <c r="A193" s="226" t="s">
        <v>289</v>
      </c>
      <c r="B193" s="127" t="s">
        <v>178</v>
      </c>
      <c r="C193" s="127"/>
      <c r="D193" s="128"/>
      <c r="E193" s="127"/>
      <c r="F193" s="127" t="s">
        <v>474</v>
      </c>
      <c r="G193" s="130">
        <f>G194+G211+G221+G236+G203+G242+G217</f>
        <v>194412.9</v>
      </c>
      <c r="H193" s="130">
        <f t="shared" ref="H193:I193" si="78">H194+H211+H221+H236+H203+H242</f>
        <v>145882.01999999999</v>
      </c>
      <c r="I193" s="130">
        <f t="shared" si="78"/>
        <v>140082.12</v>
      </c>
      <c r="J193" s="227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</row>
    <row r="194" spans="1:32" ht="15.75" customHeight="1">
      <c r="A194" s="132" t="s">
        <v>179</v>
      </c>
      <c r="B194" s="133" t="s">
        <v>178</v>
      </c>
      <c r="C194" s="133" t="s">
        <v>180</v>
      </c>
      <c r="D194" s="134"/>
      <c r="E194" s="133"/>
      <c r="F194" s="133"/>
      <c r="G194" s="137">
        <f t="shared" ref="G194:I195" si="79">G195</f>
        <v>24746.2</v>
      </c>
      <c r="H194" s="137">
        <f t="shared" si="79"/>
        <v>2375</v>
      </c>
      <c r="I194" s="137">
        <f t="shared" si="79"/>
        <v>2375</v>
      </c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</row>
    <row r="195" spans="1:32" ht="15.75" customHeight="1">
      <c r="A195" s="132" t="s">
        <v>507</v>
      </c>
      <c r="B195" s="133" t="s">
        <v>178</v>
      </c>
      <c r="C195" s="133" t="s">
        <v>205</v>
      </c>
      <c r="D195" s="134"/>
      <c r="E195" s="133"/>
      <c r="F195" s="133"/>
      <c r="G195" s="135">
        <f t="shared" si="79"/>
        <v>24746.2</v>
      </c>
      <c r="H195" s="135">
        <f t="shared" si="79"/>
        <v>2375</v>
      </c>
      <c r="I195" s="135">
        <f t="shared" si="79"/>
        <v>2375</v>
      </c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</row>
    <row r="196" spans="1:32" ht="15.75" customHeight="1">
      <c r="A196" s="138" t="s">
        <v>204</v>
      </c>
      <c r="B196" s="129" t="s">
        <v>178</v>
      </c>
      <c r="C196" s="129" t="s">
        <v>205</v>
      </c>
      <c r="D196" s="160" t="s">
        <v>206</v>
      </c>
      <c r="E196" s="129"/>
      <c r="F196" s="129"/>
      <c r="G196" s="140">
        <f t="shared" ref="G196:I196" si="80">SUM(G197:G202)</f>
        <v>24746.2</v>
      </c>
      <c r="H196" s="140">
        <f t="shared" si="80"/>
        <v>2375</v>
      </c>
      <c r="I196" s="140">
        <f t="shared" si="80"/>
        <v>2375</v>
      </c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</row>
    <row r="197" spans="1:32" ht="31.5" customHeight="1">
      <c r="A197" s="142" t="s">
        <v>424</v>
      </c>
      <c r="B197" s="129" t="s">
        <v>178</v>
      </c>
      <c r="C197" s="129" t="s">
        <v>205</v>
      </c>
      <c r="D197" s="160" t="s">
        <v>206</v>
      </c>
      <c r="E197" s="129" t="s">
        <v>425</v>
      </c>
      <c r="F197" s="129" t="s">
        <v>401</v>
      </c>
      <c r="G197" s="161">
        <v>278</v>
      </c>
      <c r="H197" s="140">
        <v>288</v>
      </c>
      <c r="I197" s="140">
        <v>288</v>
      </c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</row>
    <row r="198" spans="1:32" ht="47.25" customHeight="1">
      <c r="A198" s="138" t="s">
        <v>426</v>
      </c>
      <c r="B198" s="129" t="s">
        <v>178</v>
      </c>
      <c r="C198" s="129" t="s">
        <v>205</v>
      </c>
      <c r="D198" s="160" t="s">
        <v>206</v>
      </c>
      <c r="E198" s="129" t="s">
        <v>427</v>
      </c>
      <c r="F198" s="129" t="s">
        <v>404</v>
      </c>
      <c r="G198" s="140"/>
      <c r="H198" s="140"/>
      <c r="I198" s="140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</row>
    <row r="199" spans="1:32" ht="15.75" customHeight="1">
      <c r="A199" s="145" t="s">
        <v>428</v>
      </c>
      <c r="B199" s="129" t="s">
        <v>178</v>
      </c>
      <c r="C199" s="129" t="s">
        <v>205</v>
      </c>
      <c r="D199" s="160" t="s">
        <v>206</v>
      </c>
      <c r="E199" s="129" t="s">
        <v>429</v>
      </c>
      <c r="F199" s="129" t="s">
        <v>407</v>
      </c>
      <c r="G199" s="161">
        <v>84</v>
      </c>
      <c r="H199" s="140">
        <v>87</v>
      </c>
      <c r="I199" s="140">
        <v>87</v>
      </c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</row>
    <row r="200" spans="1:32" ht="15.75" customHeight="1">
      <c r="A200" s="163" t="s">
        <v>416</v>
      </c>
      <c r="B200" s="129" t="s">
        <v>178</v>
      </c>
      <c r="C200" s="129" t="s">
        <v>205</v>
      </c>
      <c r="D200" s="160" t="s">
        <v>206</v>
      </c>
      <c r="E200" s="129" t="s">
        <v>413</v>
      </c>
      <c r="F200" s="129" t="s">
        <v>431</v>
      </c>
      <c r="G200" s="140"/>
      <c r="H200" s="140"/>
      <c r="I200" s="140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</row>
    <row r="201" spans="1:32" ht="15.75" customHeight="1">
      <c r="A201" s="163" t="s">
        <v>416</v>
      </c>
      <c r="B201" s="129" t="s">
        <v>178</v>
      </c>
      <c r="C201" s="129" t="s">
        <v>205</v>
      </c>
      <c r="D201" s="160" t="s">
        <v>206</v>
      </c>
      <c r="E201" s="129" t="s">
        <v>413</v>
      </c>
      <c r="F201" s="129" t="s">
        <v>414</v>
      </c>
      <c r="G201" s="140"/>
      <c r="H201" s="140"/>
      <c r="I201" s="140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</row>
    <row r="202" spans="1:32" ht="15.75" customHeight="1">
      <c r="A202" s="229" t="s">
        <v>508</v>
      </c>
      <c r="B202" s="129" t="s">
        <v>178</v>
      </c>
      <c r="C202" s="129" t="s">
        <v>205</v>
      </c>
      <c r="D202" s="160" t="s">
        <v>206</v>
      </c>
      <c r="E202" s="230" t="s">
        <v>509</v>
      </c>
      <c r="F202" s="129" t="s">
        <v>510</v>
      </c>
      <c r="G202" s="143">
        <v>24384.2</v>
      </c>
      <c r="H202" s="140">
        <v>2000</v>
      </c>
      <c r="I202" s="140">
        <v>2000</v>
      </c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</row>
    <row r="203" spans="1:32" ht="15.75" customHeight="1">
      <c r="A203" s="209" t="s">
        <v>290</v>
      </c>
      <c r="B203" s="133" t="s">
        <v>178</v>
      </c>
      <c r="C203" s="133" t="s">
        <v>218</v>
      </c>
      <c r="D203" s="134"/>
      <c r="E203" s="133"/>
      <c r="F203" s="133"/>
      <c r="G203" s="137">
        <f t="shared" ref="G203:I203" si="81">G206</f>
        <v>12.1</v>
      </c>
      <c r="H203" s="137">
        <f t="shared" si="81"/>
        <v>12</v>
      </c>
      <c r="I203" s="137">
        <f t="shared" si="81"/>
        <v>12.1</v>
      </c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</row>
    <row r="204" spans="1:32" ht="15.75" customHeight="1">
      <c r="A204" s="144" t="s">
        <v>228</v>
      </c>
      <c r="B204" s="129" t="s">
        <v>178</v>
      </c>
      <c r="C204" s="129" t="s">
        <v>229</v>
      </c>
      <c r="D204" s="160" t="s">
        <v>230</v>
      </c>
      <c r="E204" s="129"/>
      <c r="F204" s="129"/>
      <c r="G204" s="140">
        <f t="shared" ref="G204:I204" si="82">G205</f>
        <v>0</v>
      </c>
      <c r="H204" s="140">
        <f t="shared" si="82"/>
        <v>0</v>
      </c>
      <c r="I204" s="140">
        <f t="shared" si="82"/>
        <v>0</v>
      </c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</row>
    <row r="205" spans="1:32" ht="31.5" customHeight="1">
      <c r="A205" s="144" t="s">
        <v>511</v>
      </c>
      <c r="B205" s="129" t="s">
        <v>178</v>
      </c>
      <c r="C205" s="129" t="s">
        <v>229</v>
      </c>
      <c r="D205" s="160" t="s">
        <v>230</v>
      </c>
      <c r="E205" s="129" t="s">
        <v>413</v>
      </c>
      <c r="F205" s="129" t="s">
        <v>431</v>
      </c>
      <c r="G205" s="162"/>
      <c r="H205" s="162"/>
      <c r="I205" s="140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</row>
    <row r="206" spans="1:32" ht="31.5" customHeight="1">
      <c r="A206" s="132" t="s">
        <v>488</v>
      </c>
      <c r="B206" s="133" t="s">
        <v>178</v>
      </c>
      <c r="C206" s="133" t="s">
        <v>232</v>
      </c>
      <c r="D206" s="160"/>
      <c r="E206" s="129"/>
      <c r="F206" s="129"/>
      <c r="G206" s="140">
        <f t="shared" ref="G206:I206" si="83">G207+G209</f>
        <v>12.1</v>
      </c>
      <c r="H206" s="140">
        <f t="shared" si="83"/>
        <v>12</v>
      </c>
      <c r="I206" s="140">
        <f t="shared" si="83"/>
        <v>12.1</v>
      </c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</row>
    <row r="207" spans="1:32" ht="63" customHeight="1">
      <c r="A207" s="138" t="s">
        <v>291</v>
      </c>
      <c r="B207" s="129" t="s">
        <v>178</v>
      </c>
      <c r="C207" s="129" t="s">
        <v>232</v>
      </c>
      <c r="D207" s="139" t="s">
        <v>292</v>
      </c>
      <c r="E207" s="129"/>
      <c r="F207" s="129"/>
      <c r="G207" s="140">
        <f t="shared" ref="G207:I207" si="84">G208</f>
        <v>4</v>
      </c>
      <c r="H207" s="140">
        <f t="shared" si="84"/>
        <v>4</v>
      </c>
      <c r="I207" s="140">
        <f t="shared" si="84"/>
        <v>4</v>
      </c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</row>
    <row r="208" spans="1:32" ht="31.5" customHeight="1">
      <c r="A208" s="138" t="s">
        <v>416</v>
      </c>
      <c r="B208" s="129" t="s">
        <v>178</v>
      </c>
      <c r="C208" s="129" t="s">
        <v>232</v>
      </c>
      <c r="D208" s="139" t="s">
        <v>292</v>
      </c>
      <c r="E208" s="129" t="s">
        <v>413</v>
      </c>
      <c r="F208" s="129" t="s">
        <v>417</v>
      </c>
      <c r="G208" s="202">
        <v>4</v>
      </c>
      <c r="H208" s="202">
        <v>4</v>
      </c>
      <c r="I208" s="202">
        <v>4</v>
      </c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</row>
    <row r="209" spans="1:32" ht="63" customHeight="1">
      <c r="A209" s="138" t="s">
        <v>293</v>
      </c>
      <c r="B209" s="129" t="s">
        <v>178</v>
      </c>
      <c r="C209" s="129" t="s">
        <v>232</v>
      </c>
      <c r="D209" s="139" t="s">
        <v>294</v>
      </c>
      <c r="E209" s="129"/>
      <c r="F209" s="129"/>
      <c r="G209" s="140">
        <f t="shared" ref="G209:I209" si="85">G210</f>
        <v>8.1</v>
      </c>
      <c r="H209" s="140">
        <f t="shared" si="85"/>
        <v>8</v>
      </c>
      <c r="I209" s="140">
        <f t="shared" si="85"/>
        <v>8.1</v>
      </c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  <c r="AB209" s="185"/>
      <c r="AC209" s="185"/>
      <c r="AD209" s="185"/>
      <c r="AE209" s="185"/>
      <c r="AF209" s="185"/>
    </row>
    <row r="210" spans="1:32" ht="31.5" customHeight="1">
      <c r="A210" s="138" t="s">
        <v>416</v>
      </c>
      <c r="B210" s="129" t="s">
        <v>178</v>
      </c>
      <c r="C210" s="129" t="s">
        <v>232</v>
      </c>
      <c r="D210" s="139" t="s">
        <v>294</v>
      </c>
      <c r="E210" s="129" t="s">
        <v>413</v>
      </c>
      <c r="F210" s="129" t="s">
        <v>417</v>
      </c>
      <c r="G210" s="202">
        <v>8.1</v>
      </c>
      <c r="H210" s="202">
        <v>8</v>
      </c>
      <c r="I210" s="202">
        <v>8.1</v>
      </c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</row>
    <row r="211" spans="1:32" ht="15.75" customHeight="1">
      <c r="A211" s="132" t="s">
        <v>295</v>
      </c>
      <c r="B211" s="133" t="s">
        <v>178</v>
      </c>
      <c r="C211" s="133" t="s">
        <v>254</v>
      </c>
      <c r="D211" s="134"/>
      <c r="E211" s="133"/>
      <c r="F211" s="133"/>
      <c r="G211" s="137">
        <f t="shared" ref="G211:I212" si="86">G212</f>
        <v>900</v>
      </c>
      <c r="H211" s="137">
        <f t="shared" si="86"/>
        <v>1055.3</v>
      </c>
      <c r="I211" s="137">
        <f t="shared" si="86"/>
        <v>1055.3</v>
      </c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</row>
    <row r="212" spans="1:32" ht="15.75" customHeight="1">
      <c r="A212" s="132" t="s">
        <v>512</v>
      </c>
      <c r="B212" s="133" t="s">
        <v>178</v>
      </c>
      <c r="C212" s="133" t="s">
        <v>296</v>
      </c>
      <c r="D212" s="134"/>
      <c r="E212" s="133"/>
      <c r="F212" s="133"/>
      <c r="G212" s="137">
        <f t="shared" si="86"/>
        <v>900</v>
      </c>
      <c r="H212" s="137">
        <f t="shared" si="86"/>
        <v>1055.3</v>
      </c>
      <c r="I212" s="137">
        <f t="shared" si="86"/>
        <v>1055.3</v>
      </c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</row>
    <row r="213" spans="1:32" ht="39" customHeight="1">
      <c r="A213" s="138" t="s">
        <v>184</v>
      </c>
      <c r="B213" s="129" t="s">
        <v>178</v>
      </c>
      <c r="C213" s="129" t="s">
        <v>296</v>
      </c>
      <c r="D213" s="139" t="s">
        <v>186</v>
      </c>
      <c r="E213" s="129"/>
      <c r="F213" s="129"/>
      <c r="G213" s="140">
        <f t="shared" ref="G213:I213" si="87">SUM(G214:G216)</f>
        <v>900</v>
      </c>
      <c r="H213" s="140">
        <f t="shared" si="87"/>
        <v>1055.3</v>
      </c>
      <c r="I213" s="140">
        <f t="shared" si="87"/>
        <v>1055.3</v>
      </c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</row>
    <row r="214" spans="1:32" ht="31.5" customHeight="1">
      <c r="A214" s="142" t="s">
        <v>399</v>
      </c>
      <c r="B214" s="129" t="s">
        <v>178</v>
      </c>
      <c r="C214" s="129" t="s">
        <v>296</v>
      </c>
      <c r="D214" s="139" t="s">
        <v>186</v>
      </c>
      <c r="E214" s="129" t="s">
        <v>400</v>
      </c>
      <c r="F214" s="129" t="s">
        <v>401</v>
      </c>
      <c r="G214" s="143">
        <v>676</v>
      </c>
      <c r="H214" s="140">
        <v>810.3</v>
      </c>
      <c r="I214" s="140">
        <v>810.3</v>
      </c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</row>
    <row r="215" spans="1:32" ht="31.5" customHeight="1">
      <c r="A215" s="138" t="s">
        <v>409</v>
      </c>
      <c r="B215" s="129" t="s">
        <v>178</v>
      </c>
      <c r="C215" s="129" t="s">
        <v>296</v>
      </c>
      <c r="D215" s="139" t="s">
        <v>186</v>
      </c>
      <c r="E215" s="129" t="s">
        <v>403</v>
      </c>
      <c r="F215" s="129" t="s">
        <v>404</v>
      </c>
      <c r="G215" s="140">
        <v>20</v>
      </c>
      <c r="H215" s="140"/>
      <c r="I215" s="140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</row>
    <row r="216" spans="1:32" ht="47.25" customHeight="1">
      <c r="A216" s="145" t="s">
        <v>405</v>
      </c>
      <c r="B216" s="129" t="s">
        <v>178</v>
      </c>
      <c r="C216" s="129" t="s">
        <v>296</v>
      </c>
      <c r="D216" s="139" t="s">
        <v>186</v>
      </c>
      <c r="E216" s="129" t="s">
        <v>406</v>
      </c>
      <c r="F216" s="129" t="s">
        <v>407</v>
      </c>
      <c r="G216" s="143">
        <v>204</v>
      </c>
      <c r="H216" s="140">
        <v>245</v>
      </c>
      <c r="I216" s="140">
        <v>245</v>
      </c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</row>
    <row r="217" spans="1:32" ht="15.75" customHeight="1">
      <c r="A217" s="132" t="s">
        <v>457</v>
      </c>
      <c r="B217" s="133" t="s">
        <v>178</v>
      </c>
      <c r="C217" s="133" t="s">
        <v>458</v>
      </c>
      <c r="D217" s="134"/>
      <c r="E217" s="133"/>
      <c r="F217" s="133"/>
      <c r="G217" s="137">
        <f t="shared" ref="G217:I218" si="88">G218</f>
        <v>100</v>
      </c>
      <c r="H217" s="137">
        <f t="shared" si="88"/>
        <v>0</v>
      </c>
      <c r="I217" s="137">
        <f t="shared" si="88"/>
        <v>0</v>
      </c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F217" s="125"/>
    </row>
    <row r="218" spans="1:32" ht="15.75" customHeight="1">
      <c r="A218" s="132" t="s">
        <v>459</v>
      </c>
      <c r="B218" s="133" t="s">
        <v>178</v>
      </c>
      <c r="C218" s="133" t="s">
        <v>460</v>
      </c>
      <c r="D218" s="134"/>
      <c r="E218" s="133"/>
      <c r="F218" s="133"/>
      <c r="G218" s="137">
        <f t="shared" si="88"/>
        <v>100</v>
      </c>
      <c r="H218" s="137">
        <f t="shared" si="88"/>
        <v>0</v>
      </c>
      <c r="I218" s="137">
        <f t="shared" si="88"/>
        <v>0</v>
      </c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</row>
    <row r="219" spans="1:32" ht="39" customHeight="1">
      <c r="A219" s="138" t="s">
        <v>513</v>
      </c>
      <c r="B219" s="129" t="s">
        <v>178</v>
      </c>
      <c r="C219" s="129" t="s">
        <v>460</v>
      </c>
      <c r="D219" s="139" t="s">
        <v>514</v>
      </c>
      <c r="E219" s="129"/>
      <c r="F219" s="129"/>
      <c r="G219" s="140">
        <f>G220</f>
        <v>100</v>
      </c>
      <c r="H219" s="140"/>
      <c r="I219" s="140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</row>
    <row r="220" spans="1:32" ht="31.5" customHeight="1">
      <c r="A220" s="138" t="s">
        <v>416</v>
      </c>
      <c r="B220" s="129" t="s">
        <v>178</v>
      </c>
      <c r="C220" s="129" t="s">
        <v>460</v>
      </c>
      <c r="D220" s="139" t="s">
        <v>514</v>
      </c>
      <c r="E220" s="129" t="s">
        <v>413</v>
      </c>
      <c r="F220" s="129" t="s">
        <v>414</v>
      </c>
      <c r="G220" s="140">
        <v>100</v>
      </c>
      <c r="H220" s="140"/>
      <c r="I220" s="140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</row>
    <row r="221" spans="1:32" ht="15.75" customHeight="1">
      <c r="A221" s="132" t="s">
        <v>297</v>
      </c>
      <c r="B221" s="133" t="s">
        <v>178</v>
      </c>
      <c r="C221" s="133" t="s">
        <v>298</v>
      </c>
      <c r="D221" s="134"/>
      <c r="E221" s="133"/>
      <c r="F221" s="133"/>
      <c r="G221" s="137">
        <f t="shared" ref="G221:I221" si="89">G222+G225+G233+G228</f>
        <v>129340.40000000001</v>
      </c>
      <c r="H221" s="137">
        <f t="shared" si="89"/>
        <v>103980.95999999999</v>
      </c>
      <c r="I221" s="137">
        <f t="shared" si="89"/>
        <v>108180.95999999999</v>
      </c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</row>
    <row r="222" spans="1:32" ht="15.75" customHeight="1">
      <c r="A222" s="132" t="s">
        <v>515</v>
      </c>
      <c r="B222" s="133" t="s">
        <v>178</v>
      </c>
      <c r="C222" s="133" t="s">
        <v>300</v>
      </c>
      <c r="D222" s="113"/>
      <c r="E222" s="133"/>
      <c r="F222" s="133"/>
      <c r="G222" s="137">
        <f t="shared" ref="G222:I223" si="90">G223</f>
        <v>25130.5</v>
      </c>
      <c r="H222" s="137">
        <f t="shared" si="90"/>
        <v>25000</v>
      </c>
      <c r="I222" s="137">
        <f t="shared" si="90"/>
        <v>36240</v>
      </c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  <c r="AA222" s="125"/>
      <c r="AB222" s="125"/>
      <c r="AC222" s="125"/>
      <c r="AD222" s="125"/>
      <c r="AE222" s="125"/>
      <c r="AF222" s="125"/>
    </row>
    <row r="223" spans="1:32" ht="15.75" customHeight="1">
      <c r="A223" s="138" t="s">
        <v>299</v>
      </c>
      <c r="B223" s="129" t="s">
        <v>178</v>
      </c>
      <c r="C223" s="129" t="s">
        <v>300</v>
      </c>
      <c r="D223" s="160" t="s">
        <v>301</v>
      </c>
      <c r="E223" s="129"/>
      <c r="F223" s="129"/>
      <c r="G223" s="140">
        <f t="shared" si="90"/>
        <v>25130.5</v>
      </c>
      <c r="H223" s="140">
        <f t="shared" si="90"/>
        <v>25000</v>
      </c>
      <c r="I223" s="140">
        <f t="shared" si="90"/>
        <v>36240</v>
      </c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</row>
    <row r="224" spans="1:32" ht="31.5" customHeight="1">
      <c r="A224" s="138" t="s">
        <v>508</v>
      </c>
      <c r="B224" s="129" t="s">
        <v>178</v>
      </c>
      <c r="C224" s="129" t="s">
        <v>300</v>
      </c>
      <c r="D224" s="160" t="s">
        <v>301</v>
      </c>
      <c r="E224" s="129" t="s">
        <v>509</v>
      </c>
      <c r="F224" s="129" t="s">
        <v>510</v>
      </c>
      <c r="G224" s="143">
        <v>25130.5</v>
      </c>
      <c r="H224" s="164">
        <v>25000</v>
      </c>
      <c r="I224" s="140">
        <f>19240-3000+20000</f>
        <v>36240</v>
      </c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</row>
    <row r="225" spans="1:32" ht="15.75" customHeight="1">
      <c r="A225" s="132" t="s">
        <v>516</v>
      </c>
      <c r="B225" s="133" t="s">
        <v>178</v>
      </c>
      <c r="C225" s="133" t="s">
        <v>303</v>
      </c>
      <c r="D225" s="134"/>
      <c r="E225" s="133"/>
      <c r="F225" s="133"/>
      <c r="G225" s="137">
        <f t="shared" ref="G225:I226" si="91">G226</f>
        <v>80643.100000000006</v>
      </c>
      <c r="H225" s="137">
        <f t="shared" si="91"/>
        <v>58000</v>
      </c>
      <c r="I225" s="137">
        <f t="shared" si="91"/>
        <v>58000</v>
      </c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</row>
    <row r="226" spans="1:32" ht="24.75" customHeight="1">
      <c r="A226" s="138" t="s">
        <v>302</v>
      </c>
      <c r="B226" s="129" t="s">
        <v>178</v>
      </c>
      <c r="C226" s="129" t="s">
        <v>303</v>
      </c>
      <c r="D226" s="160" t="s">
        <v>304</v>
      </c>
      <c r="E226" s="129"/>
      <c r="F226" s="129"/>
      <c r="G226" s="140">
        <f t="shared" si="91"/>
        <v>80643.100000000006</v>
      </c>
      <c r="H226" s="140">
        <f t="shared" si="91"/>
        <v>58000</v>
      </c>
      <c r="I226" s="140">
        <f t="shared" si="91"/>
        <v>58000</v>
      </c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</row>
    <row r="227" spans="1:32" ht="31.5" customHeight="1">
      <c r="A227" s="138" t="s">
        <v>508</v>
      </c>
      <c r="B227" s="129" t="s">
        <v>178</v>
      </c>
      <c r="C227" s="129" t="s">
        <v>303</v>
      </c>
      <c r="D227" s="160" t="s">
        <v>304</v>
      </c>
      <c r="E227" s="129" t="s">
        <v>509</v>
      </c>
      <c r="F227" s="129" t="s">
        <v>510</v>
      </c>
      <c r="G227" s="143">
        <v>80643.100000000006</v>
      </c>
      <c r="H227" s="164">
        <v>58000</v>
      </c>
      <c r="I227" s="164">
        <f>48000+10000</f>
        <v>58000</v>
      </c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</row>
    <row r="228" spans="1:32" ht="15.75" customHeight="1">
      <c r="A228" s="132" t="s">
        <v>517</v>
      </c>
      <c r="B228" s="133" t="s">
        <v>178</v>
      </c>
      <c r="C228" s="133" t="s">
        <v>306</v>
      </c>
      <c r="D228" s="134"/>
      <c r="E228" s="133"/>
      <c r="F228" s="133"/>
      <c r="G228" s="137">
        <f t="shared" ref="G228:I228" si="92">G229+G231</f>
        <v>23412.800000000003</v>
      </c>
      <c r="H228" s="137">
        <f t="shared" si="92"/>
        <v>20810.96</v>
      </c>
      <c r="I228" s="137">
        <f t="shared" si="92"/>
        <v>13770.96</v>
      </c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F228" s="125"/>
    </row>
    <row r="229" spans="1:32" ht="15.75" customHeight="1">
      <c r="A229" s="138" t="s">
        <v>305</v>
      </c>
      <c r="B229" s="129" t="s">
        <v>178</v>
      </c>
      <c r="C229" s="129" t="s">
        <v>306</v>
      </c>
      <c r="D229" s="160" t="s">
        <v>307</v>
      </c>
      <c r="E229" s="129"/>
      <c r="F229" s="129"/>
      <c r="G229" s="140">
        <f t="shared" ref="G229:I229" si="93">G230</f>
        <v>4752.3999999999996</v>
      </c>
      <c r="H229" s="140">
        <f t="shared" si="93"/>
        <v>2810.96</v>
      </c>
      <c r="I229" s="140">
        <f t="shared" si="93"/>
        <v>2810.96</v>
      </c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</row>
    <row r="230" spans="1:32" ht="31.5" customHeight="1">
      <c r="A230" s="138" t="s">
        <v>508</v>
      </c>
      <c r="B230" s="129" t="s">
        <v>178</v>
      </c>
      <c r="C230" s="129" t="s">
        <v>306</v>
      </c>
      <c r="D230" s="160" t="s">
        <v>307</v>
      </c>
      <c r="E230" s="129" t="s">
        <v>509</v>
      </c>
      <c r="F230" s="129" t="s">
        <v>510</v>
      </c>
      <c r="G230" s="143">
        <v>4752.3999999999996</v>
      </c>
      <c r="H230" s="140">
        <f t="shared" ref="H230:I230" si="94">2811-0.04</f>
        <v>2810.96</v>
      </c>
      <c r="I230" s="140">
        <f t="shared" si="94"/>
        <v>2810.96</v>
      </c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</row>
    <row r="231" spans="1:32" ht="15.75" customHeight="1">
      <c r="A231" s="138" t="s">
        <v>308</v>
      </c>
      <c r="B231" s="129" t="s">
        <v>178</v>
      </c>
      <c r="C231" s="129" t="s">
        <v>306</v>
      </c>
      <c r="D231" s="160" t="s">
        <v>309</v>
      </c>
      <c r="E231" s="129"/>
      <c r="F231" s="129"/>
      <c r="G231" s="140">
        <f t="shared" ref="G231:I231" si="95">G232</f>
        <v>18660.400000000001</v>
      </c>
      <c r="H231" s="140">
        <f t="shared" si="95"/>
        <v>18000</v>
      </c>
      <c r="I231" s="140">
        <f t="shared" si="95"/>
        <v>10960</v>
      </c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</row>
    <row r="232" spans="1:32" ht="31.5" customHeight="1">
      <c r="A232" s="138" t="s">
        <v>508</v>
      </c>
      <c r="B232" s="129" t="s">
        <v>178</v>
      </c>
      <c r="C232" s="129" t="s">
        <v>306</v>
      </c>
      <c r="D232" s="160" t="s">
        <v>309</v>
      </c>
      <c r="E232" s="129" t="s">
        <v>509</v>
      </c>
      <c r="F232" s="129" t="s">
        <v>510</v>
      </c>
      <c r="G232" s="143">
        <v>18660.400000000001</v>
      </c>
      <c r="H232" s="164">
        <v>18000</v>
      </c>
      <c r="I232" s="140">
        <f>15960-5000</f>
        <v>10960</v>
      </c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</row>
    <row r="233" spans="1:32" ht="15.75" customHeight="1">
      <c r="A233" s="132" t="s">
        <v>518</v>
      </c>
      <c r="B233" s="133" t="s">
        <v>178</v>
      </c>
      <c r="C233" s="133" t="s">
        <v>311</v>
      </c>
      <c r="D233" s="134"/>
      <c r="E233" s="133"/>
      <c r="F233" s="133"/>
      <c r="G233" s="137">
        <f t="shared" ref="G233:I234" si="96">G234</f>
        <v>154</v>
      </c>
      <c r="H233" s="137">
        <f t="shared" si="96"/>
        <v>170</v>
      </c>
      <c r="I233" s="137">
        <f t="shared" si="96"/>
        <v>170</v>
      </c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  <c r="AF233" s="125"/>
    </row>
    <row r="234" spans="1:32" ht="34.5" customHeight="1">
      <c r="A234" s="138" t="s">
        <v>310</v>
      </c>
      <c r="B234" s="129" t="s">
        <v>178</v>
      </c>
      <c r="C234" s="129" t="s">
        <v>311</v>
      </c>
      <c r="D234" s="160" t="s">
        <v>312</v>
      </c>
      <c r="E234" s="129"/>
      <c r="F234" s="129"/>
      <c r="G234" s="140">
        <f t="shared" si="96"/>
        <v>154</v>
      </c>
      <c r="H234" s="140">
        <f t="shared" si="96"/>
        <v>170</v>
      </c>
      <c r="I234" s="140">
        <f t="shared" si="96"/>
        <v>170</v>
      </c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</row>
    <row r="235" spans="1:32" ht="31.5" customHeight="1">
      <c r="A235" s="138" t="s">
        <v>508</v>
      </c>
      <c r="B235" s="129" t="s">
        <v>178</v>
      </c>
      <c r="C235" s="129" t="s">
        <v>311</v>
      </c>
      <c r="D235" s="160" t="s">
        <v>312</v>
      </c>
      <c r="E235" s="129" t="s">
        <v>509</v>
      </c>
      <c r="F235" s="129" t="s">
        <v>510</v>
      </c>
      <c r="G235" s="143">
        <v>154</v>
      </c>
      <c r="H235" s="140">
        <v>170</v>
      </c>
      <c r="I235" s="140">
        <v>170</v>
      </c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</row>
    <row r="236" spans="1:32" ht="31.5" customHeight="1">
      <c r="A236" s="132" t="s">
        <v>313</v>
      </c>
      <c r="B236" s="133" t="s">
        <v>178</v>
      </c>
      <c r="C236" s="133" t="s">
        <v>314</v>
      </c>
      <c r="D236" s="134"/>
      <c r="E236" s="133"/>
      <c r="F236" s="133"/>
      <c r="G236" s="137">
        <f t="shared" ref="G236:I236" si="97">G237+G240</f>
        <v>39314.199999999997</v>
      </c>
      <c r="H236" s="137">
        <f t="shared" si="97"/>
        <v>38458.76</v>
      </c>
      <c r="I236" s="137">
        <f t="shared" si="97"/>
        <v>28458.76</v>
      </c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  <c r="AF236" s="125"/>
    </row>
    <row r="237" spans="1:32" ht="15.75" customHeight="1">
      <c r="A237" s="138" t="s">
        <v>519</v>
      </c>
      <c r="B237" s="129" t="s">
        <v>178</v>
      </c>
      <c r="C237" s="129" t="s">
        <v>316</v>
      </c>
      <c r="D237" s="160"/>
      <c r="E237" s="129"/>
      <c r="F237" s="129"/>
      <c r="G237" s="140">
        <f t="shared" ref="G237:I238" si="98">G238</f>
        <v>38758.5</v>
      </c>
      <c r="H237" s="140">
        <f t="shared" si="98"/>
        <v>38000</v>
      </c>
      <c r="I237" s="140">
        <f t="shared" si="98"/>
        <v>28000</v>
      </c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</row>
    <row r="238" spans="1:32" ht="47.25" customHeight="1">
      <c r="A238" s="138" t="s">
        <v>315</v>
      </c>
      <c r="B238" s="129" t="s">
        <v>178</v>
      </c>
      <c r="C238" s="129" t="s">
        <v>316</v>
      </c>
      <c r="D238" s="160" t="s">
        <v>317</v>
      </c>
      <c r="E238" s="129"/>
      <c r="F238" s="129"/>
      <c r="G238" s="140">
        <f t="shared" si="98"/>
        <v>38758.5</v>
      </c>
      <c r="H238" s="140">
        <f t="shared" si="98"/>
        <v>38000</v>
      </c>
      <c r="I238" s="140">
        <f t="shared" si="98"/>
        <v>28000</v>
      </c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  <c r="AF238" s="125"/>
    </row>
    <row r="239" spans="1:32" ht="31.5" customHeight="1">
      <c r="A239" s="138" t="s">
        <v>508</v>
      </c>
      <c r="B239" s="129" t="s">
        <v>178</v>
      </c>
      <c r="C239" s="129" t="s">
        <v>316</v>
      </c>
      <c r="D239" s="160" t="s">
        <v>317</v>
      </c>
      <c r="E239" s="129" t="s">
        <v>509</v>
      </c>
      <c r="F239" s="129" t="s">
        <v>510</v>
      </c>
      <c r="G239" s="143">
        <f>1623.8+23629.8+13504.9</f>
        <v>38758.5</v>
      </c>
      <c r="H239" s="164">
        <f>38000</f>
        <v>38000</v>
      </c>
      <c r="I239" s="164">
        <v>28000</v>
      </c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</row>
    <row r="240" spans="1:32" ht="15.75" customHeight="1">
      <c r="A240" s="138" t="s">
        <v>318</v>
      </c>
      <c r="B240" s="129" t="s">
        <v>178</v>
      </c>
      <c r="C240" s="129" t="s">
        <v>316</v>
      </c>
      <c r="D240" s="160" t="s">
        <v>319</v>
      </c>
      <c r="E240" s="129"/>
      <c r="F240" s="129"/>
      <c r="G240" s="140">
        <f t="shared" ref="G240:I240" si="99">G241</f>
        <v>555.70000000000005</v>
      </c>
      <c r="H240" s="140">
        <f t="shared" si="99"/>
        <v>458.76</v>
      </c>
      <c r="I240" s="140">
        <f t="shared" si="99"/>
        <v>458.76</v>
      </c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</row>
    <row r="241" spans="1:32" ht="31.5" customHeight="1">
      <c r="A241" s="138" t="s">
        <v>508</v>
      </c>
      <c r="B241" s="129" t="s">
        <v>178</v>
      </c>
      <c r="C241" s="129" t="s">
        <v>316</v>
      </c>
      <c r="D241" s="160" t="s">
        <v>319</v>
      </c>
      <c r="E241" s="129" t="s">
        <v>509</v>
      </c>
      <c r="F241" s="129" t="s">
        <v>510</v>
      </c>
      <c r="G241" s="143">
        <v>555.70000000000005</v>
      </c>
      <c r="H241" s="140">
        <v>458.76</v>
      </c>
      <c r="I241" s="140">
        <v>458.76</v>
      </c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</row>
    <row r="242" spans="1:32" ht="31.5" customHeight="1">
      <c r="A242" s="132" t="s">
        <v>234</v>
      </c>
      <c r="B242" s="133" t="s">
        <v>178</v>
      </c>
      <c r="C242" s="133" t="s">
        <v>235</v>
      </c>
      <c r="D242" s="134"/>
      <c r="E242" s="133"/>
      <c r="F242" s="133"/>
      <c r="G242" s="137">
        <f t="shared" ref="G242:I244" si="100">G243</f>
        <v>0</v>
      </c>
      <c r="H242" s="137">
        <f t="shared" si="100"/>
        <v>0</v>
      </c>
      <c r="I242" s="137">
        <f t="shared" si="100"/>
        <v>0</v>
      </c>
      <c r="J242" s="125"/>
      <c r="K242" s="125"/>
      <c r="L242" s="125"/>
      <c r="M242" s="125"/>
      <c r="N242" s="125"/>
      <c r="O242" s="125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</row>
    <row r="243" spans="1:32" ht="31.5" customHeight="1">
      <c r="A243" s="138" t="s">
        <v>520</v>
      </c>
      <c r="B243" s="129" t="s">
        <v>178</v>
      </c>
      <c r="C243" s="129" t="s">
        <v>321</v>
      </c>
      <c r="D243" s="134"/>
      <c r="E243" s="133"/>
      <c r="F243" s="133"/>
      <c r="G243" s="137">
        <f t="shared" si="100"/>
        <v>0</v>
      </c>
      <c r="H243" s="137">
        <f t="shared" si="100"/>
        <v>0</v>
      </c>
      <c r="I243" s="137">
        <f t="shared" si="100"/>
        <v>0</v>
      </c>
      <c r="J243" s="125"/>
      <c r="K243" s="125"/>
      <c r="L243" s="125"/>
      <c r="M243" s="125"/>
      <c r="N243" s="125"/>
      <c r="O243" s="125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</row>
    <row r="244" spans="1:32" ht="31.5" customHeight="1">
      <c r="A244" s="144" t="s">
        <v>320</v>
      </c>
      <c r="B244" s="129" t="s">
        <v>178</v>
      </c>
      <c r="C244" s="129" t="s">
        <v>321</v>
      </c>
      <c r="D244" s="139" t="s">
        <v>322</v>
      </c>
      <c r="E244" s="129"/>
      <c r="F244" s="129"/>
      <c r="G244" s="140">
        <f t="shared" si="100"/>
        <v>0</v>
      </c>
      <c r="H244" s="140">
        <f t="shared" si="100"/>
        <v>0</v>
      </c>
      <c r="I244" s="140">
        <f t="shared" si="100"/>
        <v>0</v>
      </c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</row>
    <row r="245" spans="1:32" ht="31.5" customHeight="1">
      <c r="A245" s="144" t="s">
        <v>521</v>
      </c>
      <c r="B245" s="129" t="s">
        <v>178</v>
      </c>
      <c r="C245" s="129" t="s">
        <v>321</v>
      </c>
      <c r="D245" s="139" t="s">
        <v>322</v>
      </c>
      <c r="E245" s="129" t="s">
        <v>469</v>
      </c>
      <c r="F245" s="129" t="s">
        <v>470</v>
      </c>
      <c r="G245" s="158"/>
      <c r="H245" s="158"/>
      <c r="I245" s="140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</row>
    <row r="246" spans="1:32" ht="31.5" customHeight="1">
      <c r="A246" s="231" t="s">
        <v>323</v>
      </c>
      <c r="B246" s="232" t="s">
        <v>178</v>
      </c>
      <c r="C246" s="232"/>
      <c r="D246" s="233"/>
      <c r="E246" s="232"/>
      <c r="F246" s="232" t="s">
        <v>474</v>
      </c>
      <c r="G246" s="234">
        <f t="shared" ref="G246:I248" si="101">G247</f>
        <v>8727</v>
      </c>
      <c r="H246" s="234">
        <f t="shared" si="101"/>
        <v>5958.8</v>
      </c>
      <c r="I246" s="234">
        <f t="shared" si="101"/>
        <v>5958.8</v>
      </c>
      <c r="J246" s="227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</row>
    <row r="247" spans="1:32" ht="31.5" customHeight="1">
      <c r="A247" s="187" t="s">
        <v>324</v>
      </c>
      <c r="B247" s="188" t="s">
        <v>178</v>
      </c>
      <c r="C247" s="188" t="s">
        <v>180</v>
      </c>
      <c r="D247" s="189"/>
      <c r="E247" s="188"/>
      <c r="F247" s="188"/>
      <c r="G247" s="235">
        <f t="shared" si="101"/>
        <v>8727</v>
      </c>
      <c r="H247" s="235">
        <f t="shared" si="101"/>
        <v>5958.8</v>
      </c>
      <c r="I247" s="235">
        <f t="shared" si="101"/>
        <v>5958.8</v>
      </c>
      <c r="J247" s="227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</row>
    <row r="248" spans="1:32" ht="31.5" customHeight="1">
      <c r="A248" s="187" t="s">
        <v>507</v>
      </c>
      <c r="B248" s="188" t="s">
        <v>178</v>
      </c>
      <c r="C248" s="188" t="s">
        <v>205</v>
      </c>
      <c r="D248" s="189"/>
      <c r="E248" s="188"/>
      <c r="F248" s="188"/>
      <c r="G248" s="195">
        <f t="shared" si="101"/>
        <v>8727</v>
      </c>
      <c r="H248" s="195">
        <f t="shared" si="101"/>
        <v>5958.8</v>
      </c>
      <c r="I248" s="195">
        <f t="shared" si="101"/>
        <v>5958.8</v>
      </c>
      <c r="J248" s="227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</row>
    <row r="249" spans="1:32" ht="31.5" customHeight="1">
      <c r="A249" s="236" t="s">
        <v>325</v>
      </c>
      <c r="B249" s="183" t="s">
        <v>178</v>
      </c>
      <c r="C249" s="183" t="s">
        <v>205</v>
      </c>
      <c r="D249" s="184" t="s">
        <v>326</v>
      </c>
      <c r="E249" s="183"/>
      <c r="F249" s="183"/>
      <c r="G249" s="140">
        <f t="shared" ref="G249:I249" si="102">SUM(G250:G260)</f>
        <v>8727</v>
      </c>
      <c r="H249" s="140">
        <f t="shared" si="102"/>
        <v>5958.8</v>
      </c>
      <c r="I249" s="140">
        <f t="shared" si="102"/>
        <v>5958.8</v>
      </c>
      <c r="J249" s="227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</row>
    <row r="250" spans="1:32" ht="31.5" customHeight="1">
      <c r="A250" s="236" t="s">
        <v>424</v>
      </c>
      <c r="B250" s="183" t="s">
        <v>178</v>
      </c>
      <c r="C250" s="183" t="s">
        <v>205</v>
      </c>
      <c r="D250" s="184" t="s">
        <v>326</v>
      </c>
      <c r="E250" s="183" t="s">
        <v>425</v>
      </c>
      <c r="F250" s="183" t="s">
        <v>401</v>
      </c>
      <c r="G250" s="143">
        <v>5866</v>
      </c>
      <c r="H250" s="140">
        <v>4576.5</v>
      </c>
      <c r="I250" s="140">
        <v>4576.5</v>
      </c>
      <c r="J250" s="227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</row>
    <row r="251" spans="1:32" ht="31.5" customHeight="1">
      <c r="A251" s="236" t="s">
        <v>428</v>
      </c>
      <c r="B251" s="183" t="s">
        <v>178</v>
      </c>
      <c r="C251" s="183" t="s">
        <v>205</v>
      </c>
      <c r="D251" s="184" t="s">
        <v>326</v>
      </c>
      <c r="E251" s="183" t="s">
        <v>429</v>
      </c>
      <c r="F251" s="183" t="s">
        <v>407</v>
      </c>
      <c r="G251" s="143">
        <v>1771</v>
      </c>
      <c r="H251" s="140">
        <v>1382.3</v>
      </c>
      <c r="I251" s="140">
        <v>1382.3</v>
      </c>
      <c r="J251" s="227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</row>
    <row r="252" spans="1:32" ht="31.5" customHeight="1">
      <c r="A252" s="236" t="s">
        <v>522</v>
      </c>
      <c r="B252" s="183" t="s">
        <v>178</v>
      </c>
      <c r="C252" s="183" t="s">
        <v>205</v>
      </c>
      <c r="D252" s="184" t="s">
        <v>326</v>
      </c>
      <c r="E252" s="183" t="s">
        <v>427</v>
      </c>
      <c r="F252" s="183" t="s">
        <v>404</v>
      </c>
      <c r="G252" s="140"/>
      <c r="H252" s="237"/>
      <c r="I252" s="237"/>
      <c r="J252" s="227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  <c r="AC252" s="228"/>
      <c r="AD252" s="228"/>
      <c r="AE252" s="228"/>
      <c r="AF252" s="228"/>
    </row>
    <row r="253" spans="1:32" ht="31.5" customHeight="1">
      <c r="A253" s="236" t="s">
        <v>412</v>
      </c>
      <c r="B253" s="183" t="s">
        <v>178</v>
      </c>
      <c r="C253" s="183" t="s">
        <v>205</v>
      </c>
      <c r="D253" s="184" t="s">
        <v>326</v>
      </c>
      <c r="E253" s="183" t="s">
        <v>413</v>
      </c>
      <c r="F253" s="183" t="s">
        <v>523</v>
      </c>
      <c r="G253" s="140">
        <v>100</v>
      </c>
      <c r="H253" s="237"/>
      <c r="I253" s="237"/>
      <c r="J253" s="227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  <c r="AC253" s="228"/>
      <c r="AD253" s="228"/>
      <c r="AE253" s="228"/>
      <c r="AF253" s="228"/>
    </row>
    <row r="254" spans="1:32" ht="31.5" customHeight="1">
      <c r="A254" s="236" t="s">
        <v>412</v>
      </c>
      <c r="B254" s="183" t="s">
        <v>178</v>
      </c>
      <c r="C254" s="183" t="s">
        <v>205</v>
      </c>
      <c r="D254" s="184" t="s">
        <v>326</v>
      </c>
      <c r="E254" s="183" t="s">
        <v>413</v>
      </c>
      <c r="F254" s="183" t="s">
        <v>510</v>
      </c>
      <c r="G254" s="161">
        <v>20</v>
      </c>
      <c r="H254" s="237"/>
      <c r="I254" s="237"/>
      <c r="J254" s="227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</row>
    <row r="255" spans="1:32" ht="31.5" customHeight="1">
      <c r="A255" s="236" t="s">
        <v>412</v>
      </c>
      <c r="B255" s="183" t="s">
        <v>178</v>
      </c>
      <c r="C255" s="183" t="s">
        <v>205</v>
      </c>
      <c r="D255" s="184" t="s">
        <v>326</v>
      </c>
      <c r="E255" s="183" t="s">
        <v>413</v>
      </c>
      <c r="F255" s="183" t="s">
        <v>431</v>
      </c>
      <c r="G255" s="140">
        <v>10</v>
      </c>
      <c r="H255" s="237"/>
      <c r="I255" s="237"/>
      <c r="J255" s="227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</row>
    <row r="256" spans="1:32" ht="31.5" customHeight="1">
      <c r="A256" s="236" t="s">
        <v>412</v>
      </c>
      <c r="B256" s="183" t="s">
        <v>178</v>
      </c>
      <c r="C256" s="183" t="s">
        <v>205</v>
      </c>
      <c r="D256" s="184" t="s">
        <v>326</v>
      </c>
      <c r="E256" s="183" t="s">
        <v>413</v>
      </c>
      <c r="F256" s="183" t="s">
        <v>414</v>
      </c>
      <c r="G256" s="140">
        <v>410</v>
      </c>
      <c r="H256" s="237"/>
      <c r="I256" s="237"/>
      <c r="J256" s="227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</row>
    <row r="257" spans="1:32" ht="31.5" customHeight="1">
      <c r="A257" s="236" t="s">
        <v>412</v>
      </c>
      <c r="B257" s="183" t="s">
        <v>178</v>
      </c>
      <c r="C257" s="183" t="s">
        <v>205</v>
      </c>
      <c r="D257" s="184" t="s">
        <v>326</v>
      </c>
      <c r="E257" s="183" t="s">
        <v>413</v>
      </c>
      <c r="F257" s="183" t="s">
        <v>422</v>
      </c>
      <c r="G257" s="140"/>
      <c r="H257" s="237"/>
      <c r="I257" s="237"/>
      <c r="J257" s="227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  <c r="AC257" s="228"/>
      <c r="AD257" s="228"/>
      <c r="AE257" s="228"/>
      <c r="AF257" s="228"/>
    </row>
    <row r="258" spans="1:32" ht="31.5" customHeight="1">
      <c r="A258" s="236" t="s">
        <v>412</v>
      </c>
      <c r="B258" s="183" t="s">
        <v>178</v>
      </c>
      <c r="C258" s="183" t="s">
        <v>205</v>
      </c>
      <c r="D258" s="184" t="s">
        <v>326</v>
      </c>
      <c r="E258" s="183" t="s">
        <v>413</v>
      </c>
      <c r="F258" s="183" t="s">
        <v>432</v>
      </c>
      <c r="G258" s="140">
        <v>100</v>
      </c>
      <c r="H258" s="237"/>
      <c r="I258" s="237"/>
      <c r="J258" s="227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</row>
    <row r="259" spans="1:32" ht="31.5" customHeight="1">
      <c r="A259" s="236" t="s">
        <v>412</v>
      </c>
      <c r="B259" s="183" t="s">
        <v>178</v>
      </c>
      <c r="C259" s="183" t="s">
        <v>205</v>
      </c>
      <c r="D259" s="184" t="s">
        <v>326</v>
      </c>
      <c r="E259" s="183" t="s">
        <v>413</v>
      </c>
      <c r="F259" s="183" t="s">
        <v>417</v>
      </c>
      <c r="G259" s="140">
        <v>300</v>
      </c>
      <c r="H259" s="237"/>
      <c r="I259" s="237"/>
      <c r="J259" s="227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</row>
    <row r="260" spans="1:32" ht="31.5" customHeight="1">
      <c r="A260" s="229" t="s">
        <v>508</v>
      </c>
      <c r="B260" s="205" t="s">
        <v>178</v>
      </c>
      <c r="C260" s="205" t="s">
        <v>205</v>
      </c>
      <c r="D260" s="206" t="s">
        <v>326</v>
      </c>
      <c r="E260" s="205" t="s">
        <v>509</v>
      </c>
      <c r="F260" s="205" t="s">
        <v>510</v>
      </c>
      <c r="G260" s="161">
        <v>150</v>
      </c>
      <c r="H260" s="237"/>
      <c r="I260" s="237"/>
      <c r="J260" s="227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</row>
    <row r="261" spans="1:32" ht="31.5" customHeight="1">
      <c r="A261" s="226" t="s">
        <v>327</v>
      </c>
      <c r="B261" s="127" t="s">
        <v>265</v>
      </c>
      <c r="C261" s="127"/>
      <c r="D261" s="128"/>
      <c r="E261" s="127"/>
      <c r="F261" s="127" t="s">
        <v>474</v>
      </c>
      <c r="G261" s="130">
        <f t="shared" ref="G261:I261" si="103">G262+G266+G277+G296</f>
        <v>118714.3</v>
      </c>
      <c r="H261" s="130">
        <f t="shared" si="103"/>
        <v>99174.9</v>
      </c>
      <c r="I261" s="130">
        <f t="shared" si="103"/>
        <v>129667.50000000001</v>
      </c>
      <c r="J261" s="227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</row>
    <row r="262" spans="1:32" ht="15.75" customHeight="1">
      <c r="A262" s="132" t="s">
        <v>179</v>
      </c>
      <c r="B262" s="133" t="s">
        <v>265</v>
      </c>
      <c r="C262" s="133" t="s">
        <v>180</v>
      </c>
      <c r="D262" s="134"/>
      <c r="E262" s="133"/>
      <c r="F262" s="133"/>
      <c r="G262" s="135">
        <f t="shared" ref="G262:I264" si="104">G263</f>
        <v>0</v>
      </c>
      <c r="H262" s="135">
        <f t="shared" si="104"/>
        <v>0</v>
      </c>
      <c r="I262" s="135">
        <f t="shared" si="104"/>
        <v>0</v>
      </c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F262" s="125"/>
    </row>
    <row r="263" spans="1:32" ht="15.75" customHeight="1">
      <c r="A263" s="132" t="s">
        <v>423</v>
      </c>
      <c r="B263" s="133" t="s">
        <v>265</v>
      </c>
      <c r="C263" s="133" t="s">
        <v>205</v>
      </c>
      <c r="D263" s="238"/>
      <c r="E263" s="133"/>
      <c r="F263" s="133"/>
      <c r="G263" s="137">
        <f t="shared" si="104"/>
        <v>0</v>
      </c>
      <c r="H263" s="137">
        <f t="shared" si="104"/>
        <v>0</v>
      </c>
      <c r="I263" s="137">
        <f t="shared" si="104"/>
        <v>0</v>
      </c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125"/>
      <c r="AC263" s="125"/>
      <c r="AD263" s="125"/>
      <c r="AE263" s="125"/>
      <c r="AF263" s="125"/>
    </row>
    <row r="264" spans="1:32" ht="15.75" customHeight="1">
      <c r="A264" s="204" t="s">
        <v>325</v>
      </c>
      <c r="B264" s="129" t="s">
        <v>265</v>
      </c>
      <c r="C264" s="129" t="s">
        <v>205</v>
      </c>
      <c r="D264" s="238" t="s">
        <v>206</v>
      </c>
      <c r="E264" s="129"/>
      <c r="F264" s="129"/>
      <c r="G264" s="140">
        <f t="shared" si="104"/>
        <v>0</v>
      </c>
      <c r="H264" s="140">
        <f t="shared" si="104"/>
        <v>0</v>
      </c>
      <c r="I264" s="140">
        <f t="shared" si="104"/>
        <v>0</v>
      </c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</row>
    <row r="265" spans="1:32" ht="15.75" customHeight="1">
      <c r="A265" s="239" t="s">
        <v>412</v>
      </c>
      <c r="B265" s="129" t="s">
        <v>265</v>
      </c>
      <c r="C265" s="129" t="s">
        <v>205</v>
      </c>
      <c r="D265" s="238" t="s">
        <v>206</v>
      </c>
      <c r="E265" s="129" t="s">
        <v>413</v>
      </c>
      <c r="F265" s="129" t="s">
        <v>417</v>
      </c>
      <c r="G265" s="140"/>
      <c r="H265" s="140"/>
      <c r="I265" s="140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</row>
    <row r="266" spans="1:32" ht="15.75" customHeight="1">
      <c r="A266" s="132" t="s">
        <v>328</v>
      </c>
      <c r="B266" s="133" t="s">
        <v>265</v>
      </c>
      <c r="C266" s="133" t="s">
        <v>298</v>
      </c>
      <c r="D266" s="134"/>
      <c r="E266" s="133"/>
      <c r="F266" s="133"/>
      <c r="G266" s="137">
        <f t="shared" ref="G266:I266" si="105">G267+G272</f>
        <v>49862.3</v>
      </c>
      <c r="H266" s="137">
        <f t="shared" si="105"/>
        <v>46100</v>
      </c>
      <c r="I266" s="137">
        <f t="shared" si="105"/>
        <v>56861.8</v>
      </c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  <c r="AA266" s="125"/>
      <c r="AB266" s="125"/>
      <c r="AC266" s="125"/>
      <c r="AD266" s="125"/>
      <c r="AE266" s="125"/>
      <c r="AF266" s="125"/>
    </row>
    <row r="267" spans="1:32" ht="15.75" customHeight="1">
      <c r="A267" s="132" t="s">
        <v>517</v>
      </c>
      <c r="B267" s="133" t="s">
        <v>265</v>
      </c>
      <c r="C267" s="133" t="s">
        <v>306</v>
      </c>
      <c r="D267" s="134"/>
      <c r="E267" s="133"/>
      <c r="F267" s="133"/>
      <c r="G267" s="137">
        <f t="shared" ref="G267:I267" si="106">G268+G270</f>
        <v>49106</v>
      </c>
      <c r="H267" s="137">
        <f t="shared" si="106"/>
        <v>46000</v>
      </c>
      <c r="I267" s="137">
        <f t="shared" si="106"/>
        <v>56761.8</v>
      </c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F267" s="125"/>
    </row>
    <row r="268" spans="1:32" ht="15.75" customHeight="1">
      <c r="A268" s="138" t="s">
        <v>305</v>
      </c>
      <c r="B268" s="129" t="s">
        <v>265</v>
      </c>
      <c r="C268" s="129" t="s">
        <v>306</v>
      </c>
      <c r="D268" s="160" t="s">
        <v>307</v>
      </c>
      <c r="E268" s="129"/>
      <c r="F268" s="129"/>
      <c r="G268" s="140">
        <f t="shared" ref="G268:I268" si="107">G269</f>
        <v>49106</v>
      </c>
      <c r="H268" s="140">
        <f t="shared" si="107"/>
        <v>46000</v>
      </c>
      <c r="I268" s="140">
        <f t="shared" si="107"/>
        <v>56761.8</v>
      </c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</row>
    <row r="269" spans="1:32" ht="15.75" customHeight="1">
      <c r="A269" s="138" t="s">
        <v>524</v>
      </c>
      <c r="B269" s="129" t="s">
        <v>265</v>
      </c>
      <c r="C269" s="129" t="s">
        <v>306</v>
      </c>
      <c r="D269" s="160" t="s">
        <v>307</v>
      </c>
      <c r="E269" s="129" t="s">
        <v>525</v>
      </c>
      <c r="F269" s="129" t="s">
        <v>437</v>
      </c>
      <c r="G269" s="143">
        <v>49106</v>
      </c>
      <c r="H269" s="164">
        <v>46000</v>
      </c>
      <c r="I269" s="140">
        <f>33761.8+2000+2000+9000+10000</f>
        <v>56761.8</v>
      </c>
      <c r="J269" s="14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</row>
    <row r="270" spans="1:32" ht="15.75" customHeight="1">
      <c r="A270" s="145" t="s">
        <v>283</v>
      </c>
      <c r="B270" s="129" t="s">
        <v>265</v>
      </c>
      <c r="C270" s="129" t="s">
        <v>306</v>
      </c>
      <c r="D270" s="160" t="s">
        <v>284</v>
      </c>
      <c r="E270" s="129"/>
      <c r="F270" s="129"/>
      <c r="G270" s="140">
        <f t="shared" ref="G270:I270" si="108">G271</f>
        <v>0</v>
      </c>
      <c r="H270" s="140">
        <f t="shared" si="108"/>
        <v>0</v>
      </c>
      <c r="I270" s="140">
        <f t="shared" si="108"/>
        <v>0</v>
      </c>
      <c r="J270" s="125"/>
      <c r="K270" s="125"/>
      <c r="L270" s="125"/>
      <c r="M270" s="125"/>
      <c r="N270" s="125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121"/>
      <c r="AE270" s="121"/>
      <c r="AF270" s="121"/>
    </row>
    <row r="271" spans="1:32" ht="15.75" customHeight="1">
      <c r="A271" s="138" t="s">
        <v>524</v>
      </c>
      <c r="B271" s="129" t="s">
        <v>265</v>
      </c>
      <c r="C271" s="129" t="s">
        <v>306</v>
      </c>
      <c r="D271" s="160" t="s">
        <v>284</v>
      </c>
      <c r="E271" s="129" t="s">
        <v>525</v>
      </c>
      <c r="F271" s="129" t="s">
        <v>437</v>
      </c>
      <c r="G271" s="140"/>
      <c r="H271" s="140"/>
      <c r="I271" s="162"/>
      <c r="J271" s="125"/>
      <c r="K271" s="125"/>
      <c r="L271" s="125"/>
      <c r="M271" s="125"/>
      <c r="N271" s="125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121"/>
      <c r="AE271" s="121"/>
      <c r="AF271" s="121"/>
    </row>
    <row r="272" spans="1:32" ht="15.75" customHeight="1">
      <c r="A272" s="132" t="s">
        <v>526</v>
      </c>
      <c r="B272" s="133" t="s">
        <v>265</v>
      </c>
      <c r="C272" s="133" t="s">
        <v>330</v>
      </c>
      <c r="D272" s="156"/>
      <c r="E272" s="133"/>
      <c r="F272" s="133"/>
      <c r="G272" s="137">
        <f t="shared" ref="G272:I272" si="109">G275+G273</f>
        <v>756.3</v>
      </c>
      <c r="H272" s="137">
        <f t="shared" si="109"/>
        <v>100</v>
      </c>
      <c r="I272" s="137">
        <f t="shared" si="109"/>
        <v>100</v>
      </c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</row>
    <row r="273" spans="1:32" ht="15.75" customHeight="1">
      <c r="A273" s="138" t="s">
        <v>527</v>
      </c>
      <c r="B273" s="129" t="s">
        <v>265</v>
      </c>
      <c r="C273" s="129" t="s">
        <v>330</v>
      </c>
      <c r="D273" s="139" t="s">
        <v>528</v>
      </c>
      <c r="E273" s="129"/>
      <c r="F273" s="129"/>
      <c r="G273" s="140">
        <f t="shared" ref="G273:I273" si="110">G274</f>
        <v>656.3</v>
      </c>
      <c r="H273" s="140">
        <f t="shared" si="110"/>
        <v>0</v>
      </c>
      <c r="I273" s="140">
        <f t="shared" si="110"/>
        <v>0</v>
      </c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</row>
    <row r="274" spans="1:32" ht="15.75" customHeight="1">
      <c r="A274" s="138" t="s">
        <v>524</v>
      </c>
      <c r="B274" s="129" t="s">
        <v>265</v>
      </c>
      <c r="C274" s="129" t="s">
        <v>330</v>
      </c>
      <c r="D274" s="139" t="s">
        <v>528</v>
      </c>
      <c r="E274" s="129" t="s">
        <v>525</v>
      </c>
      <c r="F274" s="129" t="s">
        <v>437</v>
      </c>
      <c r="G274" s="143">
        <v>656.3</v>
      </c>
      <c r="H274" s="140"/>
      <c r="I274" s="140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</row>
    <row r="275" spans="1:32" ht="15.75" customHeight="1">
      <c r="A275" s="138" t="s">
        <v>329</v>
      </c>
      <c r="B275" s="129" t="s">
        <v>265</v>
      </c>
      <c r="C275" s="129" t="s">
        <v>330</v>
      </c>
      <c r="D275" s="139" t="s">
        <v>331</v>
      </c>
      <c r="E275" s="129"/>
      <c r="F275" s="129"/>
      <c r="G275" s="140">
        <f t="shared" ref="G275:I275" si="111">G276</f>
        <v>100</v>
      </c>
      <c r="H275" s="140">
        <f t="shared" si="111"/>
        <v>100</v>
      </c>
      <c r="I275" s="140">
        <f t="shared" si="111"/>
        <v>100</v>
      </c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</row>
    <row r="276" spans="1:32" ht="15.75" customHeight="1">
      <c r="A276" s="138" t="s">
        <v>412</v>
      </c>
      <c r="B276" s="129" t="s">
        <v>265</v>
      </c>
      <c r="C276" s="129" t="s">
        <v>330</v>
      </c>
      <c r="D276" s="139" t="s">
        <v>331</v>
      </c>
      <c r="E276" s="129" t="s">
        <v>413</v>
      </c>
      <c r="F276" s="129" t="s">
        <v>422</v>
      </c>
      <c r="G276" s="140">
        <v>100</v>
      </c>
      <c r="H276" s="140">
        <v>100</v>
      </c>
      <c r="I276" s="140">
        <v>100</v>
      </c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</row>
    <row r="277" spans="1:32" ht="31.5" customHeight="1">
      <c r="A277" s="132" t="s">
        <v>313</v>
      </c>
      <c r="B277" s="133" t="s">
        <v>265</v>
      </c>
      <c r="C277" s="133" t="s">
        <v>314</v>
      </c>
      <c r="D277" s="134"/>
      <c r="E277" s="133"/>
      <c r="F277" s="133"/>
      <c r="G277" s="137">
        <f t="shared" ref="G277:I277" si="112">G278+G287</f>
        <v>67352</v>
      </c>
      <c r="H277" s="137">
        <f t="shared" si="112"/>
        <v>51574.9</v>
      </c>
      <c r="I277" s="137">
        <f t="shared" si="112"/>
        <v>71305.700000000012</v>
      </c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F277" s="125"/>
    </row>
    <row r="278" spans="1:32" ht="15.75" customHeight="1">
      <c r="A278" s="132" t="s">
        <v>519</v>
      </c>
      <c r="B278" s="133" t="s">
        <v>265</v>
      </c>
      <c r="C278" s="133" t="s">
        <v>316</v>
      </c>
      <c r="D278" s="134"/>
      <c r="E278" s="133"/>
      <c r="F278" s="133"/>
      <c r="G278" s="137">
        <f t="shared" ref="G278:I278" si="113">G279+G281+G285+G283</f>
        <v>63430</v>
      </c>
      <c r="H278" s="137">
        <f t="shared" si="113"/>
        <v>48800.800000000003</v>
      </c>
      <c r="I278" s="137">
        <f t="shared" si="113"/>
        <v>68581.600000000006</v>
      </c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</row>
    <row r="279" spans="1:32" ht="47.25" customHeight="1">
      <c r="A279" s="138" t="s">
        <v>315</v>
      </c>
      <c r="B279" s="129" t="s">
        <v>265</v>
      </c>
      <c r="C279" s="129" t="s">
        <v>316</v>
      </c>
      <c r="D279" s="160" t="s">
        <v>317</v>
      </c>
      <c r="E279" s="129"/>
      <c r="F279" s="129"/>
      <c r="G279" s="140">
        <f t="shared" ref="G279:I279" si="114">G280</f>
        <v>51777</v>
      </c>
      <c r="H279" s="140">
        <f t="shared" si="114"/>
        <v>41636.300000000003</v>
      </c>
      <c r="I279" s="140">
        <f t="shared" si="114"/>
        <v>61417.1</v>
      </c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</row>
    <row r="280" spans="1:32" ht="15.75" customHeight="1">
      <c r="A280" s="138" t="s">
        <v>524</v>
      </c>
      <c r="B280" s="129" t="s">
        <v>265</v>
      </c>
      <c r="C280" s="129" t="s">
        <v>316</v>
      </c>
      <c r="D280" s="160" t="s">
        <v>317</v>
      </c>
      <c r="E280" s="129" t="s">
        <v>525</v>
      </c>
      <c r="F280" s="129" t="s">
        <v>437</v>
      </c>
      <c r="G280" s="143">
        <v>51777</v>
      </c>
      <c r="H280" s="164">
        <f>50000-8363.7</f>
        <v>41636.300000000003</v>
      </c>
      <c r="I280" s="164">
        <f>50000-8582.9+20000</f>
        <v>61417.1</v>
      </c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</row>
    <row r="281" spans="1:32" ht="15.75" customHeight="1">
      <c r="A281" s="138" t="s">
        <v>318</v>
      </c>
      <c r="B281" s="129" t="s">
        <v>265</v>
      </c>
      <c r="C281" s="129" t="s">
        <v>316</v>
      </c>
      <c r="D281" s="160" t="s">
        <v>319</v>
      </c>
      <c r="E281" s="129"/>
      <c r="F281" s="129"/>
      <c r="G281" s="140">
        <f t="shared" ref="G281:I281" si="115">G282</f>
        <v>11653</v>
      </c>
      <c r="H281" s="140">
        <f t="shared" si="115"/>
        <v>7164.5</v>
      </c>
      <c r="I281" s="140">
        <f t="shared" si="115"/>
        <v>7164.5</v>
      </c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</row>
    <row r="282" spans="1:32" ht="15.75" customHeight="1">
      <c r="A282" s="138" t="s">
        <v>524</v>
      </c>
      <c r="B282" s="129" t="s">
        <v>265</v>
      </c>
      <c r="C282" s="129" t="s">
        <v>316</v>
      </c>
      <c r="D282" s="160" t="s">
        <v>319</v>
      </c>
      <c r="E282" s="129" t="s">
        <v>525</v>
      </c>
      <c r="F282" s="129" t="s">
        <v>437</v>
      </c>
      <c r="G282" s="143">
        <v>11653</v>
      </c>
      <c r="H282" s="140">
        <f t="shared" ref="H282:I282" si="116">7164.5</f>
        <v>7164.5</v>
      </c>
      <c r="I282" s="140">
        <f t="shared" si="116"/>
        <v>7164.5</v>
      </c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</row>
    <row r="283" spans="1:32" ht="15.75" customHeight="1">
      <c r="A283" s="145" t="s">
        <v>283</v>
      </c>
      <c r="B283" s="129" t="s">
        <v>265</v>
      </c>
      <c r="C283" s="129" t="s">
        <v>316</v>
      </c>
      <c r="D283" s="160" t="s">
        <v>284</v>
      </c>
      <c r="E283" s="129"/>
      <c r="F283" s="129"/>
      <c r="G283" s="140">
        <f t="shared" ref="G283:I283" si="117">G284</f>
        <v>0</v>
      </c>
      <c r="H283" s="140">
        <f t="shared" si="117"/>
        <v>0</v>
      </c>
      <c r="I283" s="140">
        <f t="shared" si="117"/>
        <v>0</v>
      </c>
      <c r="J283" s="125"/>
      <c r="K283" s="125"/>
      <c r="L283" s="125"/>
      <c r="M283" s="125"/>
      <c r="N283" s="125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121"/>
      <c r="AE283" s="121"/>
      <c r="AF283" s="121"/>
    </row>
    <row r="284" spans="1:32" ht="15.75" customHeight="1">
      <c r="A284" s="138" t="s">
        <v>524</v>
      </c>
      <c r="B284" s="129" t="s">
        <v>265</v>
      </c>
      <c r="C284" s="129" t="s">
        <v>316</v>
      </c>
      <c r="D284" s="160" t="s">
        <v>284</v>
      </c>
      <c r="E284" s="129" t="s">
        <v>525</v>
      </c>
      <c r="F284" s="129" t="s">
        <v>437</v>
      </c>
      <c r="G284" s="140"/>
      <c r="H284" s="140"/>
      <c r="I284" s="162"/>
      <c r="J284" s="125"/>
      <c r="K284" s="125"/>
      <c r="L284" s="125"/>
      <c r="M284" s="125"/>
      <c r="N284" s="125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121"/>
      <c r="AE284" s="121"/>
      <c r="AF284" s="121"/>
    </row>
    <row r="285" spans="1:32" ht="31.5" customHeight="1">
      <c r="A285" s="240" t="s">
        <v>332</v>
      </c>
      <c r="B285" s="129" t="s">
        <v>265</v>
      </c>
      <c r="C285" s="129" t="s">
        <v>316</v>
      </c>
      <c r="D285" s="160" t="s">
        <v>333</v>
      </c>
      <c r="E285" s="129"/>
      <c r="F285" s="129"/>
      <c r="G285" s="140">
        <f>G286</f>
        <v>0</v>
      </c>
      <c r="H285" s="140">
        <v>0</v>
      </c>
      <c r="I285" s="140">
        <v>0</v>
      </c>
      <c r="J285" s="125"/>
      <c r="K285" s="125"/>
      <c r="L285" s="125"/>
      <c r="M285" s="125"/>
      <c r="N285" s="125"/>
      <c r="O285" s="125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</row>
    <row r="286" spans="1:32" ht="15.75" customHeight="1">
      <c r="A286" s="241" t="s">
        <v>529</v>
      </c>
      <c r="B286" s="129" t="s">
        <v>265</v>
      </c>
      <c r="C286" s="129" t="s">
        <v>316</v>
      </c>
      <c r="D286" s="160" t="s">
        <v>333</v>
      </c>
      <c r="E286" s="129" t="s">
        <v>530</v>
      </c>
      <c r="F286" s="129" t="s">
        <v>437</v>
      </c>
      <c r="G286" s="140"/>
      <c r="H286" s="140"/>
      <c r="I286" s="140">
        <v>0</v>
      </c>
      <c r="J286" s="89"/>
      <c r="K286" s="89"/>
      <c r="L286" s="89"/>
      <c r="M286" s="89"/>
      <c r="N286" s="89"/>
      <c r="O286" s="89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</row>
    <row r="287" spans="1:32" ht="15.75" customHeight="1">
      <c r="A287" s="209" t="s">
        <v>531</v>
      </c>
      <c r="B287" s="133" t="s">
        <v>265</v>
      </c>
      <c r="C287" s="133" t="s">
        <v>334</v>
      </c>
      <c r="D287" s="156"/>
      <c r="E287" s="133"/>
      <c r="F287" s="133"/>
      <c r="G287" s="242">
        <f>G288+G294</f>
        <v>3922</v>
      </c>
      <c r="H287" s="242">
        <f>H288+H295</f>
        <v>2774.1</v>
      </c>
      <c r="I287" s="242">
        <f>I288+I294</f>
        <v>2724.1</v>
      </c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</row>
    <row r="288" spans="1:32" ht="15.75" customHeight="1">
      <c r="A288" s="138" t="s">
        <v>184</v>
      </c>
      <c r="B288" s="129" t="s">
        <v>265</v>
      </c>
      <c r="C288" s="129" t="s">
        <v>334</v>
      </c>
      <c r="D288" s="139" t="s">
        <v>186</v>
      </c>
      <c r="E288" s="129"/>
      <c r="F288" s="129"/>
      <c r="G288" s="243">
        <f t="shared" ref="G288:I288" si="118">SUM(G289:G293)</f>
        <v>3332</v>
      </c>
      <c r="H288" s="243">
        <f t="shared" si="118"/>
        <v>2674.1</v>
      </c>
      <c r="I288" s="243">
        <f t="shared" si="118"/>
        <v>2624.1</v>
      </c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</row>
    <row r="289" spans="1:32" ht="31.5" customHeight="1">
      <c r="A289" s="142" t="s">
        <v>399</v>
      </c>
      <c r="B289" s="129" t="s">
        <v>265</v>
      </c>
      <c r="C289" s="129" t="s">
        <v>334</v>
      </c>
      <c r="D289" s="139" t="s">
        <v>186</v>
      </c>
      <c r="E289" s="129" t="s">
        <v>400</v>
      </c>
      <c r="F289" s="129" t="s">
        <v>401</v>
      </c>
      <c r="G289" s="143">
        <v>2521</v>
      </c>
      <c r="H289" s="140">
        <v>2015.1</v>
      </c>
      <c r="I289" s="140">
        <v>2015.1</v>
      </c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</row>
    <row r="290" spans="1:32" ht="47.25" customHeight="1">
      <c r="A290" s="145" t="s">
        <v>405</v>
      </c>
      <c r="B290" s="129" t="s">
        <v>265</v>
      </c>
      <c r="C290" s="129" t="s">
        <v>334</v>
      </c>
      <c r="D290" s="139" t="s">
        <v>186</v>
      </c>
      <c r="E290" s="129" t="s">
        <v>406</v>
      </c>
      <c r="F290" s="129" t="s">
        <v>407</v>
      </c>
      <c r="G290" s="143">
        <v>761</v>
      </c>
      <c r="H290" s="140">
        <v>609</v>
      </c>
      <c r="I290" s="140">
        <v>609</v>
      </c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</row>
    <row r="291" spans="1:32" ht="31.5" customHeight="1">
      <c r="A291" s="244" t="s">
        <v>409</v>
      </c>
      <c r="B291" s="129" t="s">
        <v>265</v>
      </c>
      <c r="C291" s="129" t="s">
        <v>334</v>
      </c>
      <c r="D291" s="245" t="s">
        <v>186</v>
      </c>
      <c r="E291" s="129" t="s">
        <v>403</v>
      </c>
      <c r="F291" s="129" t="s">
        <v>404</v>
      </c>
      <c r="G291" s="140">
        <v>50</v>
      </c>
      <c r="H291" s="140">
        <v>50</v>
      </c>
      <c r="I291" s="243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</row>
    <row r="292" spans="1:32" ht="18.75" customHeight="1">
      <c r="A292" s="246"/>
      <c r="B292" s="129"/>
      <c r="C292" s="129"/>
      <c r="D292" s="245"/>
      <c r="E292" s="129"/>
      <c r="F292" s="129" t="s">
        <v>476</v>
      </c>
      <c r="G292" s="140">
        <f t="shared" ref="G292:G293" si="119">I292</f>
        <v>0</v>
      </c>
      <c r="H292" s="140">
        <f t="shared" ref="H292:H293" si="120">G292</f>
        <v>0</v>
      </c>
      <c r="I292" s="243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</row>
    <row r="293" spans="1:32" ht="15.75" customHeight="1">
      <c r="A293" s="247"/>
      <c r="B293" s="129"/>
      <c r="C293" s="129"/>
      <c r="D293" s="245"/>
      <c r="E293" s="129"/>
      <c r="F293" s="129" t="s">
        <v>414</v>
      </c>
      <c r="G293" s="140">
        <f t="shared" si="119"/>
        <v>0</v>
      </c>
      <c r="H293" s="140">
        <f t="shared" si="120"/>
        <v>0</v>
      </c>
      <c r="I293" s="243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</row>
    <row r="294" spans="1:32" ht="15.75" customHeight="1">
      <c r="A294" s="138" t="s">
        <v>335</v>
      </c>
      <c r="B294" s="129" t="s">
        <v>265</v>
      </c>
      <c r="C294" s="129" t="s">
        <v>334</v>
      </c>
      <c r="D294" s="139" t="s">
        <v>336</v>
      </c>
      <c r="E294" s="129"/>
      <c r="F294" s="129"/>
      <c r="G294" s="140">
        <f t="shared" ref="G294:I294" si="121">G295</f>
        <v>590</v>
      </c>
      <c r="H294" s="140">
        <f t="shared" si="121"/>
        <v>100</v>
      </c>
      <c r="I294" s="140">
        <f t="shared" si="121"/>
        <v>100</v>
      </c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</row>
    <row r="295" spans="1:32" ht="15.75" customHeight="1">
      <c r="A295" s="138" t="s">
        <v>412</v>
      </c>
      <c r="B295" s="129" t="s">
        <v>265</v>
      </c>
      <c r="C295" s="129" t="s">
        <v>334</v>
      </c>
      <c r="D295" s="139" t="s">
        <v>336</v>
      </c>
      <c r="E295" s="129" t="s">
        <v>413</v>
      </c>
      <c r="F295" s="129" t="s">
        <v>422</v>
      </c>
      <c r="G295" s="164">
        <v>590</v>
      </c>
      <c r="H295" s="140">
        <v>100</v>
      </c>
      <c r="I295" s="140">
        <f>H295</f>
        <v>100</v>
      </c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</row>
    <row r="296" spans="1:32" ht="15.75" customHeight="1">
      <c r="A296" s="209" t="s">
        <v>263</v>
      </c>
      <c r="B296" s="133" t="s">
        <v>265</v>
      </c>
      <c r="C296" s="133" t="s">
        <v>264</v>
      </c>
      <c r="D296" s="156"/>
      <c r="E296" s="133"/>
      <c r="F296" s="133"/>
      <c r="G296" s="242">
        <f t="shared" ref="G296:I298" si="122">G297</f>
        <v>1500</v>
      </c>
      <c r="H296" s="242">
        <f t="shared" si="122"/>
        <v>1500</v>
      </c>
      <c r="I296" s="242">
        <f t="shared" si="122"/>
        <v>1500</v>
      </c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  <c r="AA296" s="125"/>
      <c r="AB296" s="125"/>
      <c r="AC296" s="125"/>
      <c r="AD296" s="125"/>
      <c r="AE296" s="125"/>
      <c r="AF296" s="125"/>
    </row>
    <row r="297" spans="1:32" ht="15.75" customHeight="1">
      <c r="A297" s="138" t="s">
        <v>532</v>
      </c>
      <c r="B297" s="133" t="s">
        <v>265</v>
      </c>
      <c r="C297" s="133" t="s">
        <v>266</v>
      </c>
      <c r="D297" s="156"/>
      <c r="E297" s="133"/>
      <c r="F297" s="133"/>
      <c r="G297" s="242">
        <f t="shared" si="122"/>
        <v>1500</v>
      </c>
      <c r="H297" s="242">
        <f t="shared" si="122"/>
        <v>1500</v>
      </c>
      <c r="I297" s="242">
        <f t="shared" si="122"/>
        <v>1500</v>
      </c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  <c r="AA297" s="125"/>
      <c r="AB297" s="125"/>
      <c r="AC297" s="125"/>
      <c r="AD297" s="125"/>
      <c r="AE297" s="125"/>
      <c r="AF297" s="125"/>
    </row>
    <row r="298" spans="1:32" ht="31.5" customHeight="1">
      <c r="A298" s="138" t="s">
        <v>337</v>
      </c>
      <c r="B298" s="129" t="s">
        <v>265</v>
      </c>
      <c r="C298" s="129" t="s">
        <v>266</v>
      </c>
      <c r="D298" s="160" t="s">
        <v>338</v>
      </c>
      <c r="E298" s="129"/>
      <c r="F298" s="129"/>
      <c r="G298" s="243">
        <f t="shared" si="122"/>
        <v>1500</v>
      </c>
      <c r="H298" s="243">
        <f t="shared" si="122"/>
        <v>1500</v>
      </c>
      <c r="I298" s="243">
        <f t="shared" si="122"/>
        <v>1500</v>
      </c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</row>
    <row r="299" spans="1:32" ht="31.5" customHeight="1">
      <c r="A299" s="138" t="s">
        <v>533</v>
      </c>
      <c r="B299" s="129" t="s">
        <v>265</v>
      </c>
      <c r="C299" s="129" t="s">
        <v>266</v>
      </c>
      <c r="D299" s="160" t="s">
        <v>338</v>
      </c>
      <c r="E299" s="129" t="s">
        <v>534</v>
      </c>
      <c r="F299" s="129" t="s">
        <v>422</v>
      </c>
      <c r="G299" s="164">
        <v>1500</v>
      </c>
      <c r="H299" s="164">
        <v>1500</v>
      </c>
      <c r="I299" s="140">
        <f>H299</f>
        <v>1500</v>
      </c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</row>
    <row r="300" spans="1:32" ht="31.5" customHeight="1">
      <c r="A300" s="226" t="s">
        <v>339</v>
      </c>
      <c r="B300" s="248" t="s">
        <v>340</v>
      </c>
      <c r="C300" s="248"/>
      <c r="D300" s="249"/>
      <c r="E300" s="250"/>
      <c r="F300" s="250" t="s">
        <v>474</v>
      </c>
      <c r="G300" s="130">
        <f>G312+G408+G308+G301</f>
        <v>732078.3600000001</v>
      </c>
      <c r="H300" s="130">
        <f t="shared" ref="H300:I300" si="123">H312+H408+H308</f>
        <v>683374.1799999997</v>
      </c>
      <c r="I300" s="130">
        <f t="shared" si="123"/>
        <v>684170.97999999975</v>
      </c>
      <c r="J300" s="14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</row>
    <row r="301" spans="1:32" ht="15.75" customHeight="1">
      <c r="A301" s="132" t="s">
        <v>179</v>
      </c>
      <c r="B301" s="133" t="s">
        <v>340</v>
      </c>
      <c r="C301" s="133" t="s">
        <v>180</v>
      </c>
      <c r="D301" s="134"/>
      <c r="E301" s="133"/>
      <c r="F301" s="133"/>
      <c r="G301" s="137">
        <f t="shared" ref="G301:I302" si="124">G302</f>
        <v>0</v>
      </c>
      <c r="H301" s="137">
        <f t="shared" si="124"/>
        <v>0</v>
      </c>
      <c r="I301" s="137">
        <f t="shared" si="124"/>
        <v>0</v>
      </c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  <c r="AA301" s="125"/>
      <c r="AB301" s="125"/>
      <c r="AC301" s="125"/>
      <c r="AD301" s="125"/>
      <c r="AE301" s="125"/>
      <c r="AF301" s="125"/>
    </row>
    <row r="302" spans="1:32" ht="15.75" customHeight="1">
      <c r="A302" s="251" t="s">
        <v>477</v>
      </c>
      <c r="B302" s="169" t="s">
        <v>340</v>
      </c>
      <c r="C302" s="169" t="s">
        <v>205</v>
      </c>
      <c r="D302" s="252"/>
      <c r="E302" s="169"/>
      <c r="F302" s="169"/>
      <c r="G302" s="137">
        <f t="shared" si="124"/>
        <v>0</v>
      </c>
      <c r="H302" s="137">
        <f t="shared" si="124"/>
        <v>0</v>
      </c>
      <c r="I302" s="137">
        <f t="shared" si="124"/>
        <v>0</v>
      </c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</row>
    <row r="303" spans="1:32" ht="31.5" customHeight="1">
      <c r="A303" s="204" t="s">
        <v>325</v>
      </c>
      <c r="B303" s="129" t="s">
        <v>265</v>
      </c>
      <c r="C303" s="129" t="s">
        <v>205</v>
      </c>
      <c r="D303" s="238" t="s">
        <v>206</v>
      </c>
      <c r="E303" s="129"/>
      <c r="F303" s="129"/>
      <c r="G303" s="140">
        <f>SUM(G304:G307)</f>
        <v>0</v>
      </c>
      <c r="H303" s="140"/>
      <c r="I303" s="140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</row>
    <row r="304" spans="1:32" ht="31.5" customHeight="1">
      <c r="A304" s="239" t="s">
        <v>412</v>
      </c>
      <c r="B304" s="129" t="s">
        <v>265</v>
      </c>
      <c r="C304" s="129" t="s">
        <v>205</v>
      </c>
      <c r="D304" s="238" t="s">
        <v>206</v>
      </c>
      <c r="E304" s="129" t="s">
        <v>413</v>
      </c>
      <c r="F304" s="129" t="s">
        <v>414</v>
      </c>
      <c r="G304" s="140"/>
      <c r="H304" s="140"/>
      <c r="I304" s="140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</row>
    <row r="305" spans="1:32" ht="15.75" customHeight="1">
      <c r="A305" s="253"/>
      <c r="B305" s="183" t="s">
        <v>340</v>
      </c>
      <c r="C305" s="183" t="s">
        <v>205</v>
      </c>
      <c r="D305" s="238" t="s">
        <v>206</v>
      </c>
      <c r="E305" s="183" t="s">
        <v>413</v>
      </c>
      <c r="F305" s="183" t="s">
        <v>417</v>
      </c>
      <c r="G305" s="140"/>
      <c r="H305" s="140"/>
      <c r="I305" s="140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</row>
    <row r="306" spans="1:32" ht="15.75" customHeight="1">
      <c r="A306" s="254" t="s">
        <v>535</v>
      </c>
      <c r="B306" s="255" t="s">
        <v>340</v>
      </c>
      <c r="C306" s="255" t="s">
        <v>205</v>
      </c>
      <c r="D306" s="238" t="s">
        <v>206</v>
      </c>
      <c r="E306" s="255" t="s">
        <v>441</v>
      </c>
      <c r="F306" s="183" t="s">
        <v>422</v>
      </c>
      <c r="G306" s="140"/>
      <c r="H306" s="162"/>
      <c r="I306" s="162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</row>
    <row r="307" spans="1:32" ht="15.75" customHeight="1">
      <c r="A307" s="254"/>
      <c r="B307" s="255" t="s">
        <v>340</v>
      </c>
      <c r="C307" s="255" t="s">
        <v>205</v>
      </c>
      <c r="D307" s="238" t="s">
        <v>206</v>
      </c>
      <c r="E307" s="255" t="s">
        <v>443</v>
      </c>
      <c r="F307" s="183" t="s">
        <v>422</v>
      </c>
      <c r="G307" s="140"/>
      <c r="H307" s="162"/>
      <c r="I307" s="162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</row>
    <row r="308" spans="1:32" ht="15.75" customHeight="1">
      <c r="A308" s="182" t="s">
        <v>290</v>
      </c>
      <c r="B308" s="169" t="s">
        <v>340</v>
      </c>
      <c r="C308" s="169" t="s">
        <v>218</v>
      </c>
      <c r="D308" s="184"/>
      <c r="E308" s="183"/>
      <c r="F308" s="183"/>
      <c r="G308" s="137">
        <f t="shared" ref="G308:I310" si="125">G309</f>
        <v>250</v>
      </c>
      <c r="H308" s="137">
        <f t="shared" si="125"/>
        <v>250</v>
      </c>
      <c r="I308" s="137">
        <f t="shared" si="125"/>
        <v>250</v>
      </c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</row>
    <row r="309" spans="1:32" ht="15.75" customHeight="1">
      <c r="A309" s="182" t="s">
        <v>536</v>
      </c>
      <c r="B309" s="183" t="s">
        <v>340</v>
      </c>
      <c r="C309" s="183" t="s">
        <v>342</v>
      </c>
      <c r="D309" s="184"/>
      <c r="E309" s="183"/>
      <c r="F309" s="183"/>
      <c r="G309" s="140">
        <f t="shared" si="125"/>
        <v>250</v>
      </c>
      <c r="H309" s="140">
        <f t="shared" si="125"/>
        <v>250</v>
      </c>
      <c r="I309" s="140">
        <f t="shared" si="125"/>
        <v>250</v>
      </c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</row>
    <row r="310" spans="1:32" ht="15.75" customHeight="1">
      <c r="A310" s="182" t="s">
        <v>341</v>
      </c>
      <c r="B310" s="183" t="s">
        <v>340</v>
      </c>
      <c r="C310" s="183" t="s">
        <v>342</v>
      </c>
      <c r="D310" s="184" t="s">
        <v>343</v>
      </c>
      <c r="E310" s="183"/>
      <c r="F310" s="183"/>
      <c r="G310" s="140">
        <f t="shared" si="125"/>
        <v>250</v>
      </c>
      <c r="H310" s="140">
        <f t="shared" si="125"/>
        <v>250</v>
      </c>
      <c r="I310" s="140">
        <f t="shared" si="125"/>
        <v>250</v>
      </c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</row>
    <row r="311" spans="1:32" ht="15.75" customHeight="1">
      <c r="A311" s="138" t="s">
        <v>524</v>
      </c>
      <c r="B311" s="129" t="s">
        <v>340</v>
      </c>
      <c r="C311" s="129" t="s">
        <v>342</v>
      </c>
      <c r="D311" s="160" t="s">
        <v>343</v>
      </c>
      <c r="E311" s="129" t="s">
        <v>525</v>
      </c>
      <c r="F311" s="129" t="s">
        <v>437</v>
      </c>
      <c r="G311" s="161">
        <v>250</v>
      </c>
      <c r="H311" s="140">
        <f t="shared" ref="H311:I311" si="126">G311</f>
        <v>250</v>
      </c>
      <c r="I311" s="140">
        <f t="shared" si="126"/>
        <v>250</v>
      </c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</row>
    <row r="312" spans="1:32" ht="15.75" customHeight="1">
      <c r="A312" s="138" t="s">
        <v>297</v>
      </c>
      <c r="B312" s="133" t="s">
        <v>340</v>
      </c>
      <c r="C312" s="133" t="s">
        <v>298</v>
      </c>
      <c r="D312" s="160"/>
      <c r="E312" s="129"/>
      <c r="F312" s="129"/>
      <c r="G312" s="137">
        <f t="shared" ref="G312:I312" si="127">G313+G325+G367+G359</f>
        <v>719332.06</v>
      </c>
      <c r="H312" s="137">
        <f t="shared" si="127"/>
        <v>671590.27999999968</v>
      </c>
      <c r="I312" s="137">
        <f t="shared" si="127"/>
        <v>672768.97999999975</v>
      </c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</row>
    <row r="313" spans="1:32" ht="15.75" customHeight="1">
      <c r="A313" s="138" t="s">
        <v>515</v>
      </c>
      <c r="B313" s="133" t="s">
        <v>340</v>
      </c>
      <c r="C313" s="133" t="s">
        <v>300</v>
      </c>
      <c r="D313" s="160"/>
      <c r="E313" s="129"/>
      <c r="F313" s="129"/>
      <c r="G313" s="140">
        <f t="shared" ref="G313:I313" si="128">G314+G318+G323+G321</f>
        <v>207131.7</v>
      </c>
      <c r="H313" s="140">
        <f t="shared" si="128"/>
        <v>197446.33</v>
      </c>
      <c r="I313" s="140">
        <f t="shared" si="128"/>
        <v>192001.1</v>
      </c>
      <c r="J313" s="215">
        <f>H314+H318+H321+H323</f>
        <v>197446.33</v>
      </c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</row>
    <row r="314" spans="1:32" ht="15.75" customHeight="1">
      <c r="A314" s="138" t="s">
        <v>299</v>
      </c>
      <c r="B314" s="129" t="s">
        <v>340</v>
      </c>
      <c r="C314" s="129" t="s">
        <v>300</v>
      </c>
      <c r="D314" s="160" t="s">
        <v>301</v>
      </c>
      <c r="E314" s="129"/>
      <c r="F314" s="129"/>
      <c r="G314" s="140">
        <f t="shared" ref="G314:I314" si="129">G315+G316+G317</f>
        <v>60713.5</v>
      </c>
      <c r="H314" s="140">
        <f t="shared" si="129"/>
        <v>59375.929999999993</v>
      </c>
      <c r="I314" s="140">
        <f t="shared" si="129"/>
        <v>58782.399999999994</v>
      </c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</row>
    <row r="315" spans="1:32" ht="15.75" customHeight="1">
      <c r="A315" s="138" t="s">
        <v>508</v>
      </c>
      <c r="B315" s="129" t="s">
        <v>340</v>
      </c>
      <c r="C315" s="129" t="s">
        <v>300</v>
      </c>
      <c r="D315" s="160" t="s">
        <v>301</v>
      </c>
      <c r="E315" s="129" t="s">
        <v>509</v>
      </c>
      <c r="F315" s="129" t="s">
        <v>510</v>
      </c>
      <c r="G315" s="143">
        <v>4180.5</v>
      </c>
      <c r="H315" s="140">
        <v>1434.2</v>
      </c>
      <c r="I315" s="140">
        <v>1434.2</v>
      </c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</row>
    <row r="316" spans="1:32" ht="15.75" customHeight="1">
      <c r="A316" s="138" t="s">
        <v>524</v>
      </c>
      <c r="B316" s="129" t="s">
        <v>340</v>
      </c>
      <c r="C316" s="129" t="s">
        <v>300</v>
      </c>
      <c r="D316" s="160" t="s">
        <v>301</v>
      </c>
      <c r="E316" s="129" t="s">
        <v>525</v>
      </c>
      <c r="F316" s="129" t="s">
        <v>437</v>
      </c>
      <c r="G316" s="143">
        <v>47473</v>
      </c>
      <c r="H316" s="164">
        <v>47000</v>
      </c>
      <c r="I316" s="140">
        <f>47348.2+10000</f>
        <v>57348.2</v>
      </c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</row>
    <row r="317" spans="1:32" ht="47.25" customHeight="1">
      <c r="A317" s="138" t="s">
        <v>537</v>
      </c>
      <c r="B317" s="129" t="s">
        <v>340</v>
      </c>
      <c r="C317" s="129" t="s">
        <v>300</v>
      </c>
      <c r="D317" s="160" t="s">
        <v>301</v>
      </c>
      <c r="E317" s="129" t="s">
        <v>436</v>
      </c>
      <c r="F317" s="129" t="s">
        <v>437</v>
      </c>
      <c r="G317" s="143">
        <v>9060</v>
      </c>
      <c r="H317" s="164">
        <v>10941.73</v>
      </c>
      <c r="I317" s="140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</row>
    <row r="318" spans="1:32" ht="47.25" customHeight="1">
      <c r="A318" s="138" t="s">
        <v>344</v>
      </c>
      <c r="B318" s="129" t="s">
        <v>340</v>
      </c>
      <c r="C318" s="129" t="s">
        <v>300</v>
      </c>
      <c r="D318" s="139" t="s">
        <v>345</v>
      </c>
      <c r="E318" s="129"/>
      <c r="F318" s="129"/>
      <c r="G318" s="140">
        <f>G319+G320</f>
        <v>143683.20000000001</v>
      </c>
      <c r="H318" s="140">
        <f t="shared" ref="H318:I318" si="130">H319</f>
        <v>135452.6</v>
      </c>
      <c r="I318" s="140">
        <f t="shared" si="130"/>
        <v>130678.8</v>
      </c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</row>
    <row r="319" spans="1:32" ht="15.75" customHeight="1">
      <c r="A319" s="138" t="s">
        <v>524</v>
      </c>
      <c r="B319" s="129" t="s">
        <v>340</v>
      </c>
      <c r="C319" s="129" t="s">
        <v>300</v>
      </c>
      <c r="D319" s="139" t="s">
        <v>345</v>
      </c>
      <c r="E319" s="129" t="s">
        <v>525</v>
      </c>
      <c r="F319" s="129" t="s">
        <v>437</v>
      </c>
      <c r="G319" s="157">
        <v>143683.20000000001</v>
      </c>
      <c r="H319" s="157">
        <v>135452.6</v>
      </c>
      <c r="I319" s="157">
        <v>130678.8</v>
      </c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</row>
    <row r="320" spans="1:32" ht="15.75" customHeight="1">
      <c r="A320" s="138" t="s">
        <v>537</v>
      </c>
      <c r="B320" s="129" t="s">
        <v>340</v>
      </c>
      <c r="C320" s="129" t="s">
        <v>300</v>
      </c>
      <c r="D320" s="139" t="s">
        <v>345</v>
      </c>
      <c r="E320" s="129" t="s">
        <v>436</v>
      </c>
      <c r="F320" s="129" t="s">
        <v>437</v>
      </c>
      <c r="G320" s="140"/>
      <c r="H320" s="140"/>
      <c r="I320" s="140"/>
      <c r="J320" s="125"/>
      <c r="K320" s="125"/>
      <c r="L320" s="125"/>
      <c r="M320" s="125"/>
      <c r="N320" s="125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121"/>
      <c r="AE320" s="121"/>
      <c r="AF320" s="121"/>
    </row>
    <row r="321" spans="1:32" ht="15.75" customHeight="1">
      <c r="A321" s="145" t="s">
        <v>346</v>
      </c>
      <c r="B321" s="129" t="s">
        <v>340</v>
      </c>
      <c r="C321" s="129" t="s">
        <v>300</v>
      </c>
      <c r="D321" s="160" t="s">
        <v>538</v>
      </c>
      <c r="E321" s="129"/>
      <c r="F321" s="129"/>
      <c r="G321" s="140">
        <f t="shared" ref="G321:I321" si="131">G322</f>
        <v>2735</v>
      </c>
      <c r="H321" s="140">
        <f t="shared" si="131"/>
        <v>2617.8000000000002</v>
      </c>
      <c r="I321" s="140">
        <f t="shared" si="131"/>
        <v>2539.9</v>
      </c>
      <c r="J321" s="125"/>
      <c r="K321" s="125"/>
      <c r="L321" s="125"/>
      <c r="M321" s="125"/>
      <c r="N321" s="125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121"/>
      <c r="AE321" s="121"/>
      <c r="AF321" s="121"/>
    </row>
    <row r="322" spans="1:32" ht="15.75" customHeight="1">
      <c r="A322" s="197" t="s">
        <v>529</v>
      </c>
      <c r="B322" s="129" t="s">
        <v>340</v>
      </c>
      <c r="C322" s="129" t="s">
        <v>300</v>
      </c>
      <c r="D322" s="160" t="s">
        <v>538</v>
      </c>
      <c r="E322" s="129" t="s">
        <v>530</v>
      </c>
      <c r="F322" s="129" t="s">
        <v>437</v>
      </c>
      <c r="G322" s="157">
        <v>2735</v>
      </c>
      <c r="H322" s="157">
        <v>2617.8000000000002</v>
      </c>
      <c r="I322" s="256">
        <v>2539.9</v>
      </c>
      <c r="J322" s="125"/>
      <c r="K322" s="125"/>
      <c r="L322" s="125"/>
      <c r="M322" s="125"/>
      <c r="N322" s="125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121"/>
      <c r="AE322" s="121"/>
      <c r="AF322" s="121"/>
    </row>
    <row r="323" spans="1:32" ht="15.75" customHeight="1">
      <c r="A323" s="145" t="s">
        <v>347</v>
      </c>
      <c r="B323" s="129" t="s">
        <v>340</v>
      </c>
      <c r="C323" s="129" t="s">
        <v>300</v>
      </c>
      <c r="D323" s="160" t="s">
        <v>348</v>
      </c>
      <c r="E323" s="129"/>
      <c r="F323" s="129"/>
      <c r="G323" s="140">
        <f t="shared" ref="G323:I323" si="132">G324</f>
        <v>0</v>
      </c>
      <c r="H323" s="140">
        <f t="shared" si="132"/>
        <v>0</v>
      </c>
      <c r="I323" s="140">
        <f t="shared" si="132"/>
        <v>0</v>
      </c>
      <c r="J323" s="125"/>
      <c r="K323" s="125"/>
      <c r="L323" s="125"/>
      <c r="M323" s="125"/>
      <c r="N323" s="125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121"/>
      <c r="AE323" s="121"/>
      <c r="AF323" s="121"/>
    </row>
    <row r="324" spans="1:32" ht="15.75" customHeight="1">
      <c r="A324" s="197" t="s">
        <v>529</v>
      </c>
      <c r="B324" s="129" t="s">
        <v>340</v>
      </c>
      <c r="C324" s="129" t="s">
        <v>300</v>
      </c>
      <c r="D324" s="160" t="s">
        <v>348</v>
      </c>
      <c r="E324" s="129" t="s">
        <v>530</v>
      </c>
      <c r="F324" s="129" t="s">
        <v>437</v>
      </c>
      <c r="G324" s="140"/>
      <c r="H324" s="140"/>
      <c r="I324" s="162"/>
      <c r="J324" s="125"/>
      <c r="K324" s="125"/>
      <c r="L324" s="125"/>
      <c r="M324" s="125"/>
      <c r="N324" s="125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121"/>
      <c r="AE324" s="121"/>
      <c r="AF324" s="121"/>
    </row>
    <row r="325" spans="1:32" ht="15.75" customHeight="1">
      <c r="A325" s="132" t="s">
        <v>516</v>
      </c>
      <c r="B325" s="133" t="s">
        <v>340</v>
      </c>
      <c r="C325" s="133" t="s">
        <v>303</v>
      </c>
      <c r="D325" s="134"/>
      <c r="E325" s="133"/>
      <c r="F325" s="133"/>
      <c r="G325" s="137">
        <f t="shared" ref="G325:I325" si="133">G326+G329+G333+G335+G337+G345+G347+G351+G357+G343+G331+G349</f>
        <v>429418.86</v>
      </c>
      <c r="H325" s="137">
        <f t="shared" si="133"/>
        <v>395313.65</v>
      </c>
      <c r="I325" s="137">
        <f t="shared" si="133"/>
        <v>393262.07999999996</v>
      </c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  <c r="AA325" s="125"/>
      <c r="AB325" s="125"/>
      <c r="AC325" s="125"/>
      <c r="AD325" s="125"/>
      <c r="AE325" s="125"/>
      <c r="AF325" s="125"/>
    </row>
    <row r="326" spans="1:32" ht="31.5" customHeight="1">
      <c r="A326" s="138" t="s">
        <v>302</v>
      </c>
      <c r="B326" s="129" t="s">
        <v>340</v>
      </c>
      <c r="C326" s="129" t="s">
        <v>303</v>
      </c>
      <c r="D326" s="160" t="s">
        <v>304</v>
      </c>
      <c r="E326" s="129"/>
      <c r="F326" s="129"/>
      <c r="G326" s="140">
        <f t="shared" ref="G326:I326" si="134">G327+G328</f>
        <v>89294.46</v>
      </c>
      <c r="H326" s="140">
        <f t="shared" si="134"/>
        <v>75096.750000000015</v>
      </c>
      <c r="I326" s="140">
        <f t="shared" si="134"/>
        <v>85814.78</v>
      </c>
      <c r="J326" s="215">
        <f>H326+H329+H331+H333+H335+H337+H347+H349</f>
        <v>395313.65</v>
      </c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</row>
    <row r="327" spans="1:32" ht="31.5" customHeight="1">
      <c r="A327" s="138" t="s">
        <v>508</v>
      </c>
      <c r="B327" s="129" t="s">
        <v>340</v>
      </c>
      <c r="C327" s="129" t="s">
        <v>303</v>
      </c>
      <c r="D327" s="160" t="s">
        <v>301</v>
      </c>
      <c r="E327" s="129" t="s">
        <v>509</v>
      </c>
      <c r="F327" s="129" t="s">
        <v>510</v>
      </c>
      <c r="G327" s="143">
        <v>2771</v>
      </c>
      <c r="H327" s="140">
        <v>3214.2</v>
      </c>
      <c r="I327" s="140">
        <v>3214.2</v>
      </c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</row>
    <row r="328" spans="1:32" ht="15.75" customHeight="1">
      <c r="A328" s="138" t="s">
        <v>524</v>
      </c>
      <c r="B328" s="129" t="s">
        <v>340</v>
      </c>
      <c r="C328" s="129" t="s">
        <v>303</v>
      </c>
      <c r="D328" s="160" t="s">
        <v>304</v>
      </c>
      <c r="E328" s="129" t="s">
        <v>525</v>
      </c>
      <c r="F328" s="129" t="s">
        <v>437</v>
      </c>
      <c r="G328" s="257">
        <f>81145+5559.96-181.5</f>
        <v>86523.46</v>
      </c>
      <c r="H328" s="258">
        <f>68511.6+6525.3+5000.05+6000-7461.5+8575.8-12968.7-2300</f>
        <v>71882.550000000017</v>
      </c>
      <c r="I328" s="258">
        <f>68511.6+10000-0.02+6220-6862.4+20000-12968.6-2300</f>
        <v>82600.58</v>
      </c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</row>
    <row r="329" spans="1:32" ht="47.25" customHeight="1">
      <c r="A329" s="138" t="s">
        <v>349</v>
      </c>
      <c r="B329" s="129" t="s">
        <v>340</v>
      </c>
      <c r="C329" s="129" t="s">
        <v>303</v>
      </c>
      <c r="D329" s="139" t="s">
        <v>539</v>
      </c>
      <c r="E329" s="129"/>
      <c r="F329" s="129"/>
      <c r="G329" s="140">
        <f t="shared" ref="G329:I329" si="135">G330</f>
        <v>319672.09999999998</v>
      </c>
      <c r="H329" s="140">
        <f t="shared" si="135"/>
        <v>301424.2</v>
      </c>
      <c r="I329" s="140">
        <f t="shared" si="135"/>
        <v>290840.2</v>
      </c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</row>
    <row r="330" spans="1:32" ht="15.75" customHeight="1">
      <c r="A330" s="138" t="s">
        <v>524</v>
      </c>
      <c r="B330" s="129" t="s">
        <v>340</v>
      </c>
      <c r="C330" s="129" t="s">
        <v>303</v>
      </c>
      <c r="D330" s="139" t="s">
        <v>539</v>
      </c>
      <c r="E330" s="129" t="s">
        <v>525</v>
      </c>
      <c r="F330" s="129" t="s">
        <v>437</v>
      </c>
      <c r="G330" s="157">
        <v>319672.09999999998</v>
      </c>
      <c r="H330" s="157">
        <v>301424.2</v>
      </c>
      <c r="I330" s="157">
        <v>290840.2</v>
      </c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</row>
    <row r="331" spans="1:32" ht="31.5" customHeight="1">
      <c r="A331" s="138" t="s">
        <v>540</v>
      </c>
      <c r="B331" s="129" t="s">
        <v>340</v>
      </c>
      <c r="C331" s="129" t="s">
        <v>303</v>
      </c>
      <c r="D331" s="139" t="s">
        <v>541</v>
      </c>
      <c r="E331" s="129"/>
      <c r="F331" s="129"/>
      <c r="G331" s="140">
        <f t="shared" ref="G331:I331" si="136">G332</f>
        <v>7370.7</v>
      </c>
      <c r="H331" s="140">
        <f t="shared" si="136"/>
        <v>7261.8</v>
      </c>
      <c r="I331" s="140">
        <f t="shared" si="136"/>
        <v>6699</v>
      </c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</row>
    <row r="332" spans="1:32" ht="47.25">
      <c r="A332" s="138" t="s">
        <v>524</v>
      </c>
      <c r="B332" s="129" t="s">
        <v>340</v>
      </c>
      <c r="C332" s="129" t="s">
        <v>303</v>
      </c>
      <c r="D332" s="139" t="s">
        <v>541</v>
      </c>
      <c r="E332" s="129" t="s">
        <v>525</v>
      </c>
      <c r="F332" s="129" t="s">
        <v>437</v>
      </c>
      <c r="G332" s="157">
        <v>7370.7</v>
      </c>
      <c r="H332" s="157">
        <v>7261.8</v>
      </c>
      <c r="I332" s="157">
        <v>6699</v>
      </c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</row>
    <row r="333" spans="1:32" ht="31.5" customHeight="1">
      <c r="A333" s="138" t="s">
        <v>350</v>
      </c>
      <c r="B333" s="129" t="s">
        <v>340</v>
      </c>
      <c r="C333" s="129" t="s">
        <v>303</v>
      </c>
      <c r="D333" s="139" t="s">
        <v>351</v>
      </c>
      <c r="E333" s="129"/>
      <c r="F333" s="129"/>
      <c r="G333" s="140">
        <f t="shared" ref="G333:I333" si="137">G334</f>
        <v>6481.2</v>
      </c>
      <c r="H333" s="140">
        <f t="shared" si="137"/>
        <v>6190.7</v>
      </c>
      <c r="I333" s="140">
        <f t="shared" si="137"/>
        <v>5736.8</v>
      </c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</row>
    <row r="334" spans="1:32" ht="15.75" customHeight="1">
      <c r="A334" s="138" t="s">
        <v>524</v>
      </c>
      <c r="B334" s="129" t="s">
        <v>340</v>
      </c>
      <c r="C334" s="129" t="s">
        <v>303</v>
      </c>
      <c r="D334" s="139" t="s">
        <v>351</v>
      </c>
      <c r="E334" s="129" t="s">
        <v>525</v>
      </c>
      <c r="F334" s="129" t="s">
        <v>437</v>
      </c>
      <c r="G334" s="157">
        <v>6481.2</v>
      </c>
      <c r="H334" s="157">
        <v>6190.7</v>
      </c>
      <c r="I334" s="157">
        <v>5736.8</v>
      </c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</row>
    <row r="335" spans="1:32" ht="31.5" customHeight="1">
      <c r="A335" s="138" t="s">
        <v>352</v>
      </c>
      <c r="B335" s="129" t="s">
        <v>340</v>
      </c>
      <c r="C335" s="129" t="s">
        <v>303</v>
      </c>
      <c r="D335" s="139" t="s">
        <v>542</v>
      </c>
      <c r="E335" s="129"/>
      <c r="F335" s="129"/>
      <c r="G335" s="140">
        <f t="shared" ref="G335:I335" si="138">G336</f>
        <v>1652.1</v>
      </c>
      <c r="H335" s="140">
        <f t="shared" si="138"/>
        <v>1561.3</v>
      </c>
      <c r="I335" s="140">
        <f t="shared" si="138"/>
        <v>1506.8</v>
      </c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</row>
    <row r="336" spans="1:32" ht="15.75" customHeight="1">
      <c r="A336" s="138" t="s">
        <v>543</v>
      </c>
      <c r="B336" s="129" t="s">
        <v>340</v>
      </c>
      <c r="C336" s="129" t="s">
        <v>303</v>
      </c>
      <c r="D336" s="139" t="s">
        <v>542</v>
      </c>
      <c r="E336" s="129" t="s">
        <v>530</v>
      </c>
      <c r="F336" s="129" t="s">
        <v>437</v>
      </c>
      <c r="G336" s="157">
        <v>1652.1</v>
      </c>
      <c r="H336" s="157">
        <v>1561.3</v>
      </c>
      <c r="I336" s="157">
        <v>1506.8</v>
      </c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</row>
    <row r="337" spans="1:32" ht="15.75" customHeight="1">
      <c r="A337" s="138" t="s">
        <v>353</v>
      </c>
      <c r="B337" s="129" t="s">
        <v>340</v>
      </c>
      <c r="C337" s="129" t="s">
        <v>303</v>
      </c>
      <c r="D337" s="139" t="s">
        <v>354</v>
      </c>
      <c r="E337" s="129"/>
      <c r="F337" s="129"/>
      <c r="G337" s="140">
        <f t="shared" ref="G337:I337" si="139">G338</f>
        <v>2000</v>
      </c>
      <c r="H337" s="140">
        <f t="shared" si="139"/>
        <v>1000</v>
      </c>
      <c r="I337" s="140">
        <f t="shared" si="139"/>
        <v>0</v>
      </c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</row>
    <row r="338" spans="1:32" ht="47.25" customHeight="1">
      <c r="A338" s="138" t="s">
        <v>544</v>
      </c>
      <c r="B338" s="129" t="s">
        <v>340</v>
      </c>
      <c r="C338" s="129" t="s">
        <v>303</v>
      </c>
      <c r="D338" s="139" t="s">
        <v>354</v>
      </c>
      <c r="E338" s="129" t="s">
        <v>413</v>
      </c>
      <c r="F338" s="129" t="s">
        <v>422</v>
      </c>
      <c r="G338" s="140">
        <v>2000</v>
      </c>
      <c r="H338" s="140">
        <v>1000</v>
      </c>
      <c r="I338" s="140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</row>
    <row r="339" spans="1:32" ht="15.75" customHeight="1">
      <c r="A339" s="259" t="s">
        <v>355</v>
      </c>
      <c r="B339" s="205" t="s">
        <v>340</v>
      </c>
      <c r="C339" s="205" t="s">
        <v>303</v>
      </c>
      <c r="D339" s="206" t="s">
        <v>356</v>
      </c>
      <c r="E339" s="205"/>
      <c r="F339" s="205"/>
      <c r="G339" s="149">
        <f>G340</f>
        <v>0</v>
      </c>
      <c r="H339" s="140"/>
      <c r="I339" s="140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</row>
    <row r="340" spans="1:32" ht="15.75" customHeight="1">
      <c r="A340" s="197" t="s">
        <v>529</v>
      </c>
      <c r="B340" s="192" t="s">
        <v>340</v>
      </c>
      <c r="C340" s="192" t="s">
        <v>303</v>
      </c>
      <c r="D340" s="193" t="s">
        <v>356</v>
      </c>
      <c r="E340" s="192" t="s">
        <v>530</v>
      </c>
      <c r="F340" s="192" t="s">
        <v>437</v>
      </c>
      <c r="G340" s="154"/>
      <c r="H340" s="140"/>
      <c r="I340" s="140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</row>
    <row r="341" spans="1:32" ht="15.75" customHeight="1">
      <c r="A341" s="155" t="s">
        <v>357</v>
      </c>
      <c r="B341" s="192" t="s">
        <v>340</v>
      </c>
      <c r="C341" s="192" t="s">
        <v>303</v>
      </c>
      <c r="D341" s="193" t="s">
        <v>358</v>
      </c>
      <c r="E341" s="192"/>
      <c r="F341" s="192"/>
      <c r="G341" s="154">
        <f t="shared" ref="G341:I341" si="140">G342</f>
        <v>0</v>
      </c>
      <c r="H341" s="140">
        <f t="shared" si="140"/>
        <v>0</v>
      </c>
      <c r="I341" s="140">
        <f t="shared" si="140"/>
        <v>0</v>
      </c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</row>
    <row r="342" spans="1:32" ht="15.75" customHeight="1">
      <c r="A342" s="197" t="s">
        <v>529</v>
      </c>
      <c r="B342" s="192" t="s">
        <v>340</v>
      </c>
      <c r="C342" s="192" t="s">
        <v>303</v>
      </c>
      <c r="D342" s="193" t="s">
        <v>358</v>
      </c>
      <c r="E342" s="192" t="s">
        <v>530</v>
      </c>
      <c r="F342" s="192" t="s">
        <v>437</v>
      </c>
      <c r="G342" s="154"/>
      <c r="H342" s="140"/>
      <c r="I342" s="140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</row>
    <row r="343" spans="1:32" ht="78.75">
      <c r="A343" s="138" t="s">
        <v>545</v>
      </c>
      <c r="B343" s="129" t="s">
        <v>340</v>
      </c>
      <c r="C343" s="129" t="s">
        <v>303</v>
      </c>
      <c r="D343" s="139" t="s">
        <v>546</v>
      </c>
      <c r="E343" s="129"/>
      <c r="F343" s="129"/>
      <c r="G343" s="140">
        <f t="shared" ref="G343:I343" si="141">G344</f>
        <v>0</v>
      </c>
      <c r="H343" s="140">
        <f t="shared" si="141"/>
        <v>0</v>
      </c>
      <c r="I343" s="140">
        <f t="shared" si="141"/>
        <v>0</v>
      </c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</row>
    <row r="344" spans="1:32" ht="15.75" customHeight="1">
      <c r="A344" s="138" t="s">
        <v>524</v>
      </c>
      <c r="B344" s="129" t="s">
        <v>340</v>
      </c>
      <c r="C344" s="129" t="s">
        <v>303</v>
      </c>
      <c r="D344" s="139" t="s">
        <v>546</v>
      </c>
      <c r="E344" s="129" t="s">
        <v>530</v>
      </c>
      <c r="F344" s="129" t="s">
        <v>437</v>
      </c>
      <c r="G344" s="140"/>
      <c r="H344" s="140"/>
      <c r="I344" s="140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</row>
    <row r="345" spans="1:32" ht="15.75" customHeight="1">
      <c r="A345" s="138" t="s">
        <v>359</v>
      </c>
      <c r="B345" s="129" t="s">
        <v>340</v>
      </c>
      <c r="C345" s="129" t="s">
        <v>303</v>
      </c>
      <c r="D345" s="139" t="s">
        <v>360</v>
      </c>
      <c r="E345" s="129"/>
      <c r="F345" s="129"/>
      <c r="G345" s="140">
        <f t="shared" ref="G345:I345" si="142">G346</f>
        <v>0</v>
      </c>
      <c r="H345" s="140">
        <f t="shared" si="142"/>
        <v>0</v>
      </c>
      <c r="I345" s="140">
        <f t="shared" si="142"/>
        <v>0</v>
      </c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</row>
    <row r="346" spans="1:32" ht="15.75" customHeight="1">
      <c r="A346" s="138" t="s">
        <v>524</v>
      </c>
      <c r="B346" s="129" t="s">
        <v>340</v>
      </c>
      <c r="C346" s="129" t="s">
        <v>303</v>
      </c>
      <c r="D346" s="139" t="s">
        <v>360</v>
      </c>
      <c r="E346" s="129" t="s">
        <v>530</v>
      </c>
      <c r="F346" s="129" t="s">
        <v>437</v>
      </c>
      <c r="G346" s="140"/>
      <c r="H346" s="140"/>
      <c r="I346" s="140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</row>
    <row r="347" spans="1:32" ht="15.75" customHeight="1">
      <c r="A347" s="138" t="s">
        <v>361</v>
      </c>
      <c r="B347" s="129" t="s">
        <v>340</v>
      </c>
      <c r="C347" s="129" t="s">
        <v>303</v>
      </c>
      <c r="D347" s="139" t="s">
        <v>547</v>
      </c>
      <c r="E347" s="129"/>
      <c r="F347" s="129"/>
      <c r="G347" s="140">
        <f t="shared" ref="G347:I347" si="143">G348</f>
        <v>2766.8</v>
      </c>
      <c r="H347" s="140">
        <f t="shared" si="143"/>
        <v>2579.1999999999998</v>
      </c>
      <c r="I347" s="140">
        <f t="shared" si="143"/>
        <v>2501.1</v>
      </c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</row>
    <row r="348" spans="1:32" ht="15.75" customHeight="1">
      <c r="A348" s="138" t="s">
        <v>524</v>
      </c>
      <c r="B348" s="129" t="s">
        <v>340</v>
      </c>
      <c r="C348" s="129" t="s">
        <v>303</v>
      </c>
      <c r="D348" s="139" t="s">
        <v>547</v>
      </c>
      <c r="E348" s="129" t="s">
        <v>530</v>
      </c>
      <c r="F348" s="129" t="s">
        <v>437</v>
      </c>
      <c r="G348" s="157">
        <v>2766.8</v>
      </c>
      <c r="H348" s="157">
        <v>2579.1999999999998</v>
      </c>
      <c r="I348" s="157">
        <v>2501.1</v>
      </c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</row>
    <row r="349" spans="1:32" ht="15.75" customHeight="1">
      <c r="A349" s="145" t="s">
        <v>548</v>
      </c>
      <c r="B349" s="129" t="s">
        <v>340</v>
      </c>
      <c r="C349" s="129" t="s">
        <v>303</v>
      </c>
      <c r="D349" s="160" t="s">
        <v>549</v>
      </c>
      <c r="E349" s="129"/>
      <c r="F349" s="129"/>
      <c r="G349" s="140">
        <f t="shared" ref="G349:I349" si="144">G350</f>
        <v>181.5</v>
      </c>
      <c r="H349" s="140">
        <f t="shared" si="144"/>
        <v>199.7</v>
      </c>
      <c r="I349" s="140">
        <f t="shared" si="144"/>
        <v>163.4</v>
      </c>
      <c r="J349" s="125"/>
      <c r="K349" s="125"/>
      <c r="L349" s="125"/>
      <c r="M349" s="125"/>
      <c r="N349" s="125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121"/>
      <c r="AE349" s="121"/>
      <c r="AF349" s="121"/>
    </row>
    <row r="350" spans="1:32" ht="15.75" customHeight="1">
      <c r="A350" s="197" t="s">
        <v>529</v>
      </c>
      <c r="B350" s="129" t="s">
        <v>340</v>
      </c>
      <c r="C350" s="129" t="s">
        <v>303</v>
      </c>
      <c r="D350" s="160" t="s">
        <v>549</v>
      </c>
      <c r="E350" s="129" t="s">
        <v>530</v>
      </c>
      <c r="F350" s="129" t="s">
        <v>437</v>
      </c>
      <c r="G350" s="157">
        <v>181.5</v>
      </c>
      <c r="H350" s="157">
        <v>199.7</v>
      </c>
      <c r="I350" s="256">
        <v>163.4</v>
      </c>
      <c r="J350" s="125"/>
      <c r="K350" s="125"/>
      <c r="L350" s="125"/>
      <c r="M350" s="125"/>
      <c r="N350" s="125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121"/>
      <c r="AE350" s="121"/>
      <c r="AF350" s="121"/>
    </row>
    <row r="351" spans="1:32" ht="15.75" customHeight="1">
      <c r="A351" s="138" t="s">
        <v>362</v>
      </c>
      <c r="B351" s="129" t="s">
        <v>340</v>
      </c>
      <c r="C351" s="129" t="s">
        <v>303</v>
      </c>
      <c r="D351" s="139" t="s">
        <v>363</v>
      </c>
      <c r="E351" s="129"/>
      <c r="F351" s="129"/>
      <c r="G351" s="140">
        <f t="shared" ref="G351:I351" si="145">G352</f>
        <v>0</v>
      </c>
      <c r="H351" s="140">
        <f t="shared" si="145"/>
        <v>0</v>
      </c>
      <c r="I351" s="140">
        <f t="shared" si="145"/>
        <v>0</v>
      </c>
      <c r="J351" s="89"/>
      <c r="K351" s="89"/>
      <c r="L351" s="89"/>
      <c r="M351" s="89"/>
      <c r="N351" s="89"/>
      <c r="O351" s="89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</row>
    <row r="352" spans="1:32" ht="15.75" customHeight="1">
      <c r="A352" s="144" t="s">
        <v>550</v>
      </c>
      <c r="B352" s="129" t="s">
        <v>340</v>
      </c>
      <c r="C352" s="129" t="s">
        <v>303</v>
      </c>
      <c r="D352" s="139" t="s">
        <v>363</v>
      </c>
      <c r="E352" s="129" t="s">
        <v>530</v>
      </c>
      <c r="F352" s="129" t="s">
        <v>437</v>
      </c>
      <c r="G352" s="140"/>
      <c r="H352" s="260"/>
      <c r="I352" s="260"/>
      <c r="J352" s="89"/>
      <c r="K352" s="89"/>
      <c r="L352" s="89"/>
      <c r="M352" s="89"/>
      <c r="N352" s="89"/>
      <c r="O352" s="89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</row>
    <row r="353" spans="1:32" ht="15.75" customHeight="1">
      <c r="A353" s="261" t="s">
        <v>364</v>
      </c>
      <c r="B353" s="129" t="s">
        <v>340</v>
      </c>
      <c r="C353" s="129" t="s">
        <v>303</v>
      </c>
      <c r="D353" s="139" t="s">
        <v>365</v>
      </c>
      <c r="E353" s="129"/>
      <c r="F353" s="129"/>
      <c r="G353" s="262">
        <f>G354</f>
        <v>0</v>
      </c>
      <c r="H353" s="137"/>
      <c r="I353" s="137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</row>
    <row r="354" spans="1:32" ht="15.75" customHeight="1">
      <c r="A354" s="144" t="s">
        <v>550</v>
      </c>
      <c r="B354" s="129" t="s">
        <v>340</v>
      </c>
      <c r="C354" s="129" t="s">
        <v>303</v>
      </c>
      <c r="D354" s="139" t="s">
        <v>365</v>
      </c>
      <c r="E354" s="129" t="s">
        <v>530</v>
      </c>
      <c r="F354" s="129" t="s">
        <v>437</v>
      </c>
      <c r="G354" s="262"/>
      <c r="H354" s="137"/>
      <c r="I354" s="137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</row>
    <row r="355" spans="1:32" ht="15.75" customHeight="1">
      <c r="A355" s="138" t="s">
        <v>366</v>
      </c>
      <c r="B355" s="129" t="s">
        <v>340</v>
      </c>
      <c r="C355" s="129" t="s">
        <v>303</v>
      </c>
      <c r="D355" s="139" t="s">
        <v>367</v>
      </c>
      <c r="E355" s="129"/>
      <c r="F355" s="129"/>
      <c r="G355" s="263">
        <f t="shared" ref="G355:I355" si="146">G356</f>
        <v>0</v>
      </c>
      <c r="H355" s="263">
        <f t="shared" si="146"/>
        <v>0</v>
      </c>
      <c r="I355" s="263">
        <f t="shared" si="146"/>
        <v>0</v>
      </c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</row>
    <row r="356" spans="1:32" ht="15.75" customHeight="1">
      <c r="A356" s="144" t="s">
        <v>550</v>
      </c>
      <c r="B356" s="129" t="s">
        <v>340</v>
      </c>
      <c r="C356" s="129" t="s">
        <v>303</v>
      </c>
      <c r="D356" s="139" t="s">
        <v>367</v>
      </c>
      <c r="E356" s="129" t="s">
        <v>530</v>
      </c>
      <c r="F356" s="129" t="s">
        <v>437</v>
      </c>
      <c r="G356" s="263"/>
      <c r="H356" s="263"/>
      <c r="I356" s="263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</row>
    <row r="357" spans="1:32" ht="15.75" customHeight="1">
      <c r="A357" s="138" t="s">
        <v>368</v>
      </c>
      <c r="B357" s="129" t="s">
        <v>340</v>
      </c>
      <c r="C357" s="129" t="s">
        <v>303</v>
      </c>
      <c r="D357" s="139" t="s">
        <v>369</v>
      </c>
      <c r="E357" s="129"/>
      <c r="F357" s="129"/>
      <c r="G357" s="263">
        <f t="shared" ref="G357:I357" si="147">G358</f>
        <v>0</v>
      </c>
      <c r="H357" s="263">
        <f t="shared" si="147"/>
        <v>0</v>
      </c>
      <c r="I357" s="263">
        <f t="shared" si="147"/>
        <v>0</v>
      </c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</row>
    <row r="358" spans="1:32" ht="15.75" customHeight="1">
      <c r="A358" s="144" t="s">
        <v>550</v>
      </c>
      <c r="B358" s="129" t="s">
        <v>340</v>
      </c>
      <c r="C358" s="129" t="s">
        <v>303</v>
      </c>
      <c r="D358" s="139" t="s">
        <v>369</v>
      </c>
      <c r="E358" s="129" t="s">
        <v>530</v>
      </c>
      <c r="F358" s="129" t="s">
        <v>437</v>
      </c>
      <c r="G358" s="263"/>
      <c r="H358" s="263"/>
      <c r="I358" s="263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</row>
    <row r="359" spans="1:32" ht="15.75" customHeight="1">
      <c r="A359" s="264" t="s">
        <v>551</v>
      </c>
      <c r="B359" s="133" t="s">
        <v>340</v>
      </c>
      <c r="C359" s="133" t="s">
        <v>306</v>
      </c>
      <c r="D359" s="139"/>
      <c r="E359" s="129"/>
      <c r="F359" s="129"/>
      <c r="G359" s="137">
        <f t="shared" ref="G359:I359" si="148">G360+G365+G363</f>
        <v>55956</v>
      </c>
      <c r="H359" s="137">
        <f t="shared" si="148"/>
        <v>52573</v>
      </c>
      <c r="I359" s="137">
        <f t="shared" si="148"/>
        <v>61261.799999999806</v>
      </c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</row>
    <row r="360" spans="1:32" ht="15.75" customHeight="1">
      <c r="A360" s="138" t="s">
        <v>308</v>
      </c>
      <c r="B360" s="129" t="s">
        <v>340</v>
      </c>
      <c r="C360" s="129" t="s">
        <v>306</v>
      </c>
      <c r="D360" s="160" t="s">
        <v>309</v>
      </c>
      <c r="E360" s="129"/>
      <c r="F360" s="129"/>
      <c r="G360" s="140">
        <f t="shared" ref="G360:I360" si="149">G361+G362</f>
        <v>34864.5</v>
      </c>
      <c r="H360" s="140">
        <f t="shared" si="149"/>
        <v>33657</v>
      </c>
      <c r="I360" s="140">
        <f t="shared" si="149"/>
        <v>41987.899999999805</v>
      </c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</row>
    <row r="361" spans="1:32" ht="31.5" customHeight="1">
      <c r="A361" s="138" t="s">
        <v>508</v>
      </c>
      <c r="B361" s="129" t="s">
        <v>340</v>
      </c>
      <c r="C361" s="129" t="s">
        <v>306</v>
      </c>
      <c r="D361" s="160" t="s">
        <v>309</v>
      </c>
      <c r="E361" s="129" t="s">
        <v>509</v>
      </c>
      <c r="F361" s="129" t="s">
        <v>510</v>
      </c>
      <c r="G361" s="143">
        <v>1043.5</v>
      </c>
      <c r="H361" s="140">
        <v>657</v>
      </c>
      <c r="I361" s="140">
        <v>657</v>
      </c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</row>
    <row r="362" spans="1:32" ht="15.75" customHeight="1">
      <c r="A362" s="138" t="s">
        <v>524</v>
      </c>
      <c r="B362" s="129" t="s">
        <v>340</v>
      </c>
      <c r="C362" s="129" t="s">
        <v>306</v>
      </c>
      <c r="D362" s="160" t="s">
        <v>309</v>
      </c>
      <c r="E362" s="129" t="s">
        <v>525</v>
      </c>
      <c r="F362" s="129" t="s">
        <v>437</v>
      </c>
      <c r="G362" s="257">
        <v>33821</v>
      </c>
      <c r="H362" s="265">
        <v>33000</v>
      </c>
      <c r="I362" s="265">
        <f>31330.9-0.0000000002+10000</f>
        <v>41330.899999999805</v>
      </c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</row>
    <row r="363" spans="1:32" ht="15.75" customHeight="1">
      <c r="A363" s="138" t="s">
        <v>370</v>
      </c>
      <c r="B363" s="129" t="s">
        <v>340</v>
      </c>
      <c r="C363" s="129" t="s">
        <v>306</v>
      </c>
      <c r="D363" s="160" t="s">
        <v>371</v>
      </c>
      <c r="E363" s="129"/>
      <c r="F363" s="129"/>
      <c r="G363" s="140">
        <f t="shared" ref="G363:I363" si="150">G364</f>
        <v>8386</v>
      </c>
      <c r="H363" s="140">
        <f t="shared" si="150"/>
        <v>8000</v>
      </c>
      <c r="I363" s="140">
        <f t="shared" si="150"/>
        <v>8000</v>
      </c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</row>
    <row r="364" spans="1:32" ht="15.75" customHeight="1">
      <c r="A364" s="138" t="s">
        <v>524</v>
      </c>
      <c r="B364" s="129" t="s">
        <v>340</v>
      </c>
      <c r="C364" s="129" t="s">
        <v>306</v>
      </c>
      <c r="D364" s="160" t="s">
        <v>371</v>
      </c>
      <c r="E364" s="129" t="s">
        <v>525</v>
      </c>
      <c r="F364" s="129" t="s">
        <v>437</v>
      </c>
      <c r="G364" s="257">
        <v>8386</v>
      </c>
      <c r="H364" s="265">
        <v>8000</v>
      </c>
      <c r="I364" s="265">
        <v>8000</v>
      </c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</row>
    <row r="365" spans="1:32" ht="31.5" customHeight="1">
      <c r="A365" s="138" t="s">
        <v>372</v>
      </c>
      <c r="B365" s="129" t="s">
        <v>340</v>
      </c>
      <c r="C365" s="129" t="s">
        <v>306</v>
      </c>
      <c r="D365" s="139" t="s">
        <v>373</v>
      </c>
      <c r="E365" s="129"/>
      <c r="F365" s="129"/>
      <c r="G365" s="140">
        <f t="shared" ref="G365:I365" si="151">G366</f>
        <v>12705.5</v>
      </c>
      <c r="H365" s="140">
        <f t="shared" si="151"/>
        <v>10916</v>
      </c>
      <c r="I365" s="140">
        <f t="shared" si="151"/>
        <v>11273.9</v>
      </c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</row>
    <row r="366" spans="1:32" ht="15.75" customHeight="1">
      <c r="A366" s="138" t="s">
        <v>524</v>
      </c>
      <c r="B366" s="129" t="s">
        <v>340</v>
      </c>
      <c r="C366" s="129" t="s">
        <v>306</v>
      </c>
      <c r="D366" s="139" t="s">
        <v>373</v>
      </c>
      <c r="E366" s="129" t="s">
        <v>530</v>
      </c>
      <c r="F366" s="129" t="s">
        <v>437</v>
      </c>
      <c r="G366" s="157">
        <v>12705.5</v>
      </c>
      <c r="H366" s="157">
        <v>10916</v>
      </c>
      <c r="I366" s="157">
        <v>11273.9</v>
      </c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</row>
    <row r="367" spans="1:32" ht="15.75" customHeight="1">
      <c r="A367" s="132" t="s">
        <v>552</v>
      </c>
      <c r="B367" s="133" t="s">
        <v>340</v>
      </c>
      <c r="C367" s="133" t="s">
        <v>311</v>
      </c>
      <c r="D367" s="156"/>
      <c r="E367" s="133"/>
      <c r="F367" s="133"/>
      <c r="G367" s="137">
        <f t="shared" ref="G367:I367" si="152">G368+G371+G375+G378+G386+G395+G404</f>
        <v>26825.5</v>
      </c>
      <c r="H367" s="137">
        <f t="shared" si="152"/>
        <v>26257.299999999705</v>
      </c>
      <c r="I367" s="137">
        <f t="shared" si="152"/>
        <v>26244.000000000004</v>
      </c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  <c r="AA367" s="125"/>
      <c r="AB367" s="125"/>
      <c r="AC367" s="125"/>
      <c r="AD367" s="125"/>
      <c r="AE367" s="125"/>
      <c r="AF367" s="125"/>
    </row>
    <row r="368" spans="1:32" ht="15.75" customHeight="1">
      <c r="A368" s="144" t="s">
        <v>374</v>
      </c>
      <c r="B368" s="129" t="s">
        <v>340</v>
      </c>
      <c r="C368" s="129" t="s">
        <v>311</v>
      </c>
      <c r="D368" s="139" t="s">
        <v>375</v>
      </c>
      <c r="E368" s="129"/>
      <c r="F368" s="129"/>
      <c r="G368" s="140">
        <f t="shared" ref="G368:I368" si="153">G369+G370</f>
        <v>12968.6</v>
      </c>
      <c r="H368" s="140">
        <f t="shared" si="153"/>
        <v>12968.7</v>
      </c>
      <c r="I368" s="140">
        <f t="shared" si="153"/>
        <v>12968.6</v>
      </c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</row>
    <row r="369" spans="1:32" ht="15.75" customHeight="1">
      <c r="A369" s="138" t="s">
        <v>524</v>
      </c>
      <c r="B369" s="129" t="s">
        <v>340</v>
      </c>
      <c r="C369" s="129" t="s">
        <v>311</v>
      </c>
      <c r="D369" s="139" t="s">
        <v>375</v>
      </c>
      <c r="E369" s="129" t="s">
        <v>525</v>
      </c>
      <c r="F369" s="129" t="s">
        <v>437</v>
      </c>
      <c r="G369" s="140"/>
      <c r="H369" s="140"/>
      <c r="I369" s="140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  <c r="AA369" s="125"/>
      <c r="AB369" s="125"/>
      <c r="AC369" s="125"/>
      <c r="AD369" s="125"/>
      <c r="AE369" s="125"/>
      <c r="AF369" s="125"/>
    </row>
    <row r="370" spans="1:32" ht="15.75" customHeight="1">
      <c r="A370" s="138" t="s">
        <v>537</v>
      </c>
      <c r="B370" s="129" t="s">
        <v>340</v>
      </c>
      <c r="C370" s="129" t="s">
        <v>311</v>
      </c>
      <c r="D370" s="139" t="s">
        <v>375</v>
      </c>
      <c r="E370" s="129" t="s">
        <v>436</v>
      </c>
      <c r="F370" s="129" t="s">
        <v>437</v>
      </c>
      <c r="G370" s="157">
        <v>12968.6</v>
      </c>
      <c r="H370" s="157">
        <v>12968.7</v>
      </c>
      <c r="I370" s="157">
        <v>12968.6</v>
      </c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</row>
    <row r="371" spans="1:32" ht="15.75" customHeight="1">
      <c r="A371" s="138" t="s">
        <v>184</v>
      </c>
      <c r="B371" s="129" t="s">
        <v>340</v>
      </c>
      <c r="C371" s="129" t="s">
        <v>311</v>
      </c>
      <c r="D371" s="139" t="s">
        <v>186</v>
      </c>
      <c r="E371" s="129"/>
      <c r="F371" s="129"/>
      <c r="G371" s="140">
        <f t="shared" ref="G371:I371" si="154">SUM(G372:G374)</f>
        <v>2154</v>
      </c>
      <c r="H371" s="140">
        <f t="shared" si="154"/>
        <v>1696.9</v>
      </c>
      <c r="I371" s="140">
        <f t="shared" si="154"/>
        <v>1676.9</v>
      </c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</row>
    <row r="372" spans="1:32" ht="31.5" customHeight="1">
      <c r="A372" s="142" t="s">
        <v>399</v>
      </c>
      <c r="B372" s="129" t="s">
        <v>340</v>
      </c>
      <c r="C372" s="129" t="s">
        <v>311</v>
      </c>
      <c r="D372" s="139" t="s">
        <v>186</v>
      </c>
      <c r="E372" s="129" t="s">
        <v>400</v>
      </c>
      <c r="F372" s="129" t="s">
        <v>401</v>
      </c>
      <c r="G372" s="143">
        <v>1639</v>
      </c>
      <c r="H372" s="140">
        <v>1288</v>
      </c>
      <c r="I372" s="140">
        <v>1288</v>
      </c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</row>
    <row r="373" spans="1:32" ht="47.25" customHeight="1">
      <c r="A373" s="145" t="s">
        <v>405</v>
      </c>
      <c r="B373" s="129" t="s">
        <v>340</v>
      </c>
      <c r="C373" s="129" t="s">
        <v>311</v>
      </c>
      <c r="D373" s="139" t="s">
        <v>186</v>
      </c>
      <c r="E373" s="129" t="s">
        <v>406</v>
      </c>
      <c r="F373" s="129" t="s">
        <v>407</v>
      </c>
      <c r="G373" s="143">
        <v>495</v>
      </c>
      <c r="H373" s="140">
        <v>388.9</v>
      </c>
      <c r="I373" s="140">
        <v>388.9</v>
      </c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</row>
    <row r="374" spans="1:32" ht="31.5" customHeight="1">
      <c r="A374" s="163" t="s">
        <v>409</v>
      </c>
      <c r="B374" s="129" t="s">
        <v>340</v>
      </c>
      <c r="C374" s="129" t="s">
        <v>311</v>
      </c>
      <c r="D374" s="245" t="s">
        <v>186</v>
      </c>
      <c r="E374" s="129" t="s">
        <v>403</v>
      </c>
      <c r="F374" s="129" t="s">
        <v>404</v>
      </c>
      <c r="G374" s="140">
        <v>20</v>
      </c>
      <c r="H374" s="140">
        <v>20</v>
      </c>
      <c r="I374" s="140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</row>
    <row r="375" spans="1:32" ht="47.25" customHeight="1">
      <c r="A375" s="138" t="s">
        <v>310</v>
      </c>
      <c r="B375" s="129" t="s">
        <v>340</v>
      </c>
      <c r="C375" s="129" t="s">
        <v>311</v>
      </c>
      <c r="D375" s="160" t="s">
        <v>312</v>
      </c>
      <c r="E375" s="129"/>
      <c r="F375" s="129"/>
      <c r="G375" s="140">
        <f t="shared" ref="G375:I375" si="155">G376+G377</f>
        <v>3459</v>
      </c>
      <c r="H375" s="140">
        <f t="shared" si="155"/>
        <v>3089.9999999996999</v>
      </c>
      <c r="I375" s="140">
        <f t="shared" si="155"/>
        <v>3090</v>
      </c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</row>
    <row r="376" spans="1:32" ht="47.25" customHeight="1">
      <c r="A376" s="138" t="s">
        <v>508</v>
      </c>
      <c r="B376" s="129" t="s">
        <v>340</v>
      </c>
      <c r="C376" s="129" t="s">
        <v>311</v>
      </c>
      <c r="D376" s="160" t="s">
        <v>312</v>
      </c>
      <c r="E376" s="129" t="s">
        <v>509</v>
      </c>
      <c r="F376" s="129" t="s">
        <v>510</v>
      </c>
      <c r="G376" s="143">
        <v>5</v>
      </c>
      <c r="H376" s="140">
        <v>5</v>
      </c>
      <c r="I376" s="140">
        <v>5</v>
      </c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</row>
    <row r="377" spans="1:32" ht="15.75" customHeight="1">
      <c r="A377" s="138" t="s">
        <v>524</v>
      </c>
      <c r="B377" s="129" t="s">
        <v>340</v>
      </c>
      <c r="C377" s="129" t="s">
        <v>311</v>
      </c>
      <c r="D377" s="160" t="s">
        <v>312</v>
      </c>
      <c r="E377" s="129" t="s">
        <v>525</v>
      </c>
      <c r="F377" s="129" t="s">
        <v>437</v>
      </c>
      <c r="G377" s="143">
        <v>3454</v>
      </c>
      <c r="H377" s="140">
        <f>2885+200-0.0000000003</f>
        <v>3084.9999999996999</v>
      </c>
      <c r="I377" s="140">
        <f>2885+200</f>
        <v>3085</v>
      </c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</row>
    <row r="378" spans="1:32" ht="31.5" customHeight="1">
      <c r="A378" s="138" t="s">
        <v>376</v>
      </c>
      <c r="B378" s="129" t="s">
        <v>340</v>
      </c>
      <c r="C378" s="129" t="s">
        <v>311</v>
      </c>
      <c r="D378" s="160" t="s">
        <v>377</v>
      </c>
      <c r="E378" s="129"/>
      <c r="F378" s="129"/>
      <c r="G378" s="140">
        <f t="shared" ref="G378:I378" si="156">SUM(G379:G385)</f>
        <v>2044</v>
      </c>
      <c r="H378" s="140">
        <f t="shared" si="156"/>
        <v>2183.1999999999998</v>
      </c>
      <c r="I378" s="140">
        <f t="shared" si="156"/>
        <v>2183.1999999999998</v>
      </c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</row>
    <row r="379" spans="1:32" ht="15.75" customHeight="1">
      <c r="A379" s="144" t="s">
        <v>553</v>
      </c>
      <c r="B379" s="129" t="s">
        <v>340</v>
      </c>
      <c r="C379" s="129" t="s">
        <v>311</v>
      </c>
      <c r="D379" s="160" t="s">
        <v>377</v>
      </c>
      <c r="E379" s="129" t="s">
        <v>425</v>
      </c>
      <c r="F379" s="129" t="s">
        <v>401</v>
      </c>
      <c r="G379" s="161">
        <v>1570</v>
      </c>
      <c r="H379" s="140">
        <v>1676.8</v>
      </c>
      <c r="I379" s="140">
        <v>1676.8</v>
      </c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  <c r="AB379" s="185"/>
      <c r="AC379" s="185"/>
      <c r="AD379" s="185"/>
      <c r="AE379" s="185"/>
      <c r="AF379" s="185"/>
    </row>
    <row r="380" spans="1:32" ht="47.25" customHeight="1">
      <c r="A380" s="145" t="s">
        <v>405</v>
      </c>
      <c r="B380" s="129" t="s">
        <v>340</v>
      </c>
      <c r="C380" s="129" t="s">
        <v>311</v>
      </c>
      <c r="D380" s="160" t="s">
        <v>377</v>
      </c>
      <c r="E380" s="129" t="s">
        <v>429</v>
      </c>
      <c r="F380" s="129" t="s">
        <v>407</v>
      </c>
      <c r="G380" s="161">
        <v>474</v>
      </c>
      <c r="H380" s="140">
        <v>506.4</v>
      </c>
      <c r="I380" s="140">
        <v>506.4</v>
      </c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</row>
    <row r="381" spans="1:32" ht="31.5" customHeight="1">
      <c r="A381" s="163" t="s">
        <v>409</v>
      </c>
      <c r="B381" s="129" t="s">
        <v>340</v>
      </c>
      <c r="C381" s="129" t="s">
        <v>311</v>
      </c>
      <c r="D381" s="129" t="s">
        <v>377</v>
      </c>
      <c r="E381" s="129" t="s">
        <v>427</v>
      </c>
      <c r="F381" s="129" t="s">
        <v>404</v>
      </c>
      <c r="G381" s="140">
        <f t="shared" ref="G381:G385" si="157">I381</f>
        <v>0</v>
      </c>
      <c r="H381" s="140">
        <f t="shared" ref="H381:H385" si="158">G381</f>
        <v>0</v>
      </c>
      <c r="I381" s="140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</row>
    <row r="382" spans="1:32" ht="15.75" customHeight="1">
      <c r="A382" s="163"/>
      <c r="B382" s="129"/>
      <c r="C382" s="129"/>
      <c r="D382" s="129"/>
      <c r="E382" s="129"/>
      <c r="F382" s="129" t="s">
        <v>476</v>
      </c>
      <c r="G382" s="140">
        <f t="shared" si="157"/>
        <v>0</v>
      </c>
      <c r="H382" s="140">
        <f t="shared" si="158"/>
        <v>0</v>
      </c>
      <c r="I382" s="140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</row>
    <row r="383" spans="1:32" ht="15.75" customHeight="1">
      <c r="A383" s="163"/>
      <c r="B383" s="129"/>
      <c r="C383" s="129"/>
      <c r="D383" s="129"/>
      <c r="E383" s="129"/>
      <c r="F383" s="129" t="s">
        <v>414</v>
      </c>
      <c r="G383" s="140">
        <f t="shared" si="157"/>
        <v>0</v>
      </c>
      <c r="H383" s="140">
        <f t="shared" si="158"/>
        <v>0</v>
      </c>
      <c r="I383" s="140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</row>
    <row r="384" spans="1:32" ht="15.75" customHeight="1">
      <c r="A384" s="163" t="s">
        <v>416</v>
      </c>
      <c r="B384" s="129" t="s">
        <v>340</v>
      </c>
      <c r="C384" s="129" t="s">
        <v>311</v>
      </c>
      <c r="D384" s="160" t="s">
        <v>377</v>
      </c>
      <c r="E384" s="129" t="s">
        <v>413</v>
      </c>
      <c r="F384" s="129" t="s">
        <v>422</v>
      </c>
      <c r="G384" s="140">
        <f t="shared" si="157"/>
        <v>0</v>
      </c>
      <c r="H384" s="140">
        <f t="shared" si="158"/>
        <v>0</v>
      </c>
      <c r="I384" s="243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</row>
    <row r="385" spans="1:32" ht="15.75" customHeight="1">
      <c r="A385" s="163"/>
      <c r="B385" s="129" t="s">
        <v>340</v>
      </c>
      <c r="C385" s="129" t="s">
        <v>311</v>
      </c>
      <c r="D385" s="160" t="s">
        <v>377</v>
      </c>
      <c r="E385" s="129"/>
      <c r="F385" s="129" t="s">
        <v>417</v>
      </c>
      <c r="G385" s="140">
        <f t="shared" si="157"/>
        <v>0</v>
      </c>
      <c r="H385" s="140">
        <f t="shared" si="158"/>
        <v>0</v>
      </c>
      <c r="I385" s="140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</row>
    <row r="386" spans="1:32" ht="31.5" customHeight="1">
      <c r="A386" s="138" t="s">
        <v>378</v>
      </c>
      <c r="B386" s="129" t="s">
        <v>340</v>
      </c>
      <c r="C386" s="129" t="s">
        <v>311</v>
      </c>
      <c r="D386" s="160" t="s">
        <v>379</v>
      </c>
      <c r="E386" s="129"/>
      <c r="F386" s="129"/>
      <c r="G386" s="140">
        <f t="shared" ref="G386:I386" si="159">SUM(G387:G394)</f>
        <v>2934</v>
      </c>
      <c r="H386" s="140">
        <f t="shared" si="159"/>
        <v>3045.9</v>
      </c>
      <c r="I386" s="140">
        <f t="shared" si="159"/>
        <v>3045.9</v>
      </c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</row>
    <row r="387" spans="1:32" ht="31.5" customHeight="1">
      <c r="A387" s="142" t="s">
        <v>399</v>
      </c>
      <c r="B387" s="129" t="s">
        <v>340</v>
      </c>
      <c r="C387" s="129" t="s">
        <v>311</v>
      </c>
      <c r="D387" s="160" t="s">
        <v>379</v>
      </c>
      <c r="E387" s="129" t="s">
        <v>425</v>
      </c>
      <c r="F387" s="129" t="s">
        <v>401</v>
      </c>
      <c r="G387" s="143">
        <v>2253</v>
      </c>
      <c r="H387" s="140">
        <v>2339.4</v>
      </c>
      <c r="I387" s="140">
        <v>2339.4</v>
      </c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</row>
    <row r="388" spans="1:32" ht="47.25" customHeight="1">
      <c r="A388" s="145" t="s">
        <v>405</v>
      </c>
      <c r="B388" s="129" t="s">
        <v>340</v>
      </c>
      <c r="C388" s="129" t="s">
        <v>311</v>
      </c>
      <c r="D388" s="160" t="s">
        <v>379</v>
      </c>
      <c r="E388" s="129" t="s">
        <v>429</v>
      </c>
      <c r="F388" s="129" t="s">
        <v>407</v>
      </c>
      <c r="G388" s="143">
        <v>681</v>
      </c>
      <c r="H388" s="140">
        <v>706.5</v>
      </c>
      <c r="I388" s="140">
        <v>706.5</v>
      </c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</row>
    <row r="389" spans="1:32" ht="31.5" customHeight="1">
      <c r="A389" s="163" t="s">
        <v>409</v>
      </c>
      <c r="B389" s="129" t="s">
        <v>340</v>
      </c>
      <c r="C389" s="129" t="s">
        <v>311</v>
      </c>
      <c r="D389" s="129" t="s">
        <v>379</v>
      </c>
      <c r="E389" s="129" t="s">
        <v>427</v>
      </c>
      <c r="F389" s="129" t="s">
        <v>404</v>
      </c>
      <c r="G389" s="140">
        <f t="shared" ref="G389:G394" si="160">I389</f>
        <v>0</v>
      </c>
      <c r="H389" s="140">
        <f t="shared" ref="H389:H394" si="161">G389</f>
        <v>0</v>
      </c>
      <c r="I389" s="140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</row>
    <row r="390" spans="1:32" ht="15.75" customHeight="1">
      <c r="A390" s="163"/>
      <c r="B390" s="129"/>
      <c r="C390" s="129"/>
      <c r="D390" s="129"/>
      <c r="E390" s="129"/>
      <c r="F390" s="129" t="s">
        <v>476</v>
      </c>
      <c r="G390" s="140">
        <f t="shared" si="160"/>
        <v>0</v>
      </c>
      <c r="H390" s="140">
        <f t="shared" si="161"/>
        <v>0</v>
      </c>
      <c r="I390" s="140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</row>
    <row r="391" spans="1:32" ht="15.75" customHeight="1">
      <c r="A391" s="163"/>
      <c r="B391" s="129"/>
      <c r="C391" s="129"/>
      <c r="D391" s="129"/>
      <c r="E391" s="129"/>
      <c r="F391" s="129" t="s">
        <v>414</v>
      </c>
      <c r="G391" s="140">
        <f t="shared" si="160"/>
        <v>0</v>
      </c>
      <c r="H391" s="140">
        <f t="shared" si="161"/>
        <v>0</v>
      </c>
      <c r="I391" s="140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</row>
    <row r="392" spans="1:32" ht="15.75" customHeight="1">
      <c r="A392" s="163" t="s">
        <v>416</v>
      </c>
      <c r="B392" s="129" t="s">
        <v>340</v>
      </c>
      <c r="C392" s="129" t="s">
        <v>311</v>
      </c>
      <c r="D392" s="160" t="s">
        <v>379</v>
      </c>
      <c r="E392" s="129" t="s">
        <v>413</v>
      </c>
      <c r="F392" s="129" t="s">
        <v>414</v>
      </c>
      <c r="G392" s="140">
        <f t="shared" si="160"/>
        <v>0</v>
      </c>
      <c r="H392" s="140">
        <f t="shared" si="161"/>
        <v>0</v>
      </c>
      <c r="I392" s="140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</row>
    <row r="393" spans="1:32" ht="15.75" customHeight="1">
      <c r="A393" s="163"/>
      <c r="B393" s="129" t="s">
        <v>340</v>
      </c>
      <c r="C393" s="129" t="s">
        <v>311</v>
      </c>
      <c r="D393" s="160" t="s">
        <v>379</v>
      </c>
      <c r="E393" s="129"/>
      <c r="F393" s="129" t="s">
        <v>422</v>
      </c>
      <c r="G393" s="140">
        <f t="shared" si="160"/>
        <v>0</v>
      </c>
      <c r="H393" s="140">
        <f t="shared" si="161"/>
        <v>0</v>
      </c>
      <c r="I393" s="140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</row>
    <row r="394" spans="1:32" ht="15.75" customHeight="1">
      <c r="A394" s="163"/>
      <c r="B394" s="129" t="s">
        <v>340</v>
      </c>
      <c r="C394" s="129" t="s">
        <v>311</v>
      </c>
      <c r="D394" s="160" t="s">
        <v>379</v>
      </c>
      <c r="E394" s="129"/>
      <c r="F394" s="129" t="s">
        <v>417</v>
      </c>
      <c r="G394" s="140">
        <f t="shared" si="160"/>
        <v>0</v>
      </c>
      <c r="H394" s="140">
        <f t="shared" si="161"/>
        <v>0</v>
      </c>
      <c r="I394" s="140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</row>
    <row r="395" spans="1:32" ht="54.75" customHeight="1">
      <c r="A395" s="138" t="s">
        <v>380</v>
      </c>
      <c r="B395" s="129" t="s">
        <v>340</v>
      </c>
      <c r="C395" s="129" t="s">
        <v>311</v>
      </c>
      <c r="D395" s="139" t="s">
        <v>381</v>
      </c>
      <c r="E395" s="129"/>
      <c r="F395" s="129"/>
      <c r="G395" s="140">
        <f t="shared" ref="G395:I395" si="162">SUM(G396:G403)</f>
        <v>3219</v>
      </c>
      <c r="H395" s="140">
        <f t="shared" si="162"/>
        <v>3225.7</v>
      </c>
      <c r="I395" s="140">
        <f t="shared" si="162"/>
        <v>3232.5</v>
      </c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</row>
    <row r="396" spans="1:32" ht="31.5" customHeight="1">
      <c r="A396" s="142" t="s">
        <v>399</v>
      </c>
      <c r="B396" s="129" t="s">
        <v>340</v>
      </c>
      <c r="C396" s="129" t="s">
        <v>311</v>
      </c>
      <c r="D396" s="139" t="s">
        <v>381</v>
      </c>
      <c r="E396" s="129" t="s">
        <v>400</v>
      </c>
      <c r="F396" s="129" t="s">
        <v>401</v>
      </c>
      <c r="G396" s="157">
        <v>2100</v>
      </c>
      <c r="H396" s="157">
        <v>2100</v>
      </c>
      <c r="I396" s="157">
        <v>2100</v>
      </c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</row>
    <row r="397" spans="1:32" ht="47.25" customHeight="1">
      <c r="A397" s="145" t="s">
        <v>405</v>
      </c>
      <c r="B397" s="129" t="s">
        <v>340</v>
      </c>
      <c r="C397" s="129" t="s">
        <v>311</v>
      </c>
      <c r="D397" s="139" t="s">
        <v>381</v>
      </c>
      <c r="E397" s="129" t="s">
        <v>406</v>
      </c>
      <c r="F397" s="129" t="s">
        <v>407</v>
      </c>
      <c r="G397" s="157">
        <v>634</v>
      </c>
      <c r="H397" s="157">
        <v>634</v>
      </c>
      <c r="I397" s="157">
        <v>634</v>
      </c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</row>
    <row r="398" spans="1:32" ht="31.5" customHeight="1">
      <c r="A398" s="145" t="s">
        <v>409</v>
      </c>
      <c r="B398" s="129" t="s">
        <v>340</v>
      </c>
      <c r="C398" s="129" t="s">
        <v>311</v>
      </c>
      <c r="D398" s="139" t="s">
        <v>381</v>
      </c>
      <c r="E398" s="129" t="s">
        <v>403</v>
      </c>
      <c r="F398" s="129" t="s">
        <v>404</v>
      </c>
      <c r="G398" s="202"/>
      <c r="H398" s="202"/>
      <c r="I398" s="202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</row>
    <row r="399" spans="1:32" ht="15.75" customHeight="1">
      <c r="A399" s="239" t="s">
        <v>412</v>
      </c>
      <c r="B399" s="129" t="s">
        <v>340</v>
      </c>
      <c r="C399" s="129" t="s">
        <v>311</v>
      </c>
      <c r="D399" s="139" t="s">
        <v>381</v>
      </c>
      <c r="E399" s="129" t="s">
        <v>413</v>
      </c>
      <c r="F399" s="129" t="s">
        <v>523</v>
      </c>
      <c r="G399" s="202"/>
      <c r="H399" s="202"/>
      <c r="I399" s="202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</row>
    <row r="400" spans="1:32" ht="15.75" customHeight="1">
      <c r="A400" s="266"/>
      <c r="B400" s="129" t="s">
        <v>340</v>
      </c>
      <c r="C400" s="129" t="s">
        <v>311</v>
      </c>
      <c r="D400" s="139" t="s">
        <v>381</v>
      </c>
      <c r="E400" s="129" t="s">
        <v>413</v>
      </c>
      <c r="F400" s="129" t="s">
        <v>476</v>
      </c>
      <c r="G400" s="202"/>
      <c r="H400" s="202"/>
      <c r="I400" s="202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</row>
    <row r="401" spans="1:32" ht="15.75" customHeight="1">
      <c r="A401" s="266"/>
      <c r="B401" s="129" t="s">
        <v>340</v>
      </c>
      <c r="C401" s="129" t="s">
        <v>311</v>
      </c>
      <c r="D401" s="139" t="s">
        <v>381</v>
      </c>
      <c r="E401" s="129" t="s">
        <v>413</v>
      </c>
      <c r="F401" s="129" t="s">
        <v>414</v>
      </c>
      <c r="G401" s="202"/>
      <c r="H401" s="202"/>
      <c r="I401" s="202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</row>
    <row r="402" spans="1:32" ht="15.75" customHeight="1">
      <c r="A402" s="266"/>
      <c r="B402" s="129" t="s">
        <v>340</v>
      </c>
      <c r="C402" s="129" t="s">
        <v>311</v>
      </c>
      <c r="D402" s="139" t="s">
        <v>381</v>
      </c>
      <c r="E402" s="129" t="s">
        <v>413</v>
      </c>
      <c r="F402" s="129" t="s">
        <v>432</v>
      </c>
      <c r="G402" s="202"/>
      <c r="H402" s="202"/>
      <c r="I402" s="202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</row>
    <row r="403" spans="1:32" ht="15.75" customHeight="1">
      <c r="A403" s="267"/>
      <c r="B403" s="129" t="s">
        <v>340</v>
      </c>
      <c r="C403" s="129" t="s">
        <v>311</v>
      </c>
      <c r="D403" s="139" t="s">
        <v>381</v>
      </c>
      <c r="E403" s="129" t="s">
        <v>413</v>
      </c>
      <c r="F403" s="129" t="s">
        <v>417</v>
      </c>
      <c r="G403" s="157">
        <v>485</v>
      </c>
      <c r="H403" s="157">
        <v>491.7</v>
      </c>
      <c r="I403" s="157">
        <v>498.5</v>
      </c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</row>
    <row r="404" spans="1:32" ht="63" customHeight="1">
      <c r="A404" s="138" t="s">
        <v>196</v>
      </c>
      <c r="B404" s="129" t="s">
        <v>340</v>
      </c>
      <c r="C404" s="129" t="s">
        <v>311</v>
      </c>
      <c r="D404" s="139" t="s">
        <v>197</v>
      </c>
      <c r="E404" s="129"/>
      <c r="F404" s="129"/>
      <c r="G404" s="140">
        <f t="shared" ref="G404:I404" si="163">G405</f>
        <v>46.9</v>
      </c>
      <c r="H404" s="140">
        <f t="shared" si="163"/>
        <v>46.9</v>
      </c>
      <c r="I404" s="140">
        <f t="shared" si="163"/>
        <v>46.9</v>
      </c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</row>
    <row r="405" spans="1:32" ht="31.5" customHeight="1">
      <c r="A405" s="142" t="s">
        <v>412</v>
      </c>
      <c r="B405" s="129" t="s">
        <v>340</v>
      </c>
      <c r="C405" s="129" t="s">
        <v>311</v>
      </c>
      <c r="D405" s="139" t="s">
        <v>197</v>
      </c>
      <c r="E405" s="129" t="s">
        <v>413</v>
      </c>
      <c r="F405" s="129" t="s">
        <v>417</v>
      </c>
      <c r="G405" s="157">
        <v>46.9</v>
      </c>
      <c r="H405" s="157">
        <v>46.9</v>
      </c>
      <c r="I405" s="157">
        <v>46.9</v>
      </c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</row>
    <row r="406" spans="1:32" ht="31.5" customHeight="1">
      <c r="A406" s="145" t="s">
        <v>283</v>
      </c>
      <c r="B406" s="129" t="s">
        <v>340</v>
      </c>
      <c r="C406" s="129" t="s">
        <v>311</v>
      </c>
      <c r="D406" s="160" t="s">
        <v>284</v>
      </c>
      <c r="E406" s="129"/>
      <c r="F406" s="129"/>
      <c r="G406" s="140">
        <f t="shared" ref="G406:I406" si="164">G407</f>
        <v>0</v>
      </c>
      <c r="H406" s="140">
        <f t="shared" si="164"/>
        <v>0</v>
      </c>
      <c r="I406" s="140">
        <f t="shared" si="164"/>
        <v>0</v>
      </c>
      <c r="J406" s="125"/>
      <c r="K406" s="125"/>
      <c r="L406" s="125"/>
      <c r="M406" s="125"/>
      <c r="N406" s="125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</row>
    <row r="407" spans="1:32" ht="31.5" customHeight="1">
      <c r="A407" s="138" t="s">
        <v>524</v>
      </c>
      <c r="B407" s="129" t="s">
        <v>340</v>
      </c>
      <c r="C407" s="129" t="s">
        <v>311</v>
      </c>
      <c r="D407" s="160" t="s">
        <v>284</v>
      </c>
      <c r="E407" s="129" t="s">
        <v>525</v>
      </c>
      <c r="F407" s="129" t="s">
        <v>437</v>
      </c>
      <c r="G407" s="140"/>
      <c r="H407" s="140"/>
      <c r="I407" s="162"/>
      <c r="J407" s="125"/>
      <c r="K407" s="125"/>
      <c r="L407" s="125"/>
      <c r="M407" s="125"/>
      <c r="N407" s="125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  <c r="AA407" s="89"/>
      <c r="AB407" s="89"/>
      <c r="AC407" s="89"/>
      <c r="AD407" s="89"/>
      <c r="AE407" s="89"/>
      <c r="AF407" s="89"/>
    </row>
    <row r="408" spans="1:32" ht="15.75" customHeight="1">
      <c r="A408" s="132" t="s">
        <v>234</v>
      </c>
      <c r="B408" s="133" t="s">
        <v>340</v>
      </c>
      <c r="C408" s="133" t="s">
        <v>235</v>
      </c>
      <c r="D408" s="134"/>
      <c r="E408" s="133"/>
      <c r="F408" s="133"/>
      <c r="G408" s="137">
        <f t="shared" ref="G408:I408" si="165">G409</f>
        <v>12496.300000000001</v>
      </c>
      <c r="H408" s="137">
        <f t="shared" si="165"/>
        <v>11533.9</v>
      </c>
      <c r="I408" s="137">
        <f t="shared" si="165"/>
        <v>11152</v>
      </c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  <c r="AA408" s="125"/>
      <c r="AB408" s="125"/>
      <c r="AC408" s="125"/>
      <c r="AD408" s="125"/>
      <c r="AE408" s="125"/>
      <c r="AF408" s="125"/>
    </row>
    <row r="409" spans="1:32" ht="15.75" customHeight="1">
      <c r="A409" s="138" t="s">
        <v>520</v>
      </c>
      <c r="B409" s="129" t="s">
        <v>340</v>
      </c>
      <c r="C409" s="129" t="s">
        <v>321</v>
      </c>
      <c r="D409" s="134"/>
      <c r="E409" s="133"/>
      <c r="F409" s="133"/>
      <c r="G409" s="137">
        <f t="shared" ref="G409:I409" si="166">G410+G416+G414+G418+G412</f>
        <v>12496.300000000001</v>
      </c>
      <c r="H409" s="137">
        <f t="shared" si="166"/>
        <v>11533.9</v>
      </c>
      <c r="I409" s="137">
        <f t="shared" si="166"/>
        <v>11152</v>
      </c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  <c r="AA409" s="125"/>
      <c r="AB409" s="125"/>
      <c r="AC409" s="125"/>
      <c r="AD409" s="125"/>
      <c r="AE409" s="125"/>
      <c r="AF409" s="125"/>
    </row>
    <row r="410" spans="1:32" ht="63" customHeight="1">
      <c r="A410" s="144" t="s">
        <v>382</v>
      </c>
      <c r="B410" s="129" t="s">
        <v>340</v>
      </c>
      <c r="C410" s="129" t="s">
        <v>321</v>
      </c>
      <c r="D410" s="139" t="s">
        <v>383</v>
      </c>
      <c r="E410" s="129"/>
      <c r="F410" s="129"/>
      <c r="G410" s="140">
        <f t="shared" ref="G410:I410" si="167">G411</f>
        <v>179.4</v>
      </c>
      <c r="H410" s="140">
        <f t="shared" si="167"/>
        <v>179.5</v>
      </c>
      <c r="I410" s="140">
        <f t="shared" si="167"/>
        <v>179.5</v>
      </c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</row>
    <row r="411" spans="1:32" ht="31.5" customHeight="1">
      <c r="A411" s="144" t="s">
        <v>521</v>
      </c>
      <c r="B411" s="129" t="s">
        <v>340</v>
      </c>
      <c r="C411" s="129" t="s">
        <v>321</v>
      </c>
      <c r="D411" s="139" t="s">
        <v>383</v>
      </c>
      <c r="E411" s="129" t="s">
        <v>554</v>
      </c>
      <c r="F411" s="129" t="s">
        <v>470</v>
      </c>
      <c r="G411" s="157">
        <v>179.4</v>
      </c>
      <c r="H411" s="157">
        <v>179.5</v>
      </c>
      <c r="I411" s="157">
        <v>179.5</v>
      </c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</row>
    <row r="412" spans="1:32" ht="78.75" customHeight="1">
      <c r="A412" s="144" t="s">
        <v>384</v>
      </c>
      <c r="B412" s="129" t="s">
        <v>340</v>
      </c>
      <c r="C412" s="129" t="s">
        <v>321</v>
      </c>
      <c r="D412" s="139" t="s">
        <v>385</v>
      </c>
      <c r="E412" s="129"/>
      <c r="F412" s="129"/>
      <c r="G412" s="140">
        <f t="shared" ref="G412:I412" si="168">G413</f>
        <v>694.4</v>
      </c>
      <c r="H412" s="140">
        <f t="shared" si="168"/>
        <v>665.8</v>
      </c>
      <c r="I412" s="140">
        <f t="shared" si="168"/>
        <v>608.4</v>
      </c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</row>
    <row r="413" spans="1:32" ht="31.5" customHeight="1">
      <c r="A413" s="144" t="s">
        <v>521</v>
      </c>
      <c r="B413" s="129" t="s">
        <v>340</v>
      </c>
      <c r="C413" s="129" t="s">
        <v>321</v>
      </c>
      <c r="D413" s="139" t="s">
        <v>385</v>
      </c>
      <c r="E413" s="129" t="s">
        <v>554</v>
      </c>
      <c r="F413" s="129" t="s">
        <v>470</v>
      </c>
      <c r="G413" s="157">
        <v>694.4</v>
      </c>
      <c r="H413" s="157">
        <v>665.8</v>
      </c>
      <c r="I413" s="157">
        <v>608.4</v>
      </c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</row>
    <row r="414" spans="1:32" ht="31.5" customHeight="1">
      <c r="A414" s="268" t="s">
        <v>386</v>
      </c>
      <c r="B414" s="129" t="s">
        <v>340</v>
      </c>
      <c r="C414" s="129" t="s">
        <v>321</v>
      </c>
      <c r="D414" s="139" t="s">
        <v>387</v>
      </c>
      <c r="E414" s="129"/>
      <c r="F414" s="129"/>
      <c r="G414" s="140">
        <f t="shared" ref="G414:I414" si="169">G415</f>
        <v>4417</v>
      </c>
      <c r="H414" s="140">
        <f t="shared" si="169"/>
        <v>4060</v>
      </c>
      <c r="I414" s="140">
        <f t="shared" si="169"/>
        <v>4060</v>
      </c>
      <c r="J414" s="141">
        <f t="shared" ref="J414:L414" si="170">G414+G416+G418</f>
        <v>11622.5</v>
      </c>
      <c r="K414" s="141">
        <f t="shared" si="170"/>
        <v>10688.6</v>
      </c>
      <c r="L414" s="141">
        <f t="shared" si="170"/>
        <v>10364.1</v>
      </c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</row>
    <row r="415" spans="1:32" ht="31.5" customHeight="1">
      <c r="A415" s="138" t="s">
        <v>555</v>
      </c>
      <c r="B415" s="129" t="s">
        <v>340</v>
      </c>
      <c r="C415" s="129" t="s">
        <v>321</v>
      </c>
      <c r="D415" s="139" t="s">
        <v>387</v>
      </c>
      <c r="E415" s="129" t="s">
        <v>556</v>
      </c>
      <c r="F415" s="129" t="s">
        <v>470</v>
      </c>
      <c r="G415" s="157">
        <v>4417</v>
      </c>
      <c r="H415" s="157">
        <v>4060</v>
      </c>
      <c r="I415" s="157">
        <v>4060</v>
      </c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</row>
    <row r="416" spans="1:32" ht="15.75" customHeight="1">
      <c r="A416" s="268" t="s">
        <v>388</v>
      </c>
      <c r="B416" s="129" t="s">
        <v>340</v>
      </c>
      <c r="C416" s="129" t="s">
        <v>321</v>
      </c>
      <c r="D416" s="139" t="s">
        <v>389</v>
      </c>
      <c r="E416" s="129"/>
      <c r="F416" s="129"/>
      <c r="G416" s="140">
        <f t="shared" ref="G416:I416" si="171">G417</f>
        <v>3719.2</v>
      </c>
      <c r="H416" s="140">
        <f t="shared" si="171"/>
        <v>3420</v>
      </c>
      <c r="I416" s="140">
        <f t="shared" si="171"/>
        <v>3420</v>
      </c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</row>
    <row r="417" spans="1:32" ht="31.5" customHeight="1">
      <c r="A417" s="138" t="s">
        <v>555</v>
      </c>
      <c r="B417" s="129" t="s">
        <v>340</v>
      </c>
      <c r="C417" s="129" t="s">
        <v>321</v>
      </c>
      <c r="D417" s="139" t="s">
        <v>389</v>
      </c>
      <c r="E417" s="129" t="s">
        <v>473</v>
      </c>
      <c r="F417" s="129" t="s">
        <v>414</v>
      </c>
      <c r="G417" s="157">
        <v>3719.2</v>
      </c>
      <c r="H417" s="157">
        <v>3420</v>
      </c>
      <c r="I417" s="157">
        <v>3420</v>
      </c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</row>
    <row r="418" spans="1:32" ht="31.5" customHeight="1">
      <c r="A418" s="268" t="s">
        <v>390</v>
      </c>
      <c r="B418" s="129" t="s">
        <v>340</v>
      </c>
      <c r="C418" s="129" t="s">
        <v>321</v>
      </c>
      <c r="D418" s="139" t="s">
        <v>391</v>
      </c>
      <c r="E418" s="129"/>
      <c r="F418" s="129"/>
      <c r="G418" s="140">
        <f t="shared" ref="G418:I418" si="172">G419</f>
        <v>3486.3</v>
      </c>
      <c r="H418" s="140">
        <f t="shared" si="172"/>
        <v>3208.6</v>
      </c>
      <c r="I418" s="140">
        <f t="shared" si="172"/>
        <v>2884.1</v>
      </c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</row>
    <row r="419" spans="1:32" ht="31.5" customHeight="1">
      <c r="A419" s="138" t="s">
        <v>555</v>
      </c>
      <c r="B419" s="129" t="s">
        <v>340</v>
      </c>
      <c r="C419" s="129" t="s">
        <v>321</v>
      </c>
      <c r="D419" s="139" t="s">
        <v>391</v>
      </c>
      <c r="E419" s="129" t="s">
        <v>556</v>
      </c>
      <c r="F419" s="129" t="s">
        <v>470</v>
      </c>
      <c r="G419" s="157">
        <v>3486.3</v>
      </c>
      <c r="H419" s="157">
        <v>3208.6</v>
      </c>
      <c r="I419" s="157">
        <v>2884.1</v>
      </c>
      <c r="J419" s="121"/>
      <c r="K419" s="200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</row>
    <row r="420" spans="1:32" ht="18.75" customHeight="1">
      <c r="A420" s="269" t="s">
        <v>392</v>
      </c>
      <c r="B420" s="270"/>
      <c r="C420" s="270"/>
      <c r="D420" s="271"/>
      <c r="E420" s="272"/>
      <c r="F420" s="272"/>
      <c r="G420" s="273">
        <f t="shared" ref="G420:I420" si="173">G10+G120+G182+G246+G261+G300+G193</f>
        <v>1276005.5</v>
      </c>
      <c r="H420" s="273">
        <f t="shared" si="173"/>
        <v>1145342.9999999998</v>
      </c>
      <c r="I420" s="273">
        <f t="shared" si="173"/>
        <v>1205816.5</v>
      </c>
      <c r="J420" s="200"/>
      <c r="K420" s="274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  <c r="X420" s="200"/>
      <c r="Y420" s="200"/>
      <c r="Z420" s="200"/>
      <c r="AA420" s="200"/>
      <c r="AB420" s="200"/>
      <c r="AC420" s="200"/>
      <c r="AD420" s="200"/>
      <c r="AE420" s="200"/>
      <c r="AF420" s="200"/>
    </row>
    <row r="421" spans="1:32" ht="15.75" customHeight="1">
      <c r="A421" s="259" t="s">
        <v>393</v>
      </c>
      <c r="B421" s="275"/>
      <c r="C421" s="275"/>
      <c r="D421" s="113"/>
      <c r="E421" s="275"/>
      <c r="F421" s="275"/>
      <c r="G421" s="276">
        <f t="shared" ref="G421:I421" si="174">G422+G423</f>
        <v>1277055.5</v>
      </c>
      <c r="H421" s="276">
        <f t="shared" si="174"/>
        <v>1145343</v>
      </c>
      <c r="I421" s="276">
        <f t="shared" si="174"/>
        <v>1205816.5</v>
      </c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</row>
    <row r="422" spans="1:32" ht="15.75" customHeight="1">
      <c r="A422" s="277"/>
      <c r="B422" s="278"/>
      <c r="C422" s="216"/>
      <c r="D422" s="216"/>
      <c r="E422" s="216"/>
      <c r="F422" s="216" t="s">
        <v>557</v>
      </c>
      <c r="G422" s="279">
        <v>994946</v>
      </c>
      <c r="H422" s="279">
        <v>829598</v>
      </c>
      <c r="I422" s="279">
        <v>861878.1</v>
      </c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</row>
    <row r="423" spans="1:32" ht="15.75" customHeight="1">
      <c r="A423" s="277"/>
      <c r="B423" s="278"/>
      <c r="C423" s="216"/>
      <c r="D423" s="216"/>
      <c r="E423" s="216"/>
      <c r="F423" s="216" t="s">
        <v>558</v>
      </c>
      <c r="G423" s="280">
        <v>282109.5</v>
      </c>
      <c r="H423" s="280">
        <v>315745</v>
      </c>
      <c r="I423" s="280">
        <v>343938.4</v>
      </c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</row>
    <row r="424" spans="1:32" ht="15.75" customHeight="1">
      <c r="A424" s="116" t="s">
        <v>394</v>
      </c>
      <c r="B424" s="115"/>
      <c r="C424" s="117"/>
      <c r="D424" s="115"/>
      <c r="E424" s="117"/>
      <c r="F424" s="117"/>
      <c r="G424" s="281">
        <f t="shared" ref="G424:I424" si="175">G421-G420</f>
        <v>1050</v>
      </c>
      <c r="H424" s="281">
        <f t="shared" si="175"/>
        <v>0</v>
      </c>
      <c r="I424" s="282">
        <f t="shared" si="175"/>
        <v>0</v>
      </c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</row>
    <row r="425" spans="1:32" ht="15.75" customHeight="1">
      <c r="A425" s="116"/>
      <c r="B425" s="115"/>
      <c r="C425" s="117"/>
      <c r="D425" s="115"/>
      <c r="E425" s="117"/>
      <c r="F425" s="117"/>
      <c r="G425" s="122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</row>
    <row r="426" spans="1:32" ht="15.75" customHeight="1">
      <c r="A426" s="116"/>
      <c r="B426" s="115"/>
      <c r="C426" s="117"/>
      <c r="D426" s="115"/>
      <c r="E426" s="117"/>
      <c r="F426" s="117"/>
      <c r="G426" s="122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</row>
    <row r="427" spans="1:32" ht="15.75" customHeight="1">
      <c r="A427" s="116"/>
      <c r="B427" s="115"/>
      <c r="C427" s="117"/>
      <c r="D427" s="115"/>
      <c r="E427" s="117"/>
      <c r="F427" s="117"/>
      <c r="H427" s="283"/>
      <c r="I427" s="283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</row>
    <row r="428" spans="1:32" ht="15.75" customHeight="1">
      <c r="A428" s="116"/>
      <c r="B428" s="115"/>
      <c r="C428" s="117"/>
      <c r="D428" s="115"/>
      <c r="E428" s="117"/>
      <c r="F428" s="117"/>
      <c r="G428" s="122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</row>
    <row r="429" spans="1:32" ht="15.75" customHeight="1">
      <c r="A429" s="116"/>
      <c r="B429" s="115"/>
      <c r="C429" s="117"/>
      <c r="D429" s="115"/>
      <c r="E429" s="117"/>
      <c r="F429" s="117"/>
      <c r="G429" s="122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</row>
    <row r="430" spans="1:32" ht="15.75" customHeight="1">
      <c r="A430" s="116"/>
      <c r="B430" s="115"/>
      <c r="C430" s="117"/>
      <c r="D430" s="115"/>
      <c r="E430" s="117"/>
      <c r="F430" s="117"/>
      <c r="G430" s="122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</row>
    <row r="431" spans="1:32" ht="15.75" customHeight="1">
      <c r="A431" s="116"/>
      <c r="B431" s="115"/>
      <c r="C431" s="117"/>
      <c r="D431" s="115"/>
      <c r="E431" s="117"/>
      <c r="F431" s="117"/>
      <c r="G431" s="122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</row>
    <row r="432" spans="1:32" ht="15.75" customHeight="1">
      <c r="A432" s="116"/>
      <c r="B432" s="115"/>
      <c r="C432" s="117"/>
      <c r="D432" s="115"/>
      <c r="E432" s="117"/>
      <c r="F432" s="117"/>
      <c r="G432" s="122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</row>
    <row r="433" spans="1:32" ht="15.75" customHeight="1">
      <c r="A433" s="116"/>
      <c r="B433" s="115"/>
      <c r="C433" s="117"/>
      <c r="D433" s="115"/>
      <c r="E433" s="117"/>
      <c r="F433" s="117"/>
      <c r="G433" s="122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</row>
    <row r="434" spans="1:32" ht="15.75" customHeight="1">
      <c r="A434" s="116"/>
      <c r="B434" s="115"/>
      <c r="C434" s="117"/>
      <c r="D434" s="115"/>
      <c r="E434" s="117"/>
      <c r="F434" s="117"/>
      <c r="G434" s="122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</row>
    <row r="435" spans="1:32" ht="15.75" customHeight="1">
      <c r="A435" s="116"/>
      <c r="B435" s="115"/>
      <c r="C435" s="117"/>
      <c r="D435" s="115"/>
      <c r="E435" s="117"/>
      <c r="F435" s="117"/>
      <c r="G435" s="122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</row>
    <row r="436" spans="1:32" ht="15.75" customHeight="1">
      <c r="A436" s="116"/>
      <c r="B436" s="115"/>
      <c r="C436" s="117"/>
      <c r="D436" s="115"/>
      <c r="E436" s="117"/>
      <c r="F436" s="117"/>
      <c r="G436" s="122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</row>
    <row r="437" spans="1:32" ht="15.75" customHeight="1">
      <c r="A437" s="116"/>
      <c r="B437" s="115"/>
      <c r="C437" s="117"/>
      <c r="D437" s="115"/>
      <c r="E437" s="117"/>
      <c r="F437" s="117"/>
      <c r="G437" s="122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</row>
    <row r="438" spans="1:32" ht="15.75" customHeight="1">
      <c r="A438" s="116"/>
      <c r="B438" s="115"/>
      <c r="C438" s="117"/>
      <c r="D438" s="115"/>
      <c r="E438" s="117"/>
      <c r="F438" s="117"/>
      <c r="G438" s="122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</row>
    <row r="439" spans="1:32" ht="15.75" customHeight="1">
      <c r="A439" s="116"/>
      <c r="B439" s="115"/>
      <c r="C439" s="117"/>
      <c r="D439" s="115"/>
      <c r="E439" s="117"/>
      <c r="F439" s="117"/>
      <c r="G439" s="122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</row>
    <row r="440" spans="1:32" ht="15.75" customHeight="1">
      <c r="A440" s="116"/>
      <c r="B440" s="115"/>
      <c r="C440" s="117"/>
      <c r="D440" s="115"/>
      <c r="E440" s="117"/>
      <c r="F440" s="117"/>
      <c r="G440" s="122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</row>
    <row r="441" spans="1:32" ht="15.75" customHeight="1">
      <c r="A441" s="116"/>
      <c r="B441" s="115"/>
      <c r="C441" s="117"/>
      <c r="D441" s="115"/>
      <c r="E441" s="117"/>
      <c r="F441" s="117"/>
      <c r="G441" s="122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</row>
    <row r="442" spans="1:32" ht="15.75" customHeight="1">
      <c r="A442" s="116"/>
      <c r="B442" s="115"/>
      <c r="C442" s="117"/>
      <c r="D442" s="115"/>
      <c r="E442" s="117"/>
      <c r="F442" s="117"/>
      <c r="G442" s="122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</row>
    <row r="443" spans="1:32" ht="15.75" customHeight="1">
      <c r="A443" s="116"/>
      <c r="B443" s="115"/>
      <c r="C443" s="117"/>
      <c r="D443" s="115"/>
      <c r="E443" s="117"/>
      <c r="F443" s="117"/>
      <c r="G443" s="122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</row>
    <row r="444" spans="1:32" ht="15.75" customHeight="1">
      <c r="A444" s="116"/>
      <c r="B444" s="115"/>
      <c r="C444" s="117"/>
      <c r="D444" s="115"/>
      <c r="E444" s="117"/>
      <c r="F444" s="117"/>
      <c r="G444" s="122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</row>
    <row r="445" spans="1:32" ht="15.75" customHeight="1">
      <c r="A445" s="116"/>
      <c r="B445" s="115"/>
      <c r="C445" s="117"/>
      <c r="D445" s="115"/>
      <c r="E445" s="117"/>
      <c r="F445" s="117"/>
      <c r="G445" s="122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</row>
    <row r="446" spans="1:32" ht="15.75" customHeight="1">
      <c r="A446" s="116"/>
      <c r="B446" s="115"/>
      <c r="C446" s="117"/>
      <c r="D446" s="115"/>
      <c r="E446" s="117"/>
      <c r="F446" s="117"/>
      <c r="G446" s="122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</row>
    <row r="447" spans="1:32" ht="15.75" customHeight="1">
      <c r="A447" s="116"/>
      <c r="B447" s="115"/>
      <c r="C447" s="117"/>
      <c r="D447" s="115"/>
      <c r="E447" s="117"/>
      <c r="F447" s="117"/>
      <c r="G447" s="122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</row>
    <row r="448" spans="1:32" ht="15.75" customHeight="1">
      <c r="A448" s="116"/>
      <c r="B448" s="115"/>
      <c r="C448" s="117"/>
      <c r="D448" s="115"/>
      <c r="E448" s="117"/>
      <c r="F448" s="117"/>
      <c r="G448" s="122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</row>
    <row r="449" spans="1:32" ht="15.75" customHeight="1">
      <c r="A449" s="116"/>
      <c r="B449" s="115"/>
      <c r="C449" s="117"/>
      <c r="D449" s="115"/>
      <c r="E449" s="117"/>
      <c r="F449" s="117"/>
      <c r="G449" s="122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</row>
    <row r="450" spans="1:32" ht="15.75" customHeight="1">
      <c r="A450" s="116"/>
      <c r="B450" s="115"/>
      <c r="C450" s="117"/>
      <c r="D450" s="115"/>
      <c r="E450" s="117"/>
      <c r="F450" s="117"/>
      <c r="G450" s="122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</row>
    <row r="451" spans="1:32" ht="15.75" customHeight="1">
      <c r="A451" s="116"/>
      <c r="B451" s="115"/>
      <c r="C451" s="117"/>
      <c r="D451" s="115"/>
      <c r="E451" s="117"/>
      <c r="F451" s="117"/>
      <c r="G451" s="122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</row>
    <row r="452" spans="1:32" ht="15.75" customHeight="1">
      <c r="A452" s="116"/>
      <c r="B452" s="115"/>
      <c r="C452" s="117"/>
      <c r="D452" s="115"/>
      <c r="E452" s="117"/>
      <c r="F452" s="117"/>
      <c r="G452" s="122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</row>
    <row r="453" spans="1:32" ht="15.75" customHeight="1">
      <c r="A453" s="116"/>
      <c r="B453" s="115"/>
      <c r="C453" s="117"/>
      <c r="D453" s="115"/>
      <c r="E453" s="117"/>
      <c r="F453" s="117"/>
      <c r="G453" s="122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</row>
    <row r="454" spans="1:32" ht="15.75" customHeight="1">
      <c r="A454" s="116"/>
      <c r="B454" s="115"/>
      <c r="C454" s="117"/>
      <c r="D454" s="115"/>
      <c r="E454" s="117"/>
      <c r="F454" s="117"/>
      <c r="G454" s="122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</row>
    <row r="455" spans="1:32" ht="15.75" customHeight="1">
      <c r="A455" s="116"/>
      <c r="B455" s="115"/>
      <c r="C455" s="117"/>
      <c r="D455" s="115"/>
      <c r="E455" s="117"/>
      <c r="F455" s="117"/>
      <c r="G455" s="284"/>
      <c r="H455" s="120"/>
      <c r="I455" s="120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</row>
    <row r="456" spans="1:32" ht="15.75" customHeight="1">
      <c r="A456" s="116"/>
      <c r="B456" s="115"/>
      <c r="C456" s="117"/>
      <c r="D456" s="115"/>
      <c r="E456" s="117"/>
      <c r="F456" s="117"/>
      <c r="G456" s="284"/>
      <c r="H456" s="120"/>
      <c r="I456" s="120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</row>
    <row r="457" spans="1:32" ht="15.75" customHeight="1">
      <c r="A457" s="116"/>
      <c r="B457" s="115"/>
      <c r="C457" s="117"/>
      <c r="D457" s="115"/>
      <c r="E457" s="117"/>
      <c r="F457" s="117"/>
      <c r="G457" s="284"/>
      <c r="H457" s="120"/>
      <c r="I457" s="120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</row>
    <row r="458" spans="1:32" ht="15.75" customHeight="1">
      <c r="A458" s="116"/>
      <c r="B458" s="115"/>
      <c r="C458" s="117"/>
      <c r="D458" s="115"/>
      <c r="E458" s="117"/>
      <c r="F458" s="117"/>
      <c r="G458" s="284"/>
      <c r="H458" s="120"/>
      <c r="I458" s="120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</row>
    <row r="459" spans="1:32" ht="15.75" customHeight="1">
      <c r="A459" s="116"/>
      <c r="B459" s="115"/>
      <c r="C459" s="117"/>
      <c r="D459" s="115"/>
      <c r="E459" s="117"/>
      <c r="F459" s="117"/>
      <c r="G459" s="284"/>
      <c r="H459" s="120"/>
      <c r="I459" s="120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</row>
    <row r="460" spans="1:32" ht="15.75" customHeight="1">
      <c r="A460" s="116"/>
      <c r="B460" s="115"/>
      <c r="C460" s="117"/>
      <c r="D460" s="115"/>
      <c r="E460" s="117"/>
      <c r="F460" s="117"/>
      <c r="G460" s="284"/>
      <c r="H460" s="120"/>
      <c r="I460" s="120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</row>
    <row r="461" spans="1:32" ht="15.75" customHeight="1">
      <c r="A461" s="116"/>
      <c r="B461" s="115"/>
      <c r="C461" s="117"/>
      <c r="D461" s="115"/>
      <c r="E461" s="117"/>
      <c r="F461" s="117"/>
      <c r="G461" s="284"/>
      <c r="H461" s="120"/>
      <c r="I461" s="120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</row>
    <row r="462" spans="1:32" ht="15.75" customHeight="1">
      <c r="A462" s="116"/>
      <c r="B462" s="115"/>
      <c r="C462" s="117"/>
      <c r="D462" s="115"/>
      <c r="E462" s="117"/>
      <c r="F462" s="117"/>
      <c r="G462" s="284"/>
      <c r="H462" s="120"/>
      <c r="I462" s="120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</row>
    <row r="463" spans="1:32" ht="15.75" customHeight="1">
      <c r="A463" s="116"/>
      <c r="B463" s="115"/>
      <c r="C463" s="117"/>
      <c r="D463" s="115"/>
      <c r="E463" s="117"/>
      <c r="F463" s="117"/>
      <c r="G463" s="284"/>
      <c r="H463" s="120"/>
      <c r="I463" s="120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</row>
    <row r="464" spans="1:32" ht="15.75" customHeight="1">
      <c r="A464" s="116"/>
      <c r="B464" s="115"/>
      <c r="C464" s="117"/>
      <c r="D464" s="115"/>
      <c r="E464" s="117"/>
      <c r="F464" s="117"/>
      <c r="G464" s="284"/>
      <c r="H464" s="120"/>
      <c r="I464" s="120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</row>
    <row r="465" spans="1:32" ht="15.75" customHeight="1">
      <c r="A465" s="116"/>
      <c r="B465" s="115"/>
      <c r="C465" s="117"/>
      <c r="D465" s="115"/>
      <c r="E465" s="117"/>
      <c r="F465" s="117"/>
      <c r="G465" s="284"/>
      <c r="H465" s="120"/>
      <c r="I465" s="120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</row>
    <row r="466" spans="1:32" ht="15.75" customHeight="1">
      <c r="A466" s="116"/>
      <c r="B466" s="115"/>
      <c r="C466" s="117"/>
      <c r="D466" s="115"/>
      <c r="E466" s="117"/>
      <c r="F466" s="117"/>
      <c r="G466" s="284"/>
      <c r="H466" s="120"/>
      <c r="I466" s="120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</row>
    <row r="467" spans="1:32" ht="15.75" customHeight="1">
      <c r="A467" s="116"/>
      <c r="B467" s="115"/>
      <c r="C467" s="117"/>
      <c r="D467" s="115"/>
      <c r="E467" s="117"/>
      <c r="F467" s="117"/>
      <c r="G467" s="284"/>
      <c r="H467" s="120"/>
      <c r="I467" s="120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</row>
    <row r="468" spans="1:32" ht="15.75" customHeight="1">
      <c r="A468" s="116"/>
      <c r="B468" s="115"/>
      <c r="C468" s="117"/>
      <c r="D468" s="115"/>
      <c r="E468" s="117"/>
      <c r="F468" s="117"/>
      <c r="G468" s="284"/>
      <c r="H468" s="120"/>
      <c r="I468" s="120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</row>
    <row r="469" spans="1:32" ht="15.75" customHeight="1">
      <c r="A469" s="116"/>
      <c r="B469" s="115"/>
      <c r="C469" s="117"/>
      <c r="D469" s="115"/>
      <c r="E469" s="117"/>
      <c r="F469" s="117"/>
      <c r="G469" s="284"/>
      <c r="H469" s="120"/>
      <c r="I469" s="120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</row>
    <row r="470" spans="1:32" ht="15.75" customHeight="1">
      <c r="A470" s="116"/>
      <c r="B470" s="115"/>
      <c r="C470" s="117"/>
      <c r="D470" s="115"/>
      <c r="E470" s="117"/>
      <c r="F470" s="117"/>
      <c r="G470" s="284"/>
      <c r="H470" s="120"/>
      <c r="I470" s="120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</row>
    <row r="471" spans="1:32" ht="15.75" customHeight="1">
      <c r="A471" s="116"/>
      <c r="B471" s="115"/>
      <c r="C471" s="117"/>
      <c r="D471" s="115"/>
      <c r="E471" s="117"/>
      <c r="F471" s="117"/>
      <c r="G471" s="284"/>
      <c r="H471" s="120"/>
      <c r="I471" s="120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</row>
    <row r="472" spans="1:32" ht="15.75" customHeight="1">
      <c r="A472" s="116"/>
      <c r="B472" s="115"/>
      <c r="C472" s="117"/>
      <c r="D472" s="115"/>
      <c r="E472" s="117"/>
      <c r="F472" s="117"/>
      <c r="G472" s="284"/>
      <c r="H472" s="120"/>
      <c r="I472" s="120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</row>
    <row r="473" spans="1:32" ht="15.75" customHeight="1">
      <c r="A473" s="116"/>
      <c r="B473" s="115"/>
      <c r="C473" s="117"/>
      <c r="D473" s="115"/>
      <c r="E473" s="117"/>
      <c r="F473" s="117"/>
      <c r="G473" s="284"/>
      <c r="H473" s="120"/>
      <c r="I473" s="120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</row>
    <row r="474" spans="1:32" ht="15.75" customHeight="1">
      <c r="A474" s="116"/>
      <c r="B474" s="115"/>
      <c r="C474" s="117"/>
      <c r="D474" s="115"/>
      <c r="E474" s="117"/>
      <c r="F474" s="117"/>
      <c r="G474" s="284"/>
      <c r="H474" s="120"/>
      <c r="I474" s="120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</row>
    <row r="475" spans="1:32" ht="15.75" customHeight="1">
      <c r="A475" s="116"/>
      <c r="B475" s="115"/>
      <c r="C475" s="117"/>
      <c r="D475" s="115"/>
      <c r="E475" s="117"/>
      <c r="F475" s="117"/>
      <c r="G475" s="284"/>
      <c r="H475" s="120"/>
      <c r="I475" s="120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</row>
    <row r="476" spans="1:32" ht="15.75" customHeight="1">
      <c r="A476" s="116"/>
      <c r="B476" s="115"/>
      <c r="C476" s="117"/>
      <c r="D476" s="115"/>
      <c r="E476" s="117"/>
      <c r="F476" s="117"/>
      <c r="G476" s="284"/>
      <c r="H476" s="120"/>
      <c r="I476" s="120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</row>
    <row r="477" spans="1:32" ht="15.75" customHeight="1">
      <c r="A477" s="116"/>
      <c r="B477" s="115"/>
      <c r="C477" s="117"/>
      <c r="D477" s="115"/>
      <c r="E477" s="117"/>
      <c r="F477" s="117"/>
      <c r="G477" s="284"/>
      <c r="H477" s="120"/>
      <c r="I477" s="120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</row>
    <row r="478" spans="1:32" ht="15.75" customHeight="1">
      <c r="A478" s="116"/>
      <c r="B478" s="115"/>
      <c r="C478" s="117"/>
      <c r="D478" s="115"/>
      <c r="E478" s="117"/>
      <c r="F478" s="117"/>
      <c r="G478" s="284"/>
      <c r="H478" s="120"/>
      <c r="I478" s="120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</row>
    <row r="479" spans="1:32" ht="15.75" customHeight="1">
      <c r="A479" s="116"/>
      <c r="B479" s="115"/>
      <c r="C479" s="117"/>
      <c r="D479" s="115"/>
      <c r="E479" s="117"/>
      <c r="F479" s="117"/>
      <c r="G479" s="284"/>
      <c r="H479" s="120"/>
      <c r="I479" s="120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</row>
    <row r="480" spans="1:32" ht="15.75" customHeight="1">
      <c r="A480" s="116"/>
      <c r="B480" s="115"/>
      <c r="C480" s="117"/>
      <c r="D480" s="115"/>
      <c r="E480" s="117"/>
      <c r="F480" s="117"/>
      <c r="G480" s="284"/>
      <c r="H480" s="120"/>
      <c r="I480" s="120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</row>
    <row r="481" spans="1:32" ht="15.75" customHeight="1">
      <c r="A481" s="116"/>
      <c r="B481" s="115"/>
      <c r="C481" s="117"/>
      <c r="D481" s="115"/>
      <c r="E481" s="117"/>
      <c r="F481" s="117"/>
      <c r="G481" s="284"/>
      <c r="H481" s="120"/>
      <c r="I481" s="120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</row>
    <row r="482" spans="1:32" ht="15.75" customHeight="1">
      <c r="A482" s="116"/>
      <c r="B482" s="115"/>
      <c r="C482" s="117"/>
      <c r="D482" s="115"/>
      <c r="E482" s="117"/>
      <c r="F482" s="117"/>
      <c r="G482" s="284"/>
      <c r="H482" s="120"/>
      <c r="I482" s="120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</row>
    <row r="483" spans="1:32" ht="15.75" customHeight="1">
      <c r="A483" s="116"/>
      <c r="B483" s="115"/>
      <c r="C483" s="117"/>
      <c r="D483" s="115"/>
      <c r="E483" s="117"/>
      <c r="F483" s="117"/>
      <c r="G483" s="284"/>
      <c r="H483" s="120"/>
      <c r="I483" s="120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</row>
    <row r="484" spans="1:32" ht="15.75" customHeight="1">
      <c r="A484" s="116"/>
      <c r="B484" s="115"/>
      <c r="C484" s="117"/>
      <c r="D484" s="115"/>
      <c r="E484" s="117"/>
      <c r="F484" s="117"/>
      <c r="G484" s="284"/>
      <c r="H484" s="120"/>
      <c r="I484" s="120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</row>
    <row r="485" spans="1:32" ht="15.75" customHeight="1">
      <c r="A485" s="116"/>
      <c r="B485" s="115"/>
      <c r="C485" s="117"/>
      <c r="D485" s="115"/>
      <c r="E485" s="117"/>
      <c r="F485" s="117"/>
      <c r="G485" s="284"/>
      <c r="H485" s="120"/>
      <c r="I485" s="120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</row>
    <row r="486" spans="1:32" ht="15.75" customHeight="1">
      <c r="A486" s="116"/>
      <c r="B486" s="115"/>
      <c r="C486" s="117"/>
      <c r="D486" s="115"/>
      <c r="E486" s="117"/>
      <c r="F486" s="117"/>
      <c r="G486" s="284"/>
      <c r="H486" s="120"/>
      <c r="I486" s="120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</row>
    <row r="487" spans="1:32" ht="15.75" customHeight="1">
      <c r="A487" s="116"/>
      <c r="B487" s="115"/>
      <c r="C487" s="117"/>
      <c r="D487" s="115"/>
      <c r="E487" s="117"/>
      <c r="F487" s="117"/>
      <c r="G487" s="284"/>
      <c r="H487" s="120"/>
      <c r="I487" s="120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</row>
    <row r="488" spans="1:32" ht="15.75" customHeight="1">
      <c r="A488" s="116"/>
      <c r="B488" s="115"/>
      <c r="C488" s="117"/>
      <c r="D488" s="115"/>
      <c r="E488" s="117"/>
      <c r="F488" s="117"/>
      <c r="G488" s="284"/>
      <c r="H488" s="120"/>
      <c r="I488" s="120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</row>
    <row r="489" spans="1:32" ht="15.75" customHeight="1">
      <c r="A489" s="116"/>
      <c r="B489" s="115"/>
      <c r="C489" s="117"/>
      <c r="D489" s="115"/>
      <c r="E489" s="117"/>
      <c r="F489" s="117"/>
      <c r="G489" s="284"/>
      <c r="H489" s="120"/>
      <c r="I489" s="120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</row>
    <row r="490" spans="1:32" ht="15.75" customHeight="1">
      <c r="A490" s="116"/>
      <c r="B490" s="115"/>
      <c r="C490" s="117"/>
      <c r="D490" s="115"/>
      <c r="E490" s="117"/>
      <c r="F490" s="117"/>
      <c r="G490" s="284"/>
      <c r="H490" s="120"/>
      <c r="I490" s="120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</row>
    <row r="491" spans="1:32" ht="15.75" customHeight="1">
      <c r="A491" s="116"/>
      <c r="B491" s="115"/>
      <c r="C491" s="117"/>
      <c r="D491" s="115"/>
      <c r="E491" s="117"/>
      <c r="F491" s="117"/>
      <c r="G491" s="284"/>
      <c r="H491" s="120"/>
      <c r="I491" s="120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</row>
    <row r="492" spans="1:32" ht="15.75" customHeight="1">
      <c r="A492" s="116"/>
      <c r="B492" s="115"/>
      <c r="C492" s="117"/>
      <c r="D492" s="115"/>
      <c r="E492" s="117"/>
      <c r="F492" s="117"/>
      <c r="G492" s="284"/>
      <c r="H492" s="120"/>
      <c r="I492" s="120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</row>
    <row r="493" spans="1:32" ht="15.75" customHeight="1">
      <c r="A493" s="116"/>
      <c r="B493" s="115"/>
      <c r="C493" s="117"/>
      <c r="D493" s="115"/>
      <c r="E493" s="117"/>
      <c r="F493" s="117"/>
      <c r="G493" s="284"/>
      <c r="H493" s="120"/>
      <c r="I493" s="120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</row>
    <row r="494" spans="1:32" ht="15.75" customHeight="1">
      <c r="A494" s="116"/>
      <c r="B494" s="115"/>
      <c r="C494" s="117"/>
      <c r="D494" s="115"/>
      <c r="E494" s="117"/>
      <c r="F494" s="117"/>
      <c r="G494" s="284"/>
      <c r="H494" s="120"/>
      <c r="I494" s="120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</row>
    <row r="495" spans="1:32" ht="15.75" customHeight="1">
      <c r="A495" s="116"/>
      <c r="B495" s="115"/>
      <c r="C495" s="117"/>
      <c r="D495" s="115"/>
      <c r="E495" s="117"/>
      <c r="F495" s="117"/>
      <c r="G495" s="284"/>
      <c r="H495" s="120"/>
      <c r="I495" s="120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</row>
    <row r="496" spans="1:32" ht="15.75" customHeight="1">
      <c r="A496" s="116"/>
      <c r="B496" s="115"/>
      <c r="C496" s="117"/>
      <c r="D496" s="115"/>
      <c r="E496" s="117"/>
      <c r="F496" s="117"/>
      <c r="G496" s="284"/>
      <c r="H496" s="120"/>
      <c r="I496" s="120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</row>
    <row r="497" spans="1:32" ht="15.75" customHeight="1">
      <c r="A497" s="116"/>
      <c r="B497" s="115"/>
      <c r="C497" s="117"/>
      <c r="D497" s="115"/>
      <c r="E497" s="117"/>
      <c r="F497" s="117"/>
      <c r="G497" s="284"/>
      <c r="H497" s="120"/>
      <c r="I497" s="120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</row>
    <row r="498" spans="1:32" ht="15.75" customHeight="1">
      <c r="A498" s="116"/>
      <c r="B498" s="115"/>
      <c r="C498" s="117"/>
      <c r="D498" s="115"/>
      <c r="E498" s="117"/>
      <c r="F498" s="117"/>
      <c r="G498" s="284"/>
      <c r="H498" s="120"/>
      <c r="I498" s="120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</row>
    <row r="499" spans="1:32" ht="15.75" customHeight="1">
      <c r="A499" s="116"/>
      <c r="B499" s="115"/>
      <c r="C499" s="117"/>
      <c r="D499" s="115"/>
      <c r="E499" s="117"/>
      <c r="F499" s="117"/>
      <c r="G499" s="284"/>
      <c r="H499" s="120"/>
      <c r="I499" s="120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</row>
    <row r="500" spans="1:32" ht="15.75" customHeight="1">
      <c r="A500" s="116"/>
      <c r="B500" s="115"/>
      <c r="C500" s="117"/>
      <c r="D500" s="115"/>
      <c r="E500" s="117"/>
      <c r="F500" s="117"/>
      <c r="G500" s="284"/>
      <c r="H500" s="120"/>
      <c r="I500" s="120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</row>
    <row r="501" spans="1:32" ht="15.75" customHeight="1">
      <c r="A501" s="116"/>
      <c r="B501" s="115"/>
      <c r="C501" s="117"/>
      <c r="D501" s="115"/>
      <c r="E501" s="117"/>
      <c r="F501" s="117"/>
      <c r="G501" s="284"/>
      <c r="H501" s="120"/>
      <c r="I501" s="120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</row>
    <row r="502" spans="1:32" ht="15.75" customHeight="1">
      <c r="A502" s="116"/>
      <c r="B502" s="115"/>
      <c r="C502" s="117"/>
      <c r="D502" s="115"/>
      <c r="E502" s="117"/>
      <c r="F502" s="117"/>
      <c r="G502" s="284"/>
      <c r="H502" s="120"/>
      <c r="I502" s="120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</row>
    <row r="503" spans="1:32" ht="15.75" customHeight="1">
      <c r="A503" s="116"/>
      <c r="B503" s="115"/>
      <c r="C503" s="117"/>
      <c r="D503" s="115"/>
      <c r="E503" s="117"/>
      <c r="F503" s="117"/>
      <c r="G503" s="284"/>
      <c r="H503" s="120"/>
      <c r="I503" s="120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</row>
    <row r="504" spans="1:32" ht="15.75" customHeight="1">
      <c r="A504" s="116"/>
      <c r="B504" s="115"/>
      <c r="C504" s="117"/>
      <c r="D504" s="115"/>
      <c r="E504" s="117"/>
      <c r="F504" s="117"/>
      <c r="G504" s="284"/>
      <c r="H504" s="120"/>
      <c r="I504" s="120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</row>
    <row r="505" spans="1:32" ht="15.75" customHeight="1">
      <c r="A505" s="116"/>
      <c r="B505" s="115"/>
      <c r="C505" s="117"/>
      <c r="D505" s="115"/>
      <c r="E505" s="117"/>
      <c r="F505" s="117"/>
      <c r="G505" s="284"/>
      <c r="H505" s="120"/>
      <c r="I505" s="120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</row>
    <row r="506" spans="1:32" ht="15.75" customHeight="1">
      <c r="A506" s="116"/>
      <c r="B506" s="115"/>
      <c r="C506" s="117"/>
      <c r="D506" s="115"/>
      <c r="E506" s="117"/>
      <c r="F506" s="117"/>
      <c r="G506" s="284"/>
      <c r="H506" s="120"/>
      <c r="I506" s="120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</row>
    <row r="507" spans="1:32" ht="15.75" customHeight="1">
      <c r="A507" s="116"/>
      <c r="B507" s="115"/>
      <c r="C507" s="117"/>
      <c r="D507" s="115"/>
      <c r="E507" s="117"/>
      <c r="F507" s="117"/>
      <c r="G507" s="284"/>
      <c r="H507" s="120"/>
      <c r="I507" s="120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</row>
    <row r="508" spans="1:32" ht="15.75" customHeight="1">
      <c r="A508" s="116"/>
      <c r="B508" s="115"/>
      <c r="C508" s="117"/>
      <c r="D508" s="115"/>
      <c r="E508" s="117"/>
      <c r="F508" s="117"/>
      <c r="G508" s="284"/>
      <c r="H508" s="120"/>
      <c r="I508" s="120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</row>
    <row r="509" spans="1:32" ht="15.75" customHeight="1">
      <c r="A509" s="116"/>
      <c r="B509" s="115"/>
      <c r="C509" s="117"/>
      <c r="D509" s="115"/>
      <c r="E509" s="117"/>
      <c r="F509" s="117"/>
      <c r="G509" s="284"/>
      <c r="H509" s="120"/>
      <c r="I509" s="120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</row>
    <row r="510" spans="1:32" ht="15.75" customHeight="1">
      <c r="A510" s="116"/>
      <c r="B510" s="115"/>
      <c r="C510" s="117"/>
      <c r="D510" s="115"/>
      <c r="E510" s="117"/>
      <c r="F510" s="117"/>
      <c r="G510" s="284"/>
      <c r="H510" s="120"/>
      <c r="I510" s="120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</row>
    <row r="511" spans="1:32" ht="15.75" customHeight="1">
      <c r="A511" s="116"/>
      <c r="B511" s="115"/>
      <c r="C511" s="117"/>
      <c r="D511" s="115"/>
      <c r="E511" s="117"/>
      <c r="F511" s="117"/>
      <c r="G511" s="284"/>
      <c r="H511" s="120"/>
      <c r="I511" s="120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</row>
    <row r="512" spans="1:32" ht="15.75" customHeight="1">
      <c r="A512" s="116"/>
      <c r="B512" s="115"/>
      <c r="C512" s="117"/>
      <c r="D512" s="115"/>
      <c r="E512" s="117"/>
      <c r="F512" s="117"/>
      <c r="G512" s="284"/>
      <c r="H512" s="120"/>
      <c r="I512" s="120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</row>
    <row r="513" spans="1:32" ht="15.75" customHeight="1">
      <c r="A513" s="116"/>
      <c r="B513" s="115"/>
      <c r="C513" s="117"/>
      <c r="D513" s="115"/>
      <c r="E513" s="117"/>
      <c r="F513" s="117"/>
      <c r="G513" s="284"/>
      <c r="H513" s="120"/>
      <c r="I513" s="120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</row>
    <row r="514" spans="1:32" ht="15.75" customHeight="1">
      <c r="A514" s="116"/>
      <c r="B514" s="115"/>
      <c r="C514" s="117"/>
      <c r="D514" s="115"/>
      <c r="E514" s="117"/>
      <c r="F514" s="117"/>
      <c r="G514" s="284"/>
      <c r="H514" s="120"/>
      <c r="I514" s="120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</row>
    <row r="515" spans="1:32" ht="15.75" customHeight="1">
      <c r="A515" s="116"/>
      <c r="B515" s="115"/>
      <c r="C515" s="117"/>
      <c r="D515" s="115"/>
      <c r="E515" s="117"/>
      <c r="F515" s="117"/>
      <c r="G515" s="284"/>
      <c r="H515" s="120"/>
      <c r="I515" s="120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</row>
    <row r="516" spans="1:32" ht="15.75" customHeight="1">
      <c r="A516" s="116"/>
      <c r="B516" s="115"/>
      <c r="C516" s="117"/>
      <c r="D516" s="115"/>
      <c r="E516" s="117"/>
      <c r="F516" s="117"/>
      <c r="G516" s="284"/>
      <c r="H516" s="120"/>
      <c r="I516" s="120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</row>
    <row r="517" spans="1:32" ht="15.75" customHeight="1">
      <c r="A517" s="116"/>
      <c r="B517" s="115"/>
      <c r="C517" s="117"/>
      <c r="D517" s="115"/>
      <c r="E517" s="117"/>
      <c r="F517" s="117"/>
      <c r="G517" s="284"/>
      <c r="H517" s="120"/>
      <c r="I517" s="120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</row>
    <row r="518" spans="1:32" ht="15.75" customHeight="1">
      <c r="A518" s="116"/>
      <c r="B518" s="115"/>
      <c r="C518" s="117"/>
      <c r="D518" s="115"/>
      <c r="E518" s="117"/>
      <c r="F518" s="117"/>
      <c r="G518" s="284"/>
      <c r="H518" s="120"/>
      <c r="I518" s="120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</row>
    <row r="519" spans="1:32" ht="15.75" customHeight="1">
      <c r="A519" s="116"/>
      <c r="B519" s="115"/>
      <c r="C519" s="117"/>
      <c r="D519" s="115"/>
      <c r="E519" s="117"/>
      <c r="F519" s="117"/>
      <c r="G519" s="284"/>
      <c r="H519" s="120"/>
      <c r="I519" s="120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</row>
    <row r="520" spans="1:32" ht="15.75" customHeight="1">
      <c r="A520" s="116"/>
      <c r="B520" s="115"/>
      <c r="C520" s="117"/>
      <c r="D520" s="115"/>
      <c r="E520" s="117"/>
      <c r="F520" s="117"/>
      <c r="G520" s="284"/>
      <c r="H520" s="120"/>
      <c r="I520" s="120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</row>
    <row r="521" spans="1:32" ht="15.75" customHeight="1">
      <c r="A521" s="116"/>
      <c r="B521" s="115"/>
      <c r="C521" s="117"/>
      <c r="D521" s="115"/>
      <c r="E521" s="117"/>
      <c r="F521" s="117"/>
      <c r="G521" s="284"/>
      <c r="H521" s="120"/>
      <c r="I521" s="120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</row>
    <row r="522" spans="1:32" ht="15.75" customHeight="1">
      <c r="A522" s="116"/>
      <c r="B522" s="115"/>
      <c r="C522" s="117"/>
      <c r="D522" s="115"/>
      <c r="E522" s="117"/>
      <c r="F522" s="117"/>
      <c r="G522" s="284"/>
      <c r="H522" s="120"/>
      <c r="I522" s="120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</row>
    <row r="523" spans="1:32" ht="15.75" customHeight="1">
      <c r="A523" s="116"/>
      <c r="B523" s="115"/>
      <c r="C523" s="117"/>
      <c r="D523" s="115"/>
      <c r="E523" s="117"/>
      <c r="F523" s="117"/>
      <c r="G523" s="284"/>
      <c r="H523" s="120"/>
      <c r="I523" s="120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</row>
    <row r="524" spans="1:32" ht="15.75" customHeight="1">
      <c r="A524" s="116"/>
      <c r="B524" s="115"/>
      <c r="C524" s="117"/>
      <c r="D524" s="115"/>
      <c r="E524" s="117"/>
      <c r="F524" s="117"/>
      <c r="G524" s="284"/>
      <c r="H524" s="120"/>
      <c r="I524" s="120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</row>
    <row r="525" spans="1:32" ht="15.75" customHeight="1">
      <c r="A525" s="116"/>
      <c r="B525" s="115"/>
      <c r="C525" s="117"/>
      <c r="D525" s="115"/>
      <c r="E525" s="117"/>
      <c r="F525" s="117"/>
      <c r="G525" s="284"/>
      <c r="H525" s="120"/>
      <c r="I525" s="120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</row>
    <row r="526" spans="1:32" ht="15.75" customHeight="1">
      <c r="A526" s="116"/>
      <c r="B526" s="115"/>
      <c r="C526" s="117"/>
      <c r="D526" s="115"/>
      <c r="E526" s="117"/>
      <c r="F526" s="117"/>
      <c r="G526" s="284"/>
      <c r="H526" s="120"/>
      <c r="I526" s="120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</row>
    <row r="527" spans="1:32" ht="15.75" customHeight="1">
      <c r="A527" s="116"/>
      <c r="B527" s="115"/>
      <c r="C527" s="117"/>
      <c r="D527" s="115"/>
      <c r="E527" s="117"/>
      <c r="F527" s="117"/>
      <c r="G527" s="284"/>
      <c r="H527" s="120"/>
      <c r="I527" s="120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</row>
    <row r="528" spans="1:32" ht="15.75" customHeight="1">
      <c r="A528" s="116"/>
      <c r="B528" s="115"/>
      <c r="C528" s="117"/>
      <c r="D528" s="115"/>
      <c r="E528" s="117"/>
      <c r="F528" s="117"/>
      <c r="G528" s="284"/>
      <c r="H528" s="120"/>
      <c r="I528" s="120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</row>
    <row r="529" spans="1:32" ht="15.75" customHeight="1">
      <c r="A529" s="116"/>
      <c r="B529" s="115"/>
      <c r="C529" s="117"/>
      <c r="D529" s="115"/>
      <c r="E529" s="117"/>
      <c r="F529" s="117"/>
      <c r="G529" s="284"/>
      <c r="H529" s="120"/>
      <c r="I529" s="120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</row>
    <row r="530" spans="1:32" ht="15.75" customHeight="1">
      <c r="A530" s="116"/>
      <c r="B530" s="115"/>
      <c r="C530" s="117"/>
      <c r="D530" s="115"/>
      <c r="E530" s="117"/>
      <c r="F530" s="117"/>
      <c r="G530" s="284"/>
      <c r="H530" s="120"/>
      <c r="I530" s="120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</row>
    <row r="531" spans="1:32" ht="15.75" customHeight="1">
      <c r="A531" s="116"/>
      <c r="B531" s="115"/>
      <c r="C531" s="117"/>
      <c r="D531" s="115"/>
      <c r="E531" s="117"/>
      <c r="F531" s="117"/>
      <c r="G531" s="284"/>
      <c r="H531" s="120"/>
      <c r="I531" s="120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</row>
    <row r="532" spans="1:32" ht="15.75" customHeight="1">
      <c r="A532" s="116"/>
      <c r="B532" s="115"/>
      <c r="C532" s="117"/>
      <c r="D532" s="115"/>
      <c r="E532" s="117"/>
      <c r="F532" s="117"/>
      <c r="G532" s="284"/>
      <c r="H532" s="120"/>
      <c r="I532" s="120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</row>
    <row r="533" spans="1:32" ht="15.75" customHeight="1">
      <c r="A533" s="116"/>
      <c r="B533" s="115"/>
      <c r="C533" s="117"/>
      <c r="D533" s="115"/>
      <c r="E533" s="117"/>
      <c r="F533" s="117"/>
      <c r="G533" s="284"/>
      <c r="H533" s="120"/>
      <c r="I533" s="120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</row>
    <row r="534" spans="1:32" ht="15.75" customHeight="1">
      <c r="A534" s="116"/>
      <c r="B534" s="115"/>
      <c r="C534" s="117"/>
      <c r="D534" s="115"/>
      <c r="E534" s="117"/>
      <c r="F534" s="117"/>
      <c r="G534" s="284"/>
      <c r="H534" s="120"/>
      <c r="I534" s="120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</row>
    <row r="535" spans="1:32" ht="15.75" customHeight="1">
      <c r="A535" s="116"/>
      <c r="B535" s="115"/>
      <c r="C535" s="117"/>
      <c r="D535" s="115"/>
      <c r="E535" s="117"/>
      <c r="F535" s="117"/>
      <c r="G535" s="284"/>
      <c r="H535" s="120"/>
      <c r="I535" s="120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</row>
    <row r="536" spans="1:32" ht="15.75" customHeight="1">
      <c r="A536" s="116"/>
      <c r="B536" s="115"/>
      <c r="C536" s="117"/>
      <c r="D536" s="115"/>
      <c r="E536" s="117"/>
      <c r="F536" s="117"/>
      <c r="G536" s="284"/>
      <c r="H536" s="120"/>
      <c r="I536" s="120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</row>
    <row r="537" spans="1:32" ht="15.75" customHeight="1">
      <c r="A537" s="116"/>
      <c r="B537" s="115"/>
      <c r="C537" s="117"/>
      <c r="D537" s="115"/>
      <c r="E537" s="117"/>
      <c r="F537" s="117"/>
      <c r="G537" s="284"/>
      <c r="H537" s="120"/>
      <c r="I537" s="120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</row>
    <row r="538" spans="1:32" ht="15.75" customHeight="1">
      <c r="A538" s="116"/>
      <c r="B538" s="115"/>
      <c r="C538" s="117"/>
      <c r="D538" s="115"/>
      <c r="E538" s="117"/>
      <c r="F538" s="117"/>
      <c r="G538" s="284"/>
      <c r="H538" s="120"/>
      <c r="I538" s="120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</row>
    <row r="539" spans="1:32" ht="15.75" customHeight="1">
      <c r="A539" s="116"/>
      <c r="B539" s="115"/>
      <c r="C539" s="117"/>
      <c r="D539" s="115"/>
      <c r="E539" s="117"/>
      <c r="F539" s="117"/>
      <c r="G539" s="284"/>
      <c r="H539" s="120"/>
      <c r="I539" s="120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</row>
    <row r="540" spans="1:32" ht="15.75" customHeight="1">
      <c r="A540" s="116"/>
      <c r="B540" s="115"/>
      <c r="C540" s="117"/>
      <c r="D540" s="115"/>
      <c r="E540" s="117"/>
      <c r="F540" s="117"/>
      <c r="G540" s="284"/>
      <c r="H540" s="120"/>
      <c r="I540" s="120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</row>
    <row r="541" spans="1:32" ht="15.75" customHeight="1">
      <c r="A541" s="116"/>
      <c r="B541" s="115"/>
      <c r="C541" s="117"/>
      <c r="D541" s="115"/>
      <c r="E541" s="117"/>
      <c r="F541" s="117"/>
      <c r="G541" s="284"/>
      <c r="H541" s="120"/>
      <c r="I541" s="120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</row>
    <row r="542" spans="1:32" ht="15.75" customHeight="1">
      <c r="A542" s="116"/>
      <c r="B542" s="115"/>
      <c r="C542" s="117"/>
      <c r="D542" s="115"/>
      <c r="E542" s="117"/>
      <c r="F542" s="117"/>
      <c r="G542" s="284"/>
      <c r="H542" s="120"/>
      <c r="I542" s="120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</row>
    <row r="543" spans="1:32" ht="15.75" customHeight="1">
      <c r="A543" s="116"/>
      <c r="B543" s="115"/>
      <c r="C543" s="117"/>
      <c r="D543" s="115"/>
      <c r="E543" s="117"/>
      <c r="F543" s="117"/>
      <c r="G543" s="284"/>
      <c r="H543" s="120"/>
      <c r="I543" s="120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</row>
    <row r="544" spans="1:32" ht="15.75" customHeight="1">
      <c r="A544" s="116"/>
      <c r="B544" s="115"/>
      <c r="C544" s="117"/>
      <c r="D544" s="115"/>
      <c r="E544" s="117"/>
      <c r="F544" s="117"/>
      <c r="G544" s="284"/>
      <c r="H544" s="120"/>
      <c r="I544" s="120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</row>
    <row r="545" spans="1:32" ht="15.75" customHeight="1">
      <c r="A545" s="116"/>
      <c r="B545" s="115"/>
      <c r="C545" s="117"/>
      <c r="D545" s="115"/>
      <c r="E545" s="117"/>
      <c r="F545" s="117"/>
      <c r="G545" s="284"/>
      <c r="H545" s="120"/>
      <c r="I545" s="120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</row>
    <row r="546" spans="1:32" ht="15.75" customHeight="1">
      <c r="A546" s="116"/>
      <c r="B546" s="115"/>
      <c r="C546" s="117"/>
      <c r="D546" s="115"/>
      <c r="E546" s="117"/>
      <c r="F546" s="117"/>
      <c r="G546" s="284"/>
      <c r="H546" s="120"/>
      <c r="I546" s="120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</row>
    <row r="547" spans="1:32" ht="15.75" customHeight="1">
      <c r="A547" s="116"/>
      <c r="B547" s="115"/>
      <c r="C547" s="117"/>
      <c r="D547" s="115"/>
      <c r="E547" s="117"/>
      <c r="F547" s="117"/>
      <c r="G547" s="284"/>
      <c r="H547" s="120"/>
      <c r="I547" s="120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</row>
    <row r="548" spans="1:32" ht="15.75" customHeight="1">
      <c r="A548" s="116"/>
      <c r="B548" s="115"/>
      <c r="C548" s="117"/>
      <c r="D548" s="115"/>
      <c r="E548" s="117"/>
      <c r="F548" s="117"/>
      <c r="G548" s="284"/>
      <c r="H548" s="120"/>
      <c r="I548" s="120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</row>
    <row r="549" spans="1:32" ht="15.75" customHeight="1">
      <c r="A549" s="116"/>
      <c r="B549" s="115"/>
      <c r="C549" s="117"/>
      <c r="D549" s="115"/>
      <c r="E549" s="117"/>
      <c r="F549" s="117"/>
      <c r="G549" s="284"/>
      <c r="H549" s="120"/>
      <c r="I549" s="120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</row>
    <row r="550" spans="1:32" ht="15.75" customHeight="1">
      <c r="A550" s="116"/>
      <c r="B550" s="115"/>
      <c r="C550" s="117"/>
      <c r="D550" s="115"/>
      <c r="E550" s="117"/>
      <c r="F550" s="117"/>
      <c r="G550" s="284"/>
      <c r="H550" s="120"/>
      <c r="I550" s="120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</row>
    <row r="551" spans="1:32" ht="15.75" customHeight="1">
      <c r="A551" s="116"/>
      <c r="B551" s="115"/>
      <c r="C551" s="117"/>
      <c r="D551" s="115"/>
      <c r="E551" s="117"/>
      <c r="F551" s="117"/>
      <c r="G551" s="284"/>
      <c r="H551" s="120"/>
      <c r="I551" s="120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</row>
    <row r="552" spans="1:32" ht="15.75" customHeight="1">
      <c r="A552" s="116"/>
      <c r="B552" s="115"/>
      <c r="C552" s="117"/>
      <c r="D552" s="115"/>
      <c r="E552" s="117"/>
      <c r="F552" s="117"/>
      <c r="G552" s="284"/>
      <c r="H552" s="120"/>
      <c r="I552" s="120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</row>
    <row r="553" spans="1:32" ht="15.75" customHeight="1">
      <c r="A553" s="116"/>
      <c r="B553" s="115"/>
      <c r="C553" s="117"/>
      <c r="D553" s="115"/>
      <c r="E553" s="117"/>
      <c r="F553" s="117"/>
      <c r="G553" s="284"/>
      <c r="H553" s="120"/>
      <c r="I553" s="120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</row>
    <row r="554" spans="1:32" ht="15.75" customHeight="1">
      <c r="A554" s="116"/>
      <c r="B554" s="115"/>
      <c r="C554" s="117"/>
      <c r="D554" s="115"/>
      <c r="E554" s="117"/>
      <c r="F554" s="117"/>
      <c r="G554" s="284"/>
      <c r="H554" s="120"/>
      <c r="I554" s="120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</row>
    <row r="555" spans="1:32" ht="15.75" customHeight="1">
      <c r="A555" s="116"/>
      <c r="B555" s="115"/>
      <c r="C555" s="117"/>
      <c r="D555" s="115"/>
      <c r="E555" s="117"/>
      <c r="F555" s="117"/>
      <c r="G555" s="284"/>
      <c r="H555" s="120"/>
      <c r="I555" s="120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</row>
    <row r="556" spans="1:32" ht="15.75" customHeight="1">
      <c r="A556" s="116"/>
      <c r="B556" s="115"/>
      <c r="C556" s="117"/>
      <c r="D556" s="115"/>
      <c r="E556" s="117"/>
      <c r="F556" s="117"/>
      <c r="G556" s="284"/>
      <c r="H556" s="120"/>
      <c r="I556" s="120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</row>
    <row r="557" spans="1:32" ht="15.75" customHeight="1">
      <c r="A557" s="116"/>
      <c r="B557" s="115"/>
      <c r="C557" s="117"/>
      <c r="D557" s="115"/>
      <c r="E557" s="117"/>
      <c r="F557" s="117"/>
      <c r="G557" s="284"/>
      <c r="H557" s="120"/>
      <c r="I557" s="120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</row>
    <row r="558" spans="1:32" ht="15.75" customHeight="1">
      <c r="A558" s="116"/>
      <c r="B558" s="115"/>
      <c r="C558" s="117"/>
      <c r="D558" s="115"/>
      <c r="E558" s="117"/>
      <c r="F558" s="117"/>
      <c r="G558" s="284"/>
      <c r="H558" s="120"/>
      <c r="I558" s="120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</row>
    <row r="559" spans="1:32" ht="15.75" customHeight="1">
      <c r="A559" s="116"/>
      <c r="B559" s="115"/>
      <c r="C559" s="117"/>
      <c r="D559" s="115"/>
      <c r="E559" s="117"/>
      <c r="F559" s="117"/>
      <c r="G559" s="284"/>
      <c r="H559" s="120"/>
      <c r="I559" s="120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</row>
    <row r="560" spans="1:32" ht="15.75" customHeight="1">
      <c r="A560" s="116"/>
      <c r="B560" s="115"/>
      <c r="C560" s="117"/>
      <c r="D560" s="115"/>
      <c r="E560" s="117"/>
      <c r="F560" s="117"/>
      <c r="G560" s="284"/>
      <c r="H560" s="120"/>
      <c r="I560" s="120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</row>
    <row r="561" spans="1:32" ht="15.75" customHeight="1">
      <c r="A561" s="116"/>
      <c r="B561" s="115"/>
      <c r="C561" s="117"/>
      <c r="D561" s="115"/>
      <c r="E561" s="117"/>
      <c r="F561" s="117"/>
      <c r="G561" s="284"/>
      <c r="H561" s="120"/>
      <c r="I561" s="120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</row>
    <row r="562" spans="1:32" ht="15.75" customHeight="1">
      <c r="A562" s="116"/>
      <c r="B562" s="115"/>
      <c r="C562" s="117"/>
      <c r="D562" s="115"/>
      <c r="E562" s="117"/>
      <c r="F562" s="117"/>
      <c r="G562" s="284"/>
      <c r="H562" s="120"/>
      <c r="I562" s="120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</row>
    <row r="563" spans="1:32" ht="15.75" customHeight="1">
      <c r="A563" s="116"/>
      <c r="B563" s="115"/>
      <c r="C563" s="117"/>
      <c r="D563" s="115"/>
      <c r="E563" s="117"/>
      <c r="F563" s="117"/>
      <c r="G563" s="284"/>
      <c r="H563" s="120"/>
      <c r="I563" s="120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</row>
    <row r="564" spans="1:32" ht="15.75" customHeight="1">
      <c r="A564" s="116"/>
      <c r="B564" s="115"/>
      <c r="C564" s="117"/>
      <c r="D564" s="115"/>
      <c r="E564" s="117"/>
      <c r="F564" s="117"/>
      <c r="G564" s="284"/>
      <c r="H564" s="120"/>
      <c r="I564" s="120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</row>
    <row r="565" spans="1:32" ht="15.75" customHeight="1">
      <c r="A565" s="116"/>
      <c r="B565" s="115"/>
      <c r="C565" s="117"/>
      <c r="D565" s="115"/>
      <c r="E565" s="117"/>
      <c r="F565" s="117"/>
      <c r="G565" s="284"/>
      <c r="H565" s="120"/>
      <c r="I565" s="120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</row>
    <row r="566" spans="1:32" ht="15.75" customHeight="1">
      <c r="A566" s="116"/>
      <c r="B566" s="115"/>
      <c r="C566" s="117"/>
      <c r="D566" s="115"/>
      <c r="E566" s="117"/>
      <c r="F566" s="117"/>
      <c r="G566" s="284"/>
      <c r="H566" s="120"/>
      <c r="I566" s="120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</row>
    <row r="567" spans="1:32" ht="15.75" customHeight="1">
      <c r="A567" s="116"/>
      <c r="B567" s="115"/>
      <c r="C567" s="117"/>
      <c r="D567" s="115"/>
      <c r="E567" s="117"/>
      <c r="F567" s="117"/>
      <c r="G567" s="284"/>
      <c r="H567" s="120"/>
      <c r="I567" s="120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</row>
    <row r="568" spans="1:32" ht="15.75" customHeight="1">
      <c r="A568" s="116"/>
      <c r="B568" s="115"/>
      <c r="C568" s="117"/>
      <c r="D568" s="115"/>
      <c r="E568" s="117"/>
      <c r="F568" s="117"/>
      <c r="G568" s="284"/>
      <c r="H568" s="120"/>
      <c r="I568" s="120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</row>
    <row r="569" spans="1:32" ht="15.75" customHeight="1">
      <c r="A569" s="116"/>
      <c r="B569" s="115"/>
      <c r="C569" s="117"/>
      <c r="D569" s="115"/>
      <c r="E569" s="117"/>
      <c r="F569" s="117"/>
      <c r="G569" s="284"/>
      <c r="H569" s="120"/>
      <c r="I569" s="120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</row>
    <row r="570" spans="1:32" ht="15.75" customHeight="1">
      <c r="A570" s="116"/>
      <c r="B570" s="115"/>
      <c r="C570" s="117"/>
      <c r="D570" s="115"/>
      <c r="E570" s="117"/>
      <c r="F570" s="117"/>
      <c r="G570" s="284"/>
      <c r="H570" s="120"/>
      <c r="I570" s="120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</row>
    <row r="571" spans="1:32" ht="15.75" customHeight="1">
      <c r="A571" s="116"/>
      <c r="B571" s="115"/>
      <c r="C571" s="117"/>
      <c r="D571" s="115"/>
      <c r="E571" s="117"/>
      <c r="F571" s="117"/>
      <c r="G571" s="284"/>
      <c r="H571" s="120"/>
      <c r="I571" s="120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</row>
    <row r="572" spans="1:32" ht="15.75" customHeight="1">
      <c r="A572" s="116"/>
      <c r="B572" s="115"/>
      <c r="C572" s="117"/>
      <c r="D572" s="115"/>
      <c r="E572" s="117"/>
      <c r="F572" s="117"/>
      <c r="G572" s="284"/>
      <c r="H572" s="120"/>
      <c r="I572" s="120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</row>
    <row r="573" spans="1:32" ht="15.75" customHeight="1">
      <c r="A573" s="116"/>
      <c r="B573" s="115"/>
      <c r="C573" s="117"/>
      <c r="D573" s="115"/>
      <c r="E573" s="117"/>
      <c r="F573" s="117"/>
      <c r="G573" s="284"/>
      <c r="H573" s="120"/>
      <c r="I573" s="120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</row>
    <row r="574" spans="1:32" ht="15.75" customHeight="1">
      <c r="A574" s="116"/>
      <c r="B574" s="115"/>
      <c r="C574" s="117"/>
      <c r="D574" s="115"/>
      <c r="E574" s="117"/>
      <c r="F574" s="117"/>
      <c r="G574" s="284"/>
      <c r="H574" s="120"/>
      <c r="I574" s="120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</row>
    <row r="575" spans="1:32" ht="15.75" customHeight="1">
      <c r="A575" s="116"/>
      <c r="B575" s="115"/>
      <c r="C575" s="117"/>
      <c r="D575" s="115"/>
      <c r="E575" s="117"/>
      <c r="F575" s="117"/>
      <c r="G575" s="284"/>
      <c r="H575" s="120"/>
      <c r="I575" s="120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</row>
    <row r="576" spans="1:32" ht="15.75" customHeight="1">
      <c r="A576" s="116"/>
      <c r="B576" s="115"/>
      <c r="C576" s="117"/>
      <c r="D576" s="115"/>
      <c r="E576" s="117"/>
      <c r="F576" s="117"/>
      <c r="G576" s="284"/>
      <c r="H576" s="120"/>
      <c r="I576" s="120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</row>
    <row r="577" spans="1:32" ht="15.75" customHeight="1">
      <c r="A577" s="116"/>
      <c r="B577" s="115"/>
      <c r="C577" s="117"/>
      <c r="D577" s="115"/>
      <c r="E577" s="117"/>
      <c r="F577" s="117"/>
      <c r="G577" s="284"/>
      <c r="H577" s="120"/>
      <c r="I577" s="120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</row>
    <row r="578" spans="1:32" ht="15.75" customHeight="1">
      <c r="A578" s="116"/>
      <c r="B578" s="115"/>
      <c r="C578" s="117"/>
      <c r="D578" s="115"/>
      <c r="E578" s="117"/>
      <c r="F578" s="117"/>
      <c r="G578" s="284"/>
      <c r="H578" s="120"/>
      <c r="I578" s="120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</row>
    <row r="579" spans="1:32" ht="15.75" customHeight="1">
      <c r="A579" s="116"/>
      <c r="B579" s="115"/>
      <c r="C579" s="117"/>
      <c r="D579" s="115"/>
      <c r="E579" s="117"/>
      <c r="F579" s="117"/>
      <c r="G579" s="284"/>
      <c r="H579" s="120"/>
      <c r="I579" s="120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</row>
    <row r="580" spans="1:32" ht="15.75" customHeight="1">
      <c r="A580" s="116"/>
      <c r="B580" s="115"/>
      <c r="C580" s="117"/>
      <c r="D580" s="115"/>
      <c r="E580" s="117"/>
      <c r="F580" s="117"/>
      <c r="G580" s="284"/>
      <c r="H580" s="120"/>
      <c r="I580" s="120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</row>
    <row r="581" spans="1:32" ht="15.75" customHeight="1">
      <c r="A581" s="116"/>
      <c r="B581" s="115"/>
      <c r="C581" s="117"/>
      <c r="D581" s="115"/>
      <c r="E581" s="117"/>
      <c r="F581" s="117"/>
      <c r="G581" s="284"/>
      <c r="H581" s="120"/>
      <c r="I581" s="120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</row>
    <row r="582" spans="1:32" ht="15.75" customHeight="1">
      <c r="A582" s="116"/>
      <c r="B582" s="115"/>
      <c r="C582" s="117"/>
      <c r="D582" s="115"/>
      <c r="E582" s="117"/>
      <c r="F582" s="117"/>
      <c r="G582" s="284"/>
      <c r="H582" s="120"/>
      <c r="I582" s="120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</row>
    <row r="583" spans="1:32" ht="15.75" customHeight="1">
      <c r="A583" s="116"/>
      <c r="B583" s="115"/>
      <c r="C583" s="117"/>
      <c r="D583" s="115"/>
      <c r="E583" s="117"/>
      <c r="F583" s="117"/>
      <c r="G583" s="284"/>
      <c r="H583" s="120"/>
      <c r="I583" s="120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</row>
    <row r="584" spans="1:32" ht="15.75" customHeight="1">
      <c r="A584" s="116"/>
      <c r="B584" s="115"/>
      <c r="C584" s="117"/>
      <c r="D584" s="115"/>
      <c r="E584" s="117"/>
      <c r="F584" s="117"/>
      <c r="G584" s="284"/>
      <c r="H584" s="120"/>
      <c r="I584" s="120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</row>
    <row r="585" spans="1:32" ht="15.75" customHeight="1">
      <c r="A585" s="116"/>
      <c r="B585" s="115"/>
      <c r="C585" s="117"/>
      <c r="D585" s="115"/>
      <c r="E585" s="117"/>
      <c r="F585" s="117"/>
      <c r="G585" s="284"/>
      <c r="H585" s="120"/>
      <c r="I585" s="120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</row>
    <row r="586" spans="1:32" ht="15.75" customHeight="1">
      <c r="A586" s="116"/>
      <c r="B586" s="115"/>
      <c r="C586" s="117"/>
      <c r="D586" s="115"/>
      <c r="E586" s="117"/>
      <c r="F586" s="117"/>
      <c r="G586" s="284"/>
      <c r="H586" s="120"/>
      <c r="I586" s="120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</row>
    <row r="587" spans="1:32" ht="15.75" customHeight="1">
      <c r="A587" s="116"/>
      <c r="B587" s="115"/>
      <c r="C587" s="117"/>
      <c r="D587" s="115"/>
      <c r="E587" s="117"/>
      <c r="F587" s="117"/>
      <c r="G587" s="284"/>
      <c r="H587" s="120"/>
      <c r="I587" s="120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</row>
    <row r="588" spans="1:32" ht="15.75" customHeight="1">
      <c r="A588" s="116"/>
      <c r="B588" s="115"/>
      <c r="C588" s="117"/>
      <c r="D588" s="115"/>
      <c r="E588" s="117"/>
      <c r="F588" s="117"/>
      <c r="G588" s="284"/>
      <c r="H588" s="120"/>
      <c r="I588" s="120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</row>
    <row r="589" spans="1:32" ht="15.75" customHeight="1">
      <c r="A589" s="116"/>
      <c r="B589" s="115"/>
      <c r="C589" s="117"/>
      <c r="D589" s="115"/>
      <c r="E589" s="117"/>
      <c r="F589" s="117"/>
      <c r="G589" s="284"/>
      <c r="H589" s="120"/>
      <c r="I589" s="120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</row>
    <row r="590" spans="1:32" ht="15.75" customHeight="1">
      <c r="A590" s="116"/>
      <c r="B590" s="115"/>
      <c r="C590" s="117"/>
      <c r="D590" s="115"/>
      <c r="E590" s="117"/>
      <c r="F590" s="117"/>
      <c r="G590" s="284"/>
      <c r="H590" s="120"/>
      <c r="I590" s="120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</row>
    <row r="591" spans="1:32" ht="15.75" customHeight="1">
      <c r="A591" s="116"/>
      <c r="B591" s="115"/>
      <c r="C591" s="117"/>
      <c r="D591" s="115"/>
      <c r="E591" s="117"/>
      <c r="F591" s="117"/>
      <c r="G591" s="284"/>
      <c r="H591" s="120"/>
      <c r="I591" s="120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</row>
    <row r="592" spans="1:32" ht="15.75" customHeight="1">
      <c r="A592" s="116"/>
      <c r="B592" s="115"/>
      <c r="C592" s="117"/>
      <c r="D592" s="115"/>
      <c r="E592" s="117"/>
      <c r="F592" s="117"/>
      <c r="G592" s="284"/>
      <c r="H592" s="120"/>
      <c r="I592" s="120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</row>
    <row r="593" spans="1:32" ht="15.75" customHeight="1">
      <c r="A593" s="116"/>
      <c r="B593" s="115"/>
      <c r="C593" s="117"/>
      <c r="D593" s="115"/>
      <c r="E593" s="117"/>
      <c r="F593" s="117"/>
      <c r="G593" s="284"/>
      <c r="H593" s="120"/>
      <c r="I593" s="120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</row>
    <row r="594" spans="1:32" ht="15.75" customHeight="1">
      <c r="A594" s="116"/>
      <c r="B594" s="115"/>
      <c r="C594" s="117"/>
      <c r="D594" s="115"/>
      <c r="E594" s="117"/>
      <c r="F594" s="117"/>
      <c r="G594" s="284"/>
      <c r="H594" s="120"/>
      <c r="I594" s="120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</row>
    <row r="595" spans="1:32" ht="15.75" customHeight="1">
      <c r="A595" s="116"/>
      <c r="B595" s="115"/>
      <c r="C595" s="117"/>
      <c r="D595" s="115"/>
      <c r="E595" s="117"/>
      <c r="F595" s="117"/>
      <c r="G595" s="284"/>
      <c r="H595" s="120"/>
      <c r="I595" s="120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</row>
    <row r="596" spans="1:32" ht="15.75" customHeight="1">
      <c r="A596" s="116"/>
      <c r="B596" s="115"/>
      <c r="C596" s="117"/>
      <c r="D596" s="115"/>
      <c r="E596" s="117"/>
      <c r="F596" s="117"/>
      <c r="G596" s="284"/>
      <c r="H596" s="120"/>
      <c r="I596" s="120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</row>
    <row r="597" spans="1:32" ht="15.75" customHeight="1">
      <c r="A597" s="116"/>
      <c r="B597" s="115"/>
      <c r="C597" s="117"/>
      <c r="D597" s="115"/>
      <c r="E597" s="117"/>
      <c r="F597" s="117"/>
      <c r="G597" s="284"/>
      <c r="H597" s="120"/>
      <c r="I597" s="120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</row>
    <row r="598" spans="1:32" ht="15.75" customHeight="1">
      <c r="A598" s="116"/>
      <c r="B598" s="115"/>
      <c r="C598" s="117"/>
      <c r="D598" s="115"/>
      <c r="E598" s="117"/>
      <c r="F598" s="117"/>
      <c r="G598" s="284"/>
      <c r="H598" s="120"/>
      <c r="I598" s="120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</row>
    <row r="599" spans="1:32" ht="15.75" customHeight="1">
      <c r="A599" s="116"/>
      <c r="B599" s="115"/>
      <c r="C599" s="117"/>
      <c r="D599" s="115"/>
      <c r="E599" s="117"/>
      <c r="F599" s="117"/>
      <c r="G599" s="284"/>
      <c r="H599" s="120"/>
      <c r="I599" s="120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</row>
    <row r="600" spans="1:32" ht="15.75" customHeight="1">
      <c r="A600" s="116"/>
      <c r="B600" s="115"/>
      <c r="C600" s="117"/>
      <c r="D600" s="115"/>
      <c r="E600" s="117"/>
      <c r="F600" s="117"/>
      <c r="G600" s="284"/>
      <c r="H600" s="120"/>
      <c r="I600" s="120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</row>
    <row r="601" spans="1:32" ht="15.75" customHeight="1">
      <c r="A601" s="116"/>
      <c r="B601" s="115"/>
      <c r="C601" s="117"/>
      <c r="D601" s="115"/>
      <c r="E601" s="117"/>
      <c r="F601" s="117"/>
      <c r="G601" s="284"/>
      <c r="H601" s="120"/>
      <c r="I601" s="120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</row>
    <row r="602" spans="1:32" ht="15.75" customHeight="1">
      <c r="A602" s="116"/>
      <c r="B602" s="115"/>
      <c r="C602" s="117"/>
      <c r="D602" s="115"/>
      <c r="E602" s="117"/>
      <c r="F602" s="117"/>
      <c r="G602" s="284"/>
      <c r="H602" s="120"/>
      <c r="I602" s="120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</row>
    <row r="603" spans="1:32" ht="15.75" customHeight="1">
      <c r="A603" s="116"/>
      <c r="B603" s="115"/>
      <c r="C603" s="117"/>
      <c r="D603" s="115"/>
      <c r="E603" s="117"/>
      <c r="F603" s="117"/>
      <c r="G603" s="284"/>
      <c r="H603" s="120"/>
      <c r="I603" s="120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</row>
    <row r="604" spans="1:32" ht="15.75" customHeight="1">
      <c r="A604" s="116"/>
      <c r="B604" s="115"/>
      <c r="C604" s="117"/>
      <c r="D604" s="115"/>
      <c r="E604" s="117"/>
      <c r="F604" s="117"/>
      <c r="G604" s="284"/>
      <c r="H604" s="120"/>
      <c r="I604" s="120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</row>
    <row r="605" spans="1:32" ht="15.75" customHeight="1">
      <c r="A605" s="116"/>
      <c r="B605" s="115"/>
      <c r="C605" s="117"/>
      <c r="D605" s="115"/>
      <c r="E605" s="117"/>
      <c r="F605" s="117"/>
      <c r="G605" s="284"/>
      <c r="H605" s="120"/>
      <c r="I605" s="120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</row>
    <row r="606" spans="1:32" ht="15.75" customHeight="1">
      <c r="A606" s="116"/>
      <c r="B606" s="115"/>
      <c r="C606" s="117"/>
      <c r="D606" s="115"/>
      <c r="E606" s="117"/>
      <c r="F606" s="117"/>
      <c r="G606" s="284"/>
      <c r="H606" s="120"/>
      <c r="I606" s="120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</row>
    <row r="607" spans="1:32" ht="15.75" customHeight="1">
      <c r="A607" s="116"/>
      <c r="B607" s="115"/>
      <c r="C607" s="117"/>
      <c r="D607" s="115"/>
      <c r="E607" s="117"/>
      <c r="F607" s="117"/>
      <c r="G607" s="284"/>
      <c r="H607" s="120"/>
      <c r="I607" s="120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</row>
    <row r="608" spans="1:32" ht="15.75" customHeight="1">
      <c r="A608" s="116"/>
      <c r="B608" s="115"/>
      <c r="C608" s="117"/>
      <c r="D608" s="115"/>
      <c r="E608" s="117"/>
      <c r="F608" s="117"/>
      <c r="G608" s="284"/>
      <c r="H608" s="120"/>
      <c r="I608" s="120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</row>
    <row r="609" spans="1:32" ht="15.75" customHeight="1">
      <c r="A609" s="116"/>
      <c r="B609" s="115"/>
      <c r="C609" s="117"/>
      <c r="D609" s="115"/>
      <c r="E609" s="117"/>
      <c r="F609" s="117"/>
      <c r="G609" s="284"/>
      <c r="H609" s="120"/>
      <c r="I609" s="120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</row>
    <row r="610" spans="1:32" ht="15.75" customHeight="1">
      <c r="A610" s="116"/>
      <c r="B610" s="115"/>
      <c r="C610" s="117"/>
      <c r="D610" s="115"/>
      <c r="E610" s="117"/>
      <c r="F610" s="117"/>
      <c r="G610" s="284"/>
      <c r="H610" s="120"/>
      <c r="I610" s="120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</row>
    <row r="611" spans="1:32" ht="15.75" customHeight="1">
      <c r="A611" s="116"/>
      <c r="B611" s="115"/>
      <c r="C611" s="117"/>
      <c r="D611" s="115"/>
      <c r="E611" s="117"/>
      <c r="F611" s="117"/>
      <c r="G611" s="284"/>
      <c r="H611" s="120"/>
      <c r="I611" s="120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</row>
    <row r="612" spans="1:32" ht="15.75" customHeight="1">
      <c r="A612" s="116"/>
      <c r="B612" s="115"/>
      <c r="C612" s="117"/>
      <c r="D612" s="115"/>
      <c r="E612" s="117"/>
      <c r="F612" s="117"/>
      <c r="G612" s="284"/>
      <c r="H612" s="120"/>
      <c r="I612" s="120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</row>
    <row r="613" spans="1:32" ht="15.75" customHeight="1">
      <c r="A613" s="116"/>
      <c r="B613" s="115"/>
      <c r="C613" s="117"/>
      <c r="D613" s="115"/>
      <c r="E613" s="117"/>
      <c r="F613" s="117"/>
      <c r="G613" s="284"/>
      <c r="H613" s="120"/>
      <c r="I613" s="120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</row>
    <row r="614" spans="1:32" ht="15.75" customHeight="1">
      <c r="A614" s="116"/>
      <c r="B614" s="115"/>
      <c r="C614" s="117"/>
      <c r="D614" s="115"/>
      <c r="E614" s="117"/>
      <c r="F614" s="117"/>
      <c r="G614" s="284"/>
      <c r="H614" s="120"/>
      <c r="I614" s="120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</row>
    <row r="615" spans="1:32" ht="15.75" customHeight="1">
      <c r="A615" s="116"/>
      <c r="B615" s="115"/>
      <c r="C615" s="117"/>
      <c r="D615" s="115"/>
      <c r="E615" s="117"/>
      <c r="F615" s="117"/>
      <c r="G615" s="284"/>
      <c r="H615" s="120"/>
      <c r="I615" s="120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</row>
    <row r="616" spans="1:32" ht="15.75" customHeight="1">
      <c r="A616" s="116"/>
      <c r="B616" s="115"/>
      <c r="C616" s="117"/>
      <c r="D616" s="115"/>
      <c r="E616" s="117"/>
      <c r="F616" s="117"/>
      <c r="G616" s="284"/>
      <c r="H616" s="120"/>
      <c r="I616" s="120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</row>
    <row r="617" spans="1:32" ht="15.75" customHeight="1">
      <c r="A617" s="116"/>
      <c r="B617" s="115"/>
      <c r="C617" s="117"/>
      <c r="D617" s="115"/>
      <c r="E617" s="117"/>
      <c r="F617" s="117"/>
      <c r="G617" s="284"/>
      <c r="H617" s="120"/>
      <c r="I617" s="120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</row>
    <row r="618" spans="1:32" ht="15.75" customHeight="1">
      <c r="A618" s="116"/>
      <c r="B618" s="115"/>
      <c r="C618" s="117"/>
      <c r="D618" s="115"/>
      <c r="E618" s="117"/>
      <c r="F618" s="117"/>
      <c r="G618" s="284"/>
      <c r="H618" s="120"/>
      <c r="I618" s="120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</row>
    <row r="619" spans="1:32" ht="15.75" customHeight="1">
      <c r="A619" s="116"/>
      <c r="B619" s="115"/>
      <c r="C619" s="117"/>
      <c r="D619" s="115"/>
      <c r="E619" s="117"/>
      <c r="F619" s="117"/>
      <c r="G619" s="284"/>
      <c r="H619" s="120"/>
      <c r="I619" s="120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</row>
    <row r="620" spans="1:32" ht="15.75" customHeight="1">
      <c r="A620" s="116"/>
      <c r="B620" s="115"/>
      <c r="C620" s="117"/>
      <c r="D620" s="115"/>
      <c r="E620" s="117"/>
      <c r="F620" s="117"/>
      <c r="G620" s="284"/>
      <c r="H620" s="120"/>
      <c r="I620" s="120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</row>
    <row r="621" spans="1:32" ht="15.75" customHeight="1">
      <c r="A621" s="116"/>
      <c r="B621" s="115"/>
      <c r="C621" s="117"/>
      <c r="D621" s="115"/>
      <c r="E621" s="117"/>
      <c r="F621" s="117"/>
      <c r="G621" s="284"/>
      <c r="H621" s="120"/>
      <c r="I621" s="120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</row>
    <row r="622" spans="1:32" ht="15.75" customHeight="1">
      <c r="A622" s="116"/>
      <c r="B622" s="115"/>
      <c r="C622" s="117"/>
      <c r="D622" s="115"/>
      <c r="E622" s="117"/>
      <c r="F622" s="117"/>
      <c r="G622" s="284"/>
      <c r="H622" s="120"/>
      <c r="I622" s="120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</row>
    <row r="623" spans="1:32" ht="15.75" customHeight="1">
      <c r="A623" s="116"/>
      <c r="B623" s="115"/>
      <c r="C623" s="117"/>
      <c r="D623" s="115"/>
      <c r="E623" s="117"/>
      <c r="F623" s="117"/>
      <c r="G623" s="284"/>
      <c r="H623" s="120"/>
      <c r="I623" s="120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</row>
    <row r="624" spans="1:32" ht="15.75" customHeight="1">
      <c r="A624" s="116"/>
      <c r="B624" s="115"/>
      <c r="C624" s="117"/>
      <c r="D624" s="115"/>
      <c r="E624" s="117"/>
      <c r="F624" s="117"/>
      <c r="G624" s="284"/>
      <c r="H624" s="120"/>
      <c r="I624" s="120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</row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autoFilter ref="A8:L424"/>
  <mergeCells count="4">
    <mergeCell ref="G1:I1"/>
    <mergeCell ref="A3:I4"/>
    <mergeCell ref="A6:A9"/>
    <mergeCell ref="B6:I8"/>
  </mergeCells>
  <pageMargins left="1.1811023622047245" right="0.23622047244094491" top="0.27559055118110237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1-2</vt:lpstr>
      <vt:lpstr>3-4</vt:lpstr>
      <vt:lpstr>5-6</vt:lpstr>
      <vt:lpstr>7-8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КСП</cp:lastModifiedBy>
  <dcterms:created xsi:type="dcterms:W3CDTF">2010-11-18T09:33:52Z</dcterms:created>
  <dcterms:modified xsi:type="dcterms:W3CDTF">2025-11-25T02:18:19Z</dcterms:modified>
</cp:coreProperties>
</file>