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10" yWindow="540" windowWidth="22710" windowHeight="9465"/>
  </bookViews>
  <sheets>
    <sheet name="пр9" sheetId="3" r:id="rId1"/>
  </sheets>
  <definedNames>
    <definedName name="_xlnm._FilterDatabase" localSheetId="0" hidden="1">пр9!$A$11:$L$438</definedName>
  </definedNames>
  <calcPr calcId="144525"/>
  <extLst>
    <ext uri="GoogleSheetsCustomDataVersion2">
      <go:sheetsCustomData xmlns:go="http://customooxmlschemas.google.com/" r:id="" roundtripDataChecksum="qgzwxSwcaOZc93/9MVcs1T53mw7XuaWpi/0I2jijT2g="/>
    </ext>
  </extLst>
</workbook>
</file>

<file path=xl/calcChain.xml><?xml version="1.0" encoding="utf-8"?>
<calcChain xmlns="http://schemas.openxmlformats.org/spreadsheetml/2006/main">
  <c r="G434" i="3" l="1"/>
  <c r="G433" i="3" s="1"/>
  <c r="I433" i="3"/>
  <c r="H433" i="3"/>
  <c r="I430" i="3"/>
  <c r="H430" i="3"/>
  <c r="G430" i="3"/>
  <c r="I429" i="3"/>
  <c r="I427" i="3" s="1"/>
  <c r="I426" i="3" s="1"/>
  <c r="I425" i="3" s="1"/>
  <c r="H427" i="3"/>
  <c r="H426" i="3" s="1"/>
  <c r="H425" i="3" s="1"/>
  <c r="G427" i="3"/>
  <c r="G426" i="3"/>
  <c r="G425" i="3" s="1"/>
  <c r="I423" i="3"/>
  <c r="H423" i="3"/>
  <c r="G423" i="3"/>
  <c r="I421" i="3"/>
  <c r="H421" i="3"/>
  <c r="G421" i="3"/>
  <c r="J419" i="3"/>
  <c r="I419" i="3"/>
  <c r="H419" i="3"/>
  <c r="G419" i="3"/>
  <c r="I417" i="3"/>
  <c r="H417" i="3"/>
  <c r="G417" i="3"/>
  <c r="I415" i="3"/>
  <c r="H415" i="3"/>
  <c r="G415" i="3"/>
  <c r="G414" i="3" s="1"/>
  <c r="G413" i="3" s="1"/>
  <c r="G411" i="3"/>
  <c r="G409" i="3"/>
  <c r="I407" i="3"/>
  <c r="H407" i="3"/>
  <c r="G407" i="3"/>
  <c r="I405" i="3"/>
  <c r="H405" i="3"/>
  <c r="G405" i="3"/>
  <c r="I396" i="3"/>
  <c r="H396" i="3"/>
  <c r="G396" i="3"/>
  <c r="G395" i="3"/>
  <c r="H395" i="3" s="1"/>
  <c r="G394" i="3"/>
  <c r="H394" i="3" s="1"/>
  <c r="G393" i="3"/>
  <c r="H393" i="3" s="1"/>
  <c r="G392" i="3"/>
  <c r="H392" i="3" s="1"/>
  <c r="G391" i="3"/>
  <c r="H391" i="3" s="1"/>
  <c r="G390" i="3"/>
  <c r="H390" i="3" s="1"/>
  <c r="I387" i="3"/>
  <c r="H386" i="3"/>
  <c r="G386" i="3"/>
  <c r="G385" i="3"/>
  <c r="H385" i="3" s="1"/>
  <c r="G384" i="3"/>
  <c r="H384" i="3" s="1"/>
  <c r="G383" i="3"/>
  <c r="H383" i="3" s="1"/>
  <c r="G382" i="3"/>
  <c r="H382" i="3" s="1"/>
  <c r="I379" i="3"/>
  <c r="I378" i="3"/>
  <c r="H378" i="3"/>
  <c r="H376" i="3" s="1"/>
  <c r="I376" i="3"/>
  <c r="G376" i="3"/>
  <c r="I372" i="3"/>
  <c r="H372" i="3"/>
  <c r="G372" i="3"/>
  <c r="I370" i="3"/>
  <c r="H370" i="3"/>
  <c r="G370" i="3"/>
  <c r="I367" i="3"/>
  <c r="I361" i="3" s="1"/>
  <c r="H367" i="3"/>
  <c r="G367" i="3"/>
  <c r="I365" i="3"/>
  <c r="H365" i="3"/>
  <c r="G365" i="3"/>
  <c r="I362" i="3"/>
  <c r="H362" i="3"/>
  <c r="G362" i="3"/>
  <c r="G361" i="3" s="1"/>
  <c r="I359" i="3"/>
  <c r="H359" i="3"/>
  <c r="G359" i="3"/>
  <c r="G357" i="3"/>
  <c r="I355" i="3"/>
  <c r="H355" i="3"/>
  <c r="G355" i="3"/>
  <c r="I353" i="3"/>
  <c r="H353" i="3"/>
  <c r="G353" i="3"/>
  <c r="I351" i="3"/>
  <c r="H351" i="3"/>
  <c r="G351" i="3"/>
  <c r="I349" i="3"/>
  <c r="H349" i="3"/>
  <c r="G349" i="3"/>
  <c r="I347" i="3"/>
  <c r="H347" i="3"/>
  <c r="G347" i="3"/>
  <c r="I345" i="3"/>
  <c r="H345" i="3"/>
  <c r="G345" i="3"/>
  <c r="I343" i="3"/>
  <c r="H343" i="3"/>
  <c r="G343" i="3"/>
  <c r="I341" i="3"/>
  <c r="H341" i="3"/>
  <c r="G341" i="3"/>
  <c r="I339" i="3"/>
  <c r="H339" i="3"/>
  <c r="G339" i="3"/>
  <c r="I338" i="3"/>
  <c r="H338" i="3"/>
  <c r="I336" i="3"/>
  <c r="H336" i="3"/>
  <c r="J336" i="3" s="1"/>
  <c r="G336" i="3"/>
  <c r="I333" i="3"/>
  <c r="H333" i="3"/>
  <c r="G333" i="3"/>
  <c r="I331" i="3"/>
  <c r="H331" i="3"/>
  <c r="G331" i="3"/>
  <c r="I328" i="3"/>
  <c r="H328" i="3"/>
  <c r="G328" i="3"/>
  <c r="I327" i="3"/>
  <c r="I325" i="3" s="1"/>
  <c r="I324" i="3" s="1"/>
  <c r="H325" i="3"/>
  <c r="H324" i="3" s="1"/>
  <c r="G325" i="3"/>
  <c r="H322" i="3"/>
  <c r="I322" i="3" s="1"/>
  <c r="I321" i="3" s="1"/>
  <c r="I320" i="3" s="1"/>
  <c r="I319" i="3" s="1"/>
  <c r="G321" i="3"/>
  <c r="G320" i="3"/>
  <c r="G319" i="3" s="1"/>
  <c r="G314" i="3"/>
  <c r="G313" i="3" s="1"/>
  <c r="G312" i="3" s="1"/>
  <c r="I313" i="3"/>
  <c r="I312" i="3" s="1"/>
  <c r="H313" i="3"/>
  <c r="H312" i="3" s="1"/>
  <c r="I310" i="3"/>
  <c r="I309" i="3" s="1"/>
  <c r="I308" i="3" s="1"/>
  <c r="I307" i="3" s="1"/>
  <c r="H309" i="3"/>
  <c r="G309" i="3"/>
  <c r="G308" i="3" s="1"/>
  <c r="G307" i="3" s="1"/>
  <c r="H308" i="3"/>
  <c r="H307" i="3" s="1"/>
  <c r="I306" i="3"/>
  <c r="I305" i="3" s="1"/>
  <c r="I298" i="3" s="1"/>
  <c r="H305" i="3"/>
  <c r="G305" i="3"/>
  <c r="G304" i="3"/>
  <c r="H304" i="3" s="1"/>
  <c r="G303" i="3"/>
  <c r="H303" i="3" s="1"/>
  <c r="I299" i="3"/>
  <c r="G296" i="3"/>
  <c r="G294" i="3"/>
  <c r="I292" i="3"/>
  <c r="H292" i="3"/>
  <c r="G292" i="3"/>
  <c r="I291" i="3"/>
  <c r="I290" i="3" s="1"/>
  <c r="H291" i="3"/>
  <c r="H290" i="3" s="1"/>
  <c r="G290" i="3"/>
  <c r="I289" i="3"/>
  <c r="I288" i="3" s="1"/>
  <c r="I287" i="3" s="1"/>
  <c r="I286" i="3" s="1"/>
  <c r="H289" i="3"/>
  <c r="H288" i="3" s="1"/>
  <c r="G289" i="3"/>
  <c r="G288" i="3" s="1"/>
  <c r="G284" i="3"/>
  <c r="I282" i="3"/>
  <c r="H282" i="3"/>
  <c r="G282" i="3"/>
  <c r="I280" i="3"/>
  <c r="I279" i="3" s="1"/>
  <c r="H280" i="3"/>
  <c r="G280" i="3"/>
  <c r="H279" i="3"/>
  <c r="I277" i="3"/>
  <c r="H277" i="3"/>
  <c r="G277" i="3"/>
  <c r="I276" i="3"/>
  <c r="I275" i="3" s="1"/>
  <c r="I274" i="3" s="1"/>
  <c r="H275" i="3"/>
  <c r="G275" i="3"/>
  <c r="G274" i="3"/>
  <c r="I271" i="3"/>
  <c r="I270" i="3" s="1"/>
  <c r="I269" i="3" s="1"/>
  <c r="H271" i="3"/>
  <c r="G271" i="3"/>
  <c r="H270" i="3"/>
  <c r="H269" i="3" s="1"/>
  <c r="G270" i="3"/>
  <c r="G269" i="3" s="1"/>
  <c r="I256" i="3"/>
  <c r="I255" i="3" s="1"/>
  <c r="I254" i="3" s="1"/>
  <c r="I253" i="3" s="1"/>
  <c r="H256" i="3"/>
  <c r="H255" i="3" s="1"/>
  <c r="H254" i="3" s="1"/>
  <c r="H253" i="3" s="1"/>
  <c r="G256" i="3"/>
  <c r="G255" i="3" s="1"/>
  <c r="G254" i="3" s="1"/>
  <c r="G253" i="3" s="1"/>
  <c r="I251" i="3"/>
  <c r="I250" i="3" s="1"/>
  <c r="I249" i="3" s="1"/>
  <c r="H251" i="3"/>
  <c r="G251" i="3"/>
  <c r="H250" i="3"/>
  <c r="H249" i="3" s="1"/>
  <c r="G250" i="3"/>
  <c r="G249" i="3" s="1"/>
  <c r="G247" i="3"/>
  <c r="G245" i="3"/>
  <c r="G244" i="3" s="1"/>
  <c r="G243" i="3" s="1"/>
  <c r="G241" i="3"/>
  <c r="G240" i="3" s="1"/>
  <c r="G238" i="3"/>
  <c r="G236" i="3"/>
  <c r="G235" i="3" s="1"/>
  <c r="G233" i="3"/>
  <c r="G232" i="3" s="1"/>
  <c r="I231" i="3"/>
  <c r="H231" i="3"/>
  <c r="G229" i="3"/>
  <c r="G227" i="3"/>
  <c r="G225" i="3"/>
  <c r="G223" i="3"/>
  <c r="I222" i="3"/>
  <c r="H222" i="3"/>
  <c r="H221" i="3" s="1"/>
  <c r="I221" i="3"/>
  <c r="I217" i="3"/>
  <c r="H217" i="3"/>
  <c r="H216" i="3" s="1"/>
  <c r="H210" i="3" s="1"/>
  <c r="G217" i="3"/>
  <c r="G216" i="3" s="1"/>
  <c r="I216" i="3"/>
  <c r="I210" i="3" s="1"/>
  <c r="G214" i="3"/>
  <c r="I212" i="3"/>
  <c r="H212" i="3"/>
  <c r="G212" i="3"/>
  <c r="I208" i="3"/>
  <c r="H208" i="3"/>
  <c r="H205" i="3" s="1"/>
  <c r="H202" i="3" s="1"/>
  <c r="G208" i="3"/>
  <c r="I206" i="3"/>
  <c r="I205" i="3" s="1"/>
  <c r="I202" i="3" s="1"/>
  <c r="H206" i="3"/>
  <c r="G206" i="3"/>
  <c r="I203" i="3"/>
  <c r="H203" i="3"/>
  <c r="G203" i="3"/>
  <c r="G201" i="3"/>
  <c r="G195" i="3" s="1"/>
  <c r="G194" i="3" s="1"/>
  <c r="G193" i="3" s="1"/>
  <c r="I195" i="3"/>
  <c r="I194" i="3" s="1"/>
  <c r="I193" i="3" s="1"/>
  <c r="H195" i="3"/>
  <c r="H194" i="3" s="1"/>
  <c r="H193" i="3" s="1"/>
  <c r="I188" i="3"/>
  <c r="H188" i="3"/>
  <c r="H183" i="3" s="1"/>
  <c r="H182" i="3" s="1"/>
  <c r="H181" i="3" s="1"/>
  <c r="G188" i="3"/>
  <c r="I184" i="3"/>
  <c r="H184" i="3"/>
  <c r="G184" i="3"/>
  <c r="I183" i="3"/>
  <c r="I182" i="3" s="1"/>
  <c r="I181" i="3" s="1"/>
  <c r="G176" i="3"/>
  <c r="G175" i="3" s="1"/>
  <c r="G174" i="3" s="1"/>
  <c r="G173" i="3" s="1"/>
  <c r="I174" i="3"/>
  <c r="H174" i="3"/>
  <c r="I171" i="3"/>
  <c r="I170" i="3" s="1"/>
  <c r="H171" i="3"/>
  <c r="G171" i="3"/>
  <c r="G170" i="3" s="1"/>
  <c r="H170" i="3"/>
  <c r="I168" i="3"/>
  <c r="H168" i="3"/>
  <c r="H167" i="3" s="1"/>
  <c r="H166" i="3" s="1"/>
  <c r="G168" i="3"/>
  <c r="G167" i="3" s="1"/>
  <c r="G166" i="3" s="1"/>
  <c r="I167" i="3"/>
  <c r="I166" i="3" s="1"/>
  <c r="H165" i="3"/>
  <c r="H164" i="3" s="1"/>
  <c r="H163" i="3" s="1"/>
  <c r="I164" i="3"/>
  <c r="I163" i="3" s="1"/>
  <c r="G164" i="3"/>
  <c r="G163" i="3" s="1"/>
  <c r="I161" i="3"/>
  <c r="H161" i="3"/>
  <c r="G161" i="3"/>
  <c r="G158" i="3" s="1"/>
  <c r="I159" i="3"/>
  <c r="H159" i="3"/>
  <c r="H158" i="3" s="1"/>
  <c r="G159" i="3"/>
  <c r="I158" i="3"/>
  <c r="I155" i="3" s="1"/>
  <c r="I156" i="3"/>
  <c r="H156" i="3"/>
  <c r="G156" i="3"/>
  <c r="I152" i="3"/>
  <c r="H152" i="3"/>
  <c r="H151" i="3" s="1"/>
  <c r="G152" i="3"/>
  <c r="G151" i="3" s="1"/>
  <c r="I151" i="3"/>
  <c r="G149" i="3"/>
  <c r="I146" i="3"/>
  <c r="I139" i="3" s="1"/>
  <c r="I138" i="3" s="1"/>
  <c r="H146" i="3"/>
  <c r="G146" i="3"/>
  <c r="G145" i="3"/>
  <c r="G144" i="3"/>
  <c r="G140" i="3" s="1"/>
  <c r="G139" i="3" s="1"/>
  <c r="I140" i="3"/>
  <c r="H140" i="3"/>
  <c r="H139" i="3"/>
  <c r="I136" i="3"/>
  <c r="I135" i="3" s="1"/>
  <c r="I134" i="3" s="1"/>
  <c r="I133" i="3" s="1"/>
  <c r="H135" i="3"/>
  <c r="H134" i="3" s="1"/>
  <c r="H133" i="3" s="1"/>
  <c r="G135" i="3"/>
  <c r="G134" i="3" s="1"/>
  <c r="G133" i="3" s="1"/>
  <c r="I130" i="3"/>
  <c r="H130" i="3"/>
  <c r="H125" i="3" s="1"/>
  <c r="G130" i="3"/>
  <c r="I128" i="3"/>
  <c r="H128" i="3"/>
  <c r="G128" i="3"/>
  <c r="G125" i="3" s="1"/>
  <c r="I126" i="3"/>
  <c r="H126" i="3"/>
  <c r="G126" i="3"/>
  <c r="I125" i="3"/>
  <c r="H123" i="3"/>
  <c r="G123" i="3"/>
  <c r="G122" i="3" s="1"/>
  <c r="H122" i="3"/>
  <c r="I120" i="3"/>
  <c r="I119" i="3" s="1"/>
  <c r="H120" i="3"/>
  <c r="H119" i="3" s="1"/>
  <c r="G120" i="3"/>
  <c r="G119" i="3"/>
  <c r="G118" i="3" s="1"/>
  <c r="I116" i="3"/>
  <c r="H116" i="3"/>
  <c r="G116" i="3"/>
  <c r="H115" i="3"/>
  <c r="H114" i="3" s="1"/>
  <c r="H113" i="3" s="1"/>
  <c r="H112" i="3" s="1"/>
  <c r="I114" i="3"/>
  <c r="I113" i="3" s="1"/>
  <c r="I112" i="3" s="1"/>
  <c r="G114" i="3"/>
  <c r="G113" i="3" s="1"/>
  <c r="G112" i="3" s="1"/>
  <c r="I110" i="3"/>
  <c r="I109" i="3" s="1"/>
  <c r="H110" i="3"/>
  <c r="H109" i="3" s="1"/>
  <c r="G110" i="3"/>
  <c r="G109" i="3"/>
  <c r="I108" i="3"/>
  <c r="H108" i="3"/>
  <c r="H107" i="3" s="1"/>
  <c r="H106" i="3" s="1"/>
  <c r="I107" i="3"/>
  <c r="I106" i="3" s="1"/>
  <c r="G107" i="3"/>
  <c r="G106" i="3" s="1"/>
  <c r="I105" i="3"/>
  <c r="I104" i="3"/>
  <c r="I103" i="3" s="1"/>
  <c r="H104" i="3"/>
  <c r="G104" i="3"/>
  <c r="H103" i="3"/>
  <c r="G103" i="3"/>
  <c r="I102" i="3"/>
  <c r="I101" i="3" s="1"/>
  <c r="I100" i="3" s="1"/>
  <c r="H101" i="3"/>
  <c r="H100" i="3" s="1"/>
  <c r="G101" i="3"/>
  <c r="G100" i="3"/>
  <c r="G97" i="3"/>
  <c r="G96" i="3" s="1"/>
  <c r="G95" i="3" s="1"/>
  <c r="I96" i="3"/>
  <c r="H96" i="3"/>
  <c r="H95" i="3" s="1"/>
  <c r="I95" i="3"/>
  <c r="H93" i="3"/>
  <c r="G93" i="3"/>
  <c r="G92" i="3" s="1"/>
  <c r="H92" i="3"/>
  <c r="I90" i="3"/>
  <c r="H90" i="3"/>
  <c r="G90" i="3"/>
  <c r="I87" i="3"/>
  <c r="I86" i="3" s="1"/>
  <c r="H87" i="3"/>
  <c r="G87" i="3"/>
  <c r="H86" i="3"/>
  <c r="H85" i="3"/>
  <c r="H84" i="3" s="1"/>
  <c r="I84" i="3"/>
  <c r="G84" i="3"/>
  <c r="I82" i="3"/>
  <c r="H82" i="3"/>
  <c r="G82" i="3"/>
  <c r="I80" i="3"/>
  <c r="H80" i="3"/>
  <c r="G80" i="3"/>
  <c r="I78" i="3"/>
  <c r="H78" i="3"/>
  <c r="G78" i="3"/>
  <c r="I76" i="3"/>
  <c r="I74" i="3" s="1"/>
  <c r="H74" i="3"/>
  <c r="G74" i="3"/>
  <c r="G70" i="3"/>
  <c r="G69" i="3" s="1"/>
  <c r="G65" i="3" s="1"/>
  <c r="I67" i="3"/>
  <c r="I66" i="3" s="1"/>
  <c r="I65" i="3" s="1"/>
  <c r="H67" i="3"/>
  <c r="H66" i="3" s="1"/>
  <c r="H65" i="3" s="1"/>
  <c r="G67" i="3"/>
  <c r="G66" i="3" s="1"/>
  <c r="I62" i="3"/>
  <c r="H62" i="3"/>
  <c r="G62" i="3"/>
  <c r="G60" i="3"/>
  <c r="G59" i="3" s="1"/>
  <c r="G58" i="3" s="1"/>
  <c r="I59" i="3"/>
  <c r="H59" i="3"/>
  <c r="H58" i="3" s="1"/>
  <c r="I58" i="3"/>
  <c r="I53" i="3"/>
  <c r="H53" i="3"/>
  <c r="H42" i="3" s="1"/>
  <c r="H41" i="3" s="1"/>
  <c r="I50" i="3"/>
  <c r="G50" i="3" s="1"/>
  <c r="G42" i="3" s="1"/>
  <c r="G41" i="3" s="1"/>
  <c r="H50" i="3"/>
  <c r="G40" i="3"/>
  <c r="H40" i="3" s="1"/>
  <c r="H39" i="3" s="1"/>
  <c r="H38" i="3" s="1"/>
  <c r="I39" i="3"/>
  <c r="I38" i="3" s="1"/>
  <c r="I36" i="3"/>
  <c r="I35" i="3" s="1"/>
  <c r="H36" i="3"/>
  <c r="H35" i="3" s="1"/>
  <c r="G36" i="3"/>
  <c r="G35" i="3" s="1"/>
  <c r="I31" i="3"/>
  <c r="H31" i="3"/>
  <c r="K31" i="3" s="1"/>
  <c r="G31" i="3"/>
  <c r="I29" i="3"/>
  <c r="H29" i="3"/>
  <c r="G29" i="3"/>
  <c r="I26" i="3"/>
  <c r="H26" i="3"/>
  <c r="G26" i="3"/>
  <c r="I23" i="3"/>
  <c r="H23" i="3"/>
  <c r="G23" i="3"/>
  <c r="I22" i="3"/>
  <c r="I19" i="3" s="1"/>
  <c r="H22" i="3"/>
  <c r="G22" i="3"/>
  <c r="I21" i="3"/>
  <c r="H21" i="3"/>
  <c r="G21" i="3"/>
  <c r="I20" i="3"/>
  <c r="H20" i="3"/>
  <c r="G20" i="3"/>
  <c r="I14" i="3"/>
  <c r="I13" i="3" s="1"/>
  <c r="H14" i="3"/>
  <c r="H13" i="3" s="1"/>
  <c r="G14" i="3"/>
  <c r="G13" i="3"/>
  <c r="H138" i="3" l="1"/>
  <c r="G99" i="3"/>
  <c r="G155" i="3"/>
  <c r="G19" i="3"/>
  <c r="G18" i="3" s="1"/>
  <c r="I42" i="3"/>
  <c r="I41" i="3" s="1"/>
  <c r="G86" i="3"/>
  <c r="H99" i="3"/>
  <c r="J31" i="3"/>
  <c r="I73" i="3"/>
  <c r="I72" i="3" s="1"/>
  <c r="H73" i="3"/>
  <c r="H72" i="3" s="1"/>
  <c r="H192" i="3"/>
  <c r="H274" i="3"/>
  <c r="H273" i="3" s="1"/>
  <c r="G287" i="3"/>
  <c r="H321" i="3"/>
  <c r="H320" i="3" s="1"/>
  <c r="H319" i="3" s="1"/>
  <c r="G324" i="3"/>
  <c r="K419" i="3"/>
  <c r="I118" i="3"/>
  <c r="G138" i="3"/>
  <c r="G137" i="3" s="1"/>
  <c r="I273" i="3"/>
  <c r="H287" i="3"/>
  <c r="H299" i="3"/>
  <c r="H298" i="3" s="1"/>
  <c r="L419" i="3"/>
  <c r="I18" i="3"/>
  <c r="G73" i="3"/>
  <c r="G222" i="3"/>
  <c r="G221" i="3" s="1"/>
  <c r="G279" i="3"/>
  <c r="I335" i="3"/>
  <c r="H361" i="3"/>
  <c r="H414" i="3"/>
  <c r="H413" i="3" s="1"/>
  <c r="H19" i="3"/>
  <c r="H18" i="3" s="1"/>
  <c r="H12" i="3" s="1"/>
  <c r="H11" i="3" s="1"/>
  <c r="L31" i="3"/>
  <c r="H155" i="3"/>
  <c r="G183" i="3"/>
  <c r="G182" i="3" s="1"/>
  <c r="G181" i="3" s="1"/>
  <c r="G273" i="3"/>
  <c r="G268" i="3" s="1"/>
  <c r="G205" i="3"/>
  <c r="G202" i="3" s="1"/>
  <c r="G211" i="3"/>
  <c r="G210" i="3" s="1"/>
  <c r="G192" i="3" s="1"/>
  <c r="J324" i="3"/>
  <c r="H335" i="3"/>
  <c r="I369" i="3"/>
  <c r="G379" i="3"/>
  <c r="H387" i="3"/>
  <c r="I414" i="3"/>
  <c r="I413" i="3" s="1"/>
  <c r="G335" i="3"/>
  <c r="G286" i="3"/>
  <c r="I99" i="3"/>
  <c r="H118" i="3"/>
  <c r="G72" i="3"/>
  <c r="I192" i="3"/>
  <c r="G231" i="3"/>
  <c r="I137" i="3"/>
  <c r="I268" i="3"/>
  <c r="I323" i="3"/>
  <c r="H379" i="3"/>
  <c r="H369" i="3" s="1"/>
  <c r="H323" i="3" s="1"/>
  <c r="H311" i="3" s="1"/>
  <c r="G39" i="3"/>
  <c r="G38" i="3" s="1"/>
  <c r="J12" i="3" s="1"/>
  <c r="G299" i="3"/>
  <c r="G298" i="3" s="1"/>
  <c r="G387" i="3"/>
  <c r="G369" i="3" s="1"/>
  <c r="I311" i="3" l="1"/>
  <c r="I11" i="3"/>
  <c r="I432" i="3" s="1"/>
  <c r="H286" i="3"/>
  <c r="H268" i="3" s="1"/>
  <c r="H432" i="3" s="1"/>
  <c r="H137" i="3"/>
  <c r="I12" i="3"/>
  <c r="G323" i="3"/>
  <c r="G311" i="3" s="1"/>
  <c r="I436" i="3"/>
  <c r="G12" i="3"/>
  <c r="G11" i="3" s="1"/>
  <c r="G432" i="3" l="1"/>
  <c r="H436" i="3"/>
  <c r="G436" i="3"/>
</calcChain>
</file>

<file path=xl/sharedStrings.xml><?xml version="1.0" encoding="utf-8"?>
<sst xmlns="http://schemas.openxmlformats.org/spreadsheetml/2006/main" count="1976" uniqueCount="382">
  <si>
    <t>Иные межбюджетные трансферты</t>
  </si>
  <si>
    <t>Разработка проектно-сметной документации по ликвидации накопленного вреда окружающей среде (для муниципальных образований Забайкальского края)</t>
  </si>
  <si>
    <t>Создание, обустройство и содержание мест (площадок) накопления твердых коммунальных отходов, в том числе закупка контейнеров для накопления твердых коммунальных отходов (в том числе для раздельного накопления)</t>
  </si>
  <si>
    <t>Разработка проектно-сметной документации в целях реализации мероприятий, направленных на ликвидацию мест несанкционированного размещения отходов производства и потребления</t>
  </si>
  <si>
    <t xml:space="preserve">к Решению Совета первого созыва Агинского муниципального округа Забайкальского края "О бюджете Агинского муниципального округа Забайкальского края на 2026 год и плановый период 2027 и 2028 годов"  от "___" _________ 2025г. №______                         
                        </t>
  </si>
  <si>
    <t>Распределение бюджетных ассигнований  по разделам, подразделам, целевым статьям и видам расходов классификации расходов бюджетов в ведомственной структуре расходов бюджета края  на 2026 год  и плановый период 2027-2028 годов.</t>
  </si>
  <si>
    <t>Наименование показателя</t>
  </si>
  <si>
    <t>Коды ведомственной классификации</t>
  </si>
  <si>
    <t>Код ведомства</t>
  </si>
  <si>
    <t>РЗ, ПР</t>
  </si>
  <si>
    <t>ЦСР</t>
  </si>
  <si>
    <t>ВР</t>
  </si>
  <si>
    <t>Доп. класс</t>
  </si>
  <si>
    <t>2026 год</t>
  </si>
  <si>
    <t>2027 год</t>
  </si>
  <si>
    <t>2028 год</t>
  </si>
  <si>
    <t xml:space="preserve">    Учреждение: Администрация Агинского муниципального округа</t>
  </si>
  <si>
    <t>901</t>
  </si>
  <si>
    <t xml:space="preserve">      ОБЩЕГОСУДАРСТВЕННЫЕ ВОПРОСЫ</t>
  </si>
  <si>
    <t>0100</t>
  </si>
  <si>
    <t xml:space="preserve">        Функционирование высшего должностного лица субъекта Российской Федерации и муниципального образования</t>
  </si>
  <si>
    <t>0102</t>
  </si>
  <si>
    <t xml:space="preserve">          Глава муниципального образования</t>
  </si>
  <si>
    <t>0000020300</t>
  </si>
  <si>
    <t>Фонд оплаты труда государственных (муниципальных) органов</t>
  </si>
  <si>
    <t>121</t>
  </si>
  <si>
    <t>211</t>
  </si>
  <si>
    <t xml:space="preserve">  Иные выплаты персоналу государственных (муниципальных) органов, за исключением фонда оплаты труда</t>
  </si>
  <si>
    <t>122</t>
  </si>
  <si>
    <t>212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</si>
  <si>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</si>
  <si>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</si>
  <si>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213</t>
  </si>
  <si>
    <t xml:space="preserve">    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</si>
  <si>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</si>
  <si>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 xml:space="preserve">          Центральный аппарат</t>
  </si>
  <si>
    <t>0000020400</t>
  </si>
  <si>
    <t>Иные выплаты персоналу государственных (муниципальных) органов, за исключением фонда оплаты труда</t>
  </si>
  <si>
    <t>Центральный аппарат</t>
  </si>
  <si>
    <t>0000020402</t>
  </si>
  <si>
    <t xml:space="preserve">          Осуществление государственных полномочий   в сфере государственного управления охраной труда</t>
  </si>
  <si>
    <t>0000079206</t>
  </si>
  <si>
    <t xml:space="preserve">          Осуществление  государственного полномочия  по созданию  административных комиссий</t>
  </si>
  <si>
    <t>0000079207</t>
  </si>
  <si>
    <t xml:space="preserve">            Прочая закупка товаров, работ и услуг для муниципальных нужд</t>
  </si>
  <si>
    <t>244</t>
  </si>
  <si>
    <t>340</t>
  </si>
  <si>
    <t>Единая субвенция</t>
  </si>
  <si>
    <t>0000079202</t>
  </si>
  <si>
    <t>Судебная система</t>
  </si>
  <si>
    <t>0105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</si>
  <si>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</si>
  <si>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0000051200</t>
  </si>
  <si>
    <t>Резервные фонды</t>
  </si>
  <si>
    <t>0111</t>
  </si>
  <si>
    <t>Резервные фонды муниципальных образований</t>
  </si>
  <si>
    <t>0000070050</t>
  </si>
  <si>
    <t>Резервные средства</t>
  </si>
  <si>
    <t>870</t>
  </si>
  <si>
    <t>290</t>
  </si>
  <si>
    <t>Другие общегосударственные расходы</t>
  </si>
  <si>
    <t>0113</t>
  </si>
  <si>
    <t>Учреждения по обеспечению хозяйственного обслуживания</t>
  </si>
  <si>
    <t>0000093990</t>
  </si>
  <si>
    <t>Фонд оплаты труда учреждений</t>
  </si>
  <si>
    <t>111</t>
  </si>
  <si>
    <t xml:space="preserve">  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</si>
  <si>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</si>
  <si>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</t>
  </si>
  <si>
    <t>119</t>
  </si>
  <si>
    <t>224</t>
  </si>
  <si>
    <t>225</t>
  </si>
  <si>
    <t>226</t>
  </si>
  <si>
    <t>310</t>
  </si>
  <si>
    <t xml:space="preserve">  Иные выплаты населению</t>
  </si>
  <si>
    <t>360</t>
  </si>
  <si>
    <t>МАУ ЦМТО</t>
  </si>
  <si>
    <t>621</t>
  </si>
  <si>
    <t>241</t>
  </si>
  <si>
    <t>Исполнение судебных актов Российской Федерации и мировых соглашений по возмещению причиненного вреда</t>
  </si>
  <si>
    <t>831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</si>
  <si>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</si>
  <si>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</si>
  <si>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</si>
  <si>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</si>
  <si>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</si>
  <si>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</si>
  <si>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 xml:space="preserve">      НАЦИОНАЛЬНАЯ ОБОРОНА</t>
  </si>
  <si>
    <t>0200</t>
  </si>
  <si>
    <t>Мобилизационная и вневойсковая подготовка</t>
  </si>
  <si>
    <t>0203</t>
  </si>
  <si>
    <t>Поощрение работников, занимающихся обеспечением по привлечению граждан на военную службу</t>
  </si>
  <si>
    <t>00000П8050</t>
  </si>
  <si>
    <t>Субвенции бюджетам субъектов Российской Федерации на осуществление первичного воинского учета органов местного самоуправления поселений, муниципальных и городских округов</t>
  </si>
  <si>
    <t>0000051180</t>
  </si>
  <si>
    <t xml:space="preserve">  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</si>
  <si>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</si>
  <si>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</si>
  <si>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</si>
  <si>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Защита населения и территории от чрезвычайных ситуаций природного и техногенного характера, гражданская оборона</t>
  </si>
  <si>
    <t>0000024799</t>
  </si>
  <si>
    <t xml:space="preserve">            Субсидии автономным учреждениям на финансовое обеспечение муниципального задания на оказание муниципальных услуг (выполнение работ)</t>
  </si>
  <si>
    <t xml:space="preserve">  Другие вопросы в области национальной безопасности и правоохранительной деятельности</t>
  </si>
  <si>
    <t>0314</t>
  </si>
  <si>
    <t>РЦП "Профилактика правонарушений на территории муниципального района "Агинский район"</t>
  </si>
  <si>
    <t>0000079511</t>
  </si>
  <si>
    <t xml:space="preserve">      НАЦИОНАЛЬНАЯ ЭКОНОМИКА</t>
  </si>
  <si>
    <t>0400</t>
  </si>
  <si>
    <t xml:space="preserve">  Сельское хозяйство и рыболовство</t>
  </si>
  <si>
    <t>0405</t>
  </si>
  <si>
    <t>Организация проведения мероприятий по содержанию безнадзорных животных</t>
  </si>
  <si>
    <t>0000077265</t>
  </si>
  <si>
    <t>Реализация мероприятий на проведение кадастровых работ</t>
  </si>
  <si>
    <t>0000077267</t>
  </si>
  <si>
    <t>Администрирование государственного полномочия по организации проведения мероприятий по содержанию безнадзорных животных</t>
  </si>
  <si>
    <t>0000079265</t>
  </si>
  <si>
    <t>РЦП "Развитие агропромышленного комплекса муниципального района "Агинский район"</t>
  </si>
  <si>
    <t>0000079505</t>
  </si>
  <si>
    <t>Прочая закупка товаров, работ и услуг для муниципальных нужд</t>
  </si>
  <si>
    <t>Дорожное хозяйство (дорожные фонды)</t>
  </si>
  <si>
    <t>0409</t>
  </si>
  <si>
    <t>Муниципальный дорожный фонд</t>
  </si>
  <si>
    <t>0000031522</t>
  </si>
  <si>
    <t xml:space="preserve">  Закупка товаров, работ, услуг в целях капитального ремонта государственного (муниципального) имущества</t>
  </si>
  <si>
    <t>243</t>
  </si>
  <si>
    <t>Содержание автомобильных дорог общего пользования местного значения и искусственных сооружений на них</t>
  </si>
  <si>
    <t>902</t>
  </si>
  <si>
    <t>00000SД016</t>
  </si>
  <si>
    <t>Другие вопросы в области национальной экономики</t>
  </si>
  <si>
    <t>0412</t>
  </si>
  <si>
    <t>РЦП "Поддержка и развитие малого предпринимательства в муниципальном районе "Агинский район" "</t>
  </si>
  <si>
    <t>0000079503</t>
  </si>
  <si>
    <t>ОХРАНА ОКРУЖАЮЩЕЙ СРЕДЫ</t>
  </si>
  <si>
    <t>0600</t>
  </si>
  <si>
    <t>Другие вопросы в области охраны окружающей среды</t>
  </si>
  <si>
    <t>0605</t>
  </si>
  <si>
    <t>Проведение кадастровых работ по образованию земельных участков, занятых скотомогильниками (биотермическими ямами) и изготовление технических планов на бесхозяйные скотомогильники (биотермические ямы)</t>
  </si>
  <si>
    <t>00000S7274</t>
  </si>
  <si>
    <t xml:space="preserve">      ОБРАЗОВАНИЕ</t>
  </si>
  <si>
    <t>0700</t>
  </si>
  <si>
    <t xml:space="preserve">        Дошкольное образование</t>
  </si>
  <si>
    <t>0701</t>
  </si>
  <si>
    <t xml:space="preserve">          Детские дошкольные учреждения</t>
  </si>
  <si>
    <t>0000042099</t>
  </si>
  <si>
    <t xml:space="preserve">        Общее образование</t>
  </si>
  <si>
    <t>0702</t>
  </si>
  <si>
    <t xml:space="preserve">          Школы-детские сады, школы начальные, неполные средние и средние 
</t>
  </si>
  <si>
    <t>0000042199</t>
  </si>
  <si>
    <t>Дополнительное образование</t>
  </si>
  <si>
    <t>0703</t>
  </si>
  <si>
    <t xml:space="preserve">          Учреждения по внешкольной работе с детьми (РОК)</t>
  </si>
  <si>
    <t>0000042398</t>
  </si>
  <si>
    <t xml:space="preserve">        Другие вопросы в области образования</t>
  </si>
  <si>
    <t>0709</t>
  </si>
  <si>
    <t xml:space="preserve">          Учреждения, обеспечивающие предоставление услуг в сфере образования 
</t>
  </si>
  <si>
    <t>0000043599</t>
  </si>
  <si>
    <t xml:space="preserve">      КУЛЬТУРА, КИНЕМАТОГРАФИЯ, СРЕДСТВА МАССОВОЙ ИНФОРМАЦИИ</t>
  </si>
  <si>
    <t>0800</t>
  </si>
  <si>
    <t xml:space="preserve">        Культура</t>
  </si>
  <si>
    <t>0801</t>
  </si>
  <si>
    <t xml:space="preserve">          Учреждения культуры и мероприятия в сфере культуры и кинематографии 
</t>
  </si>
  <si>
    <t>0000044099</t>
  </si>
  <si>
    <t xml:space="preserve">          Библиотеки</t>
  </si>
  <si>
    <t>0000044299</t>
  </si>
  <si>
    <t xml:space="preserve">      СОЦИАЛЬНАЯ ПОЛИТИКА</t>
  </si>
  <si>
    <t>1000</t>
  </si>
  <si>
    <t xml:space="preserve">        Пенсионное обеспечение</t>
  </si>
  <si>
    <t>1001</t>
  </si>
  <si>
    <t xml:space="preserve">          Доплаты к пенсиям муниципальных служащих муниципального района "Агинский район"</t>
  </si>
  <si>
    <t>0000049101</t>
  </si>
  <si>
    <t xml:space="preserve">            Пособия и компенсации гражданам и иные социальные выплаты, кроме публичных нормативных обязательств</t>
  </si>
  <si>
    <t>312</t>
  </si>
  <si>
    <t>263</t>
  </si>
  <si>
    <t>Социальное обеспечение населения</t>
  </si>
  <si>
    <t>1003</t>
  </si>
  <si>
    <t>Реализация мероприятий по комплексному развитию сельских территорий (улучшение жилищных условий граждан, проживающих на сельских территориях)</t>
  </si>
  <si>
    <t>00000L5764</t>
  </si>
  <si>
    <t>Субсидии гражданам на приобретение жилья</t>
  </si>
  <si>
    <t>322</t>
  </si>
  <si>
    <t>262</t>
  </si>
  <si>
    <t xml:space="preserve">  Другие вопросы в области социальной политики
</t>
  </si>
  <si>
    <t>1006</t>
  </si>
  <si>
    <t>Реализация мероприятий по проведению капитального ремонта жилых помещений отдельных категорий граждан</t>
  </si>
  <si>
    <t>0000004927</t>
  </si>
  <si>
    <t>323</t>
  </si>
  <si>
    <t>РЦП "Поддержка социально ориентированных некоммерческих организаций в муниципальном районе "Агинский район"</t>
  </si>
  <si>
    <t>0000079504</t>
  </si>
  <si>
    <t>123</t>
  </si>
  <si>
    <t xml:space="preserve">РЦП "Развитие социальной сферы в МР " Агинский район" </t>
  </si>
  <si>
    <t>0000079506</t>
  </si>
  <si>
    <t xml:space="preserve">  ФИЗИЧЕСКАЯ КУЛЬТУРА И СПОРТ</t>
  </si>
  <si>
    <t>1100</t>
  </si>
  <si>
    <t>Массовый спорт</t>
  </si>
  <si>
    <t>1102</t>
  </si>
  <si>
    <t xml:space="preserve">          Учреждения по внешкольной работе с детьми (РОО)</t>
  </si>
  <si>
    <t>0000042399</t>
  </si>
  <si>
    <t>Закупка энергетических ресурсов</t>
  </si>
  <si>
    <t>247</t>
  </si>
  <si>
    <t>223</t>
  </si>
  <si>
    <t xml:space="preserve">    Учреждение: Комитет по финансам Агинского муниципального округа</t>
  </si>
  <si>
    <t>1</t>
  </si>
  <si>
    <t xml:space="preserve">    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</si>
  <si>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</si>
  <si>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222</t>
  </si>
  <si>
    <t xml:space="preserve">          Осуществление государственного полномочия по установлению нормативов формирования расходов на содержание органов местного самоуправления поселений</t>
  </si>
  <si>
    <t>0000079216</t>
  </si>
  <si>
    <t>ДРУГИЕ ОБЩЕГОСУДАРСТВЕННЫЕ ВОПРОСЫ</t>
  </si>
  <si>
    <t>Общеэкономические вопросы</t>
  </si>
  <si>
    <t>0401</t>
  </si>
  <si>
    <t xml:space="preserve">РЦП "Содействие занятости населения в муниципальном районе "Агинский район" </t>
  </si>
  <si>
    <t>0000079510</t>
  </si>
  <si>
    <t>540</t>
  </si>
  <si>
    <t>251</t>
  </si>
  <si>
    <t xml:space="preserve">  Дорожное хозяйство (дорожные фонды)</t>
  </si>
  <si>
    <t>Проектирование, строительство, реконструкция автомобильных дорог общего пользования местного значения и искусственных сооружений на них с твердым покрытием до сельских населенных пунктов, не имеющих круглогодичной связи с сетью автомобильных дорог общего</t>
  </si>
  <si>
    <t>00000SД015</t>
  </si>
  <si>
    <t>Строительство, реконструкция, капитальный ремонт и ремонт автомобильных дорог общего пользования местного значения и искусственных сооружений на них (включая разработку проектной документации и проведение необходимых экспертиз)</t>
  </si>
  <si>
    <t>00000SД017</t>
  </si>
  <si>
    <t xml:space="preserve">        Другие вопросы в области национальной экономики</t>
  </si>
  <si>
    <t xml:space="preserve">          РЦП "Развитие экономического потенциала муниципального района "Агинский район" </t>
  </si>
  <si>
    <t>0000079514</t>
  </si>
  <si>
    <t>Субсидии юридическим лицам (кроме некоммерческих организаций), индивидуальным предпринимателям, физическим лицам</t>
  </si>
  <si>
    <t>810</t>
  </si>
  <si>
    <t>242</t>
  </si>
  <si>
    <t>CОЦИАЛЬНАЯ ПОЛИТИКА</t>
  </si>
  <si>
    <t>Организация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пользования(кроме воздушного и железнодорожного)</t>
  </si>
  <si>
    <t>0000074505</t>
  </si>
  <si>
    <t xml:space="preserve">        Обслуживание государственного внутреннего и муниципального долга</t>
  </si>
  <si>
    <t>1300</t>
  </si>
  <si>
    <t>1301</t>
  </si>
  <si>
    <t>0000006065</t>
  </si>
  <si>
    <t xml:space="preserve">          Процентные платежи по муниципальному долгу</t>
  </si>
  <si>
    <t>730</t>
  </si>
  <si>
    <t>231</t>
  </si>
  <si>
    <t xml:space="preserve">    Учреждение: Совет Агинского муниципального округа</t>
  </si>
  <si>
    <t xml:space="preserve">  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</si>
  <si>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</si>
  <si>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Совет</t>
  </si>
  <si>
    <t>0000021100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</si>
  <si>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</si>
  <si>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 xml:space="preserve">    Учреждение: КСП муниципального района "Агинский район"</t>
  </si>
  <si>
    <t>0000020401</t>
  </si>
  <si>
    <t>Руководитель контрольного органа муниципального образования и его заместители</t>
  </si>
  <si>
    <t>0000022400</t>
  </si>
  <si>
    <t xml:space="preserve">    Учреждение: Отдел жилищно-коммунального хозяйства и строительства администрации муниципального района "Агинский район"</t>
  </si>
  <si>
    <t>Другие общегосударственные вопросы</t>
  </si>
  <si>
    <t xml:space="preserve">  НАЦИОНАЛЬНАЯ ЭКОНОМИКА</t>
  </si>
  <si>
    <t xml:space="preserve">  Прочая закупка товаров, работ и услуг для обеспечения государственных (муниципальных) нужд</t>
  </si>
  <si>
    <t>Осуществление органами местного самоуправления отдельных государственных полномочий в сфере организации социальной поддержки транспортного обслуживания населения</t>
  </si>
  <si>
    <t>0000079227</t>
  </si>
  <si>
    <t>Администрирование госудасртвенного полномочия по оргаинизации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</t>
  </si>
  <si>
    <t>0000079502</t>
  </si>
  <si>
    <t xml:space="preserve">      ЖИЛИЩНО-КОММУНАЛЬНОЕ ХОЗЯЙСТВО</t>
  </si>
  <si>
    <t>0500</t>
  </si>
  <si>
    <t>Благоустройство</t>
  </si>
  <si>
    <t>0503</t>
  </si>
  <si>
    <t>Обеспечение комплексного развития сельских территорий (реализация мероприятий по благоустройству сельских территорий)</t>
  </si>
  <si>
    <t>00000L5763</t>
  </si>
  <si>
    <t>Реализация программ формирования современной городской среды</t>
  </si>
  <si>
    <t>000И455550</t>
  </si>
  <si>
    <t xml:space="preserve">        Другие вопросы в области жилищно-коммунального хозяйства</t>
  </si>
  <si>
    <t>0505</t>
  </si>
  <si>
    <t>РЦП "Охрана окружающей среды на территории МР "Агинский район"</t>
  </si>
  <si>
    <t>0000079519</t>
  </si>
  <si>
    <t>0000077264</t>
  </si>
  <si>
    <t>0000077295</t>
  </si>
  <si>
    <t>0000077296</t>
  </si>
  <si>
    <t xml:space="preserve">        Охрана семьи и детства</t>
  </si>
  <si>
    <t>1004</t>
  </si>
  <si>
    <t>Реализация мероприятий по обеспечению жильем молодых семей</t>
  </si>
  <si>
    <t>00000L4970</t>
  </si>
  <si>
    <t>Пособия, компенсации и иные социальные выплаты гражданам, кроме публичных нормативных обязательств</t>
  </si>
  <si>
    <t>Учреждение: Муниципальное казенное учреждение"Центр бухгалтерского учета"</t>
  </si>
  <si>
    <t>ОБЩЕГОСУДАРСТВЕННЫЕ ВОПРОСЫ</t>
  </si>
  <si>
    <t>Выполнение функций органами местного самоуправления</t>
  </si>
  <si>
    <t>0000093991</t>
  </si>
  <si>
    <t>Иные выплаты персоналу учреждений</t>
  </si>
  <si>
    <t>221</t>
  </si>
  <si>
    <t xml:space="preserve">    Учреждение: Комитет культуры, спорта и молодежной политики администрации муниципального района "Агинский район"</t>
  </si>
  <si>
    <t>904</t>
  </si>
  <si>
    <t xml:space="preserve">ОБРАЗОВАНИЕ </t>
  </si>
  <si>
    <t xml:space="preserve">            Субсидии бюджетным учреждениям на финансовое обеспечение муниципального задания на оказание муниципальных услуг (выполнение работ)</t>
  </si>
  <si>
    <t>611</t>
  </si>
  <si>
    <t>Субсидии в целях софинансирования расходных обязательств бюджета  по оплате труда работников учреждений бюджетной сферы,</t>
  </si>
  <si>
    <t>00000S8180</t>
  </si>
  <si>
    <t>МОЛОДЕЖНАЯ ПОЛИТИКА И ОЗДОРОВЛЕНИЕ ДЕТЕЙ</t>
  </si>
  <si>
    <t>0707</t>
  </si>
  <si>
    <t>Молодежная политика и оздоровление детей</t>
  </si>
  <si>
    <t>0000043101</t>
  </si>
  <si>
    <t>РЦП "Реализация молодежной политики в МР "Агинский район"</t>
  </si>
  <si>
    <t>0000079513</t>
  </si>
  <si>
    <t>Реализация программы комплексного развития молодежной политики в субъектах Российской Федерации "Регион для молодых"</t>
  </si>
  <si>
    <t>000Ю155160</t>
  </si>
  <si>
    <t>Субсидии бюджетным учреждениям на иные цели</t>
  </si>
  <si>
    <t>612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</si>
  <si>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</si>
  <si>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00000L4670</t>
  </si>
  <si>
    <t>Реализация мероприятий по укреплению единства российской нации и этнокультурному развитию народов России</t>
  </si>
  <si>
    <t>00000L5190</t>
  </si>
  <si>
    <t xml:space="preserve">  Другие вопросы в области культуры, кинематографии</t>
  </si>
  <si>
    <t>0804</t>
  </si>
  <si>
    <t>РЦП" Сохранение и развитие культуры"</t>
  </si>
  <si>
    <t>0000079512</t>
  </si>
  <si>
    <t>Мероприятия в области здравоохранения, спорта и физической культуры, туризма</t>
  </si>
  <si>
    <t>0000051297</t>
  </si>
  <si>
    <t>Премии и гранты</t>
  </si>
  <si>
    <t>350</t>
  </si>
  <si>
    <t xml:space="preserve">    Учреждение: Комитет образования администрации муниципального района "Агинский район"</t>
  </si>
  <si>
    <t>926</t>
  </si>
  <si>
    <t xml:space="preserve">Уплата прочих налогов, сборов </t>
  </si>
  <si>
    <t xml:space="preserve">  Общеэкономические вопросы</t>
  </si>
  <si>
    <t>Субсидия на обсепечение государственных гарантий прав граждан на получение общедоступного и бесплатного дошклольного образования в общеобразовательных учреждениях</t>
  </si>
  <si>
    <t>0000071201</t>
  </si>
  <si>
    <t>Дополнительная мера социальной поддержки отдельной категории граждан Российской Федерации в виде невзимания платы за присмотр и уход за их детьми, осваивающимими образовательные программы в муниципальных дошкольных образовательных организациях Забайкальс</t>
  </si>
  <si>
    <t>000007123Б</t>
  </si>
  <si>
    <t>622</t>
  </si>
  <si>
    <t>Разработка проектно-сметной документации для капитального ремонта образовательных организаций</t>
  </si>
  <si>
    <t>0000071448</t>
  </si>
  <si>
    <t>Субсидия на обеспечение государственных гарантий прав граждан на получение общедоступного и бесплатного общего образования в общеобрзовательных учреждениях</t>
  </si>
  <si>
    <t>0000071202</t>
  </si>
  <si>
    <t xml:space="preserve">          Субсидия на обеспечение бесплатным питанием детей из многодетных семей, обучающихся в муниципальных образовательных учреждениях</t>
  </si>
  <si>
    <t>0000071217</t>
  </si>
  <si>
    <t xml:space="preserve">          Субсидия на обеспечение бесплатным питанием детей из малоимущ семей, обучающихся в муниципальных образовательных учреждениях</t>
  </si>
  <si>
    <t>0000071218</t>
  </si>
  <si>
    <t>Дополнительная мера социальной поддержки отдельной категории граждан Российской Федерации в виде обеспечения льготным питанием их детей, обучающихся в 5-11 классах в муниципальных общеобразовательных организациях Забайкальского края</t>
  </si>
  <si>
    <t>000007121Б</t>
  </si>
  <si>
    <t xml:space="preserve">            Субсидии бюджетным учреждениям на иные цели</t>
  </si>
  <si>
    <t>Обеспечение бесплатным питанием детей-инвалидов, не имеющих статуса ОВЗ, в муниципальных общеобразовательных организациях Забайкальского края</t>
  </si>
  <si>
    <t>0000071229</t>
  </si>
  <si>
    <t>РЦП "Развитие системы образования "</t>
  </si>
  <si>
    <t>0000079509</t>
  </si>
  <si>
    <t xml:space="preserve">  Прочая закупка товаров, работ и услуг для обеспечения государственных (муниципальных) нужд
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</si>
  <si>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</si>
  <si>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000Ю653030</t>
  </si>
  <si>
    <t>Обеспечение выплат районных коэффициентов и процентных надбавок за стаж работы в районах Крайнего Севера и приравненных к ним местностях, а также остальных районах Севера, где установлены районные коэффециенты к ежемесячному денежному вознаграждению, за кассовое руководство педагогическим работникам муниципальных образовательных организаций</t>
  </si>
  <si>
    <t>0000071031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</si>
  <si>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</si>
  <si>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00000L3040</t>
  </si>
  <si>
    <t xml:space="preserve">  Субсидии бюджетным учреждениям на иные цели</t>
  </si>
  <si>
    <t>Реализация мероприятий по модернизации школьных систем образования</t>
  </si>
  <si>
    <t>00000L7500</t>
  </si>
  <si>
    <t>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</si>
  <si>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000E250970</t>
  </si>
  <si>
    <t>Дополнительное образование детей</t>
  </si>
  <si>
    <t>Персонифицированное финансирование дополнительного образования детей</t>
  </si>
  <si>
    <t>0000042397</t>
  </si>
  <si>
    <t xml:space="preserve">          Субсидии бюджетным учреждениям в части увеличения тарифной ставки (должностного оклада) на 25 %</t>
  </si>
  <si>
    <t>00000S1101</t>
  </si>
  <si>
    <t>ДРУГИЕ ВОПРОСЫ В ОБЛАСТИ ОБРАЗОВАНИЯ</t>
  </si>
  <si>
    <t>Организация летнего отдыха детей</t>
  </si>
  <si>
    <t>0000071432</t>
  </si>
  <si>
    <t xml:space="preserve">          Централизованная бухгалтерия отдела образования муниципального района "Агинский район"</t>
  </si>
  <si>
    <t>0000045298</t>
  </si>
  <si>
    <t xml:space="preserve">  Фонд оплаты труда учреждений</t>
  </si>
  <si>
    <t xml:space="preserve">          Методический кабинет отдела образования муниципального района "Агинский район"</t>
  </si>
  <si>
    <t>0000045299</t>
  </si>
  <si>
    <t xml:space="preserve">          Администрирование государственного полномочия по организации и осуществлению деятельности по опеке и попечительству над несовершеннолетними 
</t>
  </si>
  <si>
    <t>0000079211</t>
  </si>
  <si>
    <t>00000Д8040</t>
  </si>
  <si>
    <t>Ежемесячное денежное вознаграждение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 и профессиональных образовательных организаций</t>
  </si>
  <si>
    <t>0000050500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</si>
  <si>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</si>
  <si>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000EB51790</t>
  </si>
  <si>
    <t>Пособия на предоставление компенсации затрат родителей(законных представителей)детей-инвалидов на обучение по основным общеобразовательным программам на дому</t>
  </si>
  <si>
    <t>0000071228</t>
  </si>
  <si>
    <t>321</t>
  </si>
  <si>
    <t>Компенсация части родительской платы за содержание ребенка в государственных и муниципальных образовательных учреждениях, реализующих основную общеобразовательную программу дошкольного образования</t>
  </si>
  <si>
    <t>0000071230</t>
  </si>
  <si>
    <t>Ежемесячные денежные средства на содержание детей-сирот и детей, оставшихся без попечения родителей , в приемных семьях</t>
  </si>
  <si>
    <t>0000072411</t>
  </si>
  <si>
    <t xml:space="preserve">            Меры социальной поддержки населения по публичным нормативным обязательствам</t>
  </si>
  <si>
    <t>313</t>
  </si>
  <si>
    <t xml:space="preserve">Назначения и выплата вознаграждения приемным родителям </t>
  </si>
  <si>
    <t>0000072421</t>
  </si>
  <si>
    <t>Ежемесячные денежные средства на содержание детей сирот и детей , оставшихся без попечения родителей, в семьях опекунов (попечителей)</t>
  </si>
  <si>
    <t>0000072431</t>
  </si>
  <si>
    <t>Всего расходов:</t>
  </si>
  <si>
    <t>Всего доходов</t>
  </si>
  <si>
    <t>безв</t>
  </si>
  <si>
    <t>дох</t>
  </si>
  <si>
    <t xml:space="preserve">Профицит+, дефицит- </t>
  </si>
  <si>
    <t xml:space="preserve">        Приложение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</si>
</sst>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_р_._-;\-* #,##0.0_р_._-;_-* &quot;-&quot;?????_р_._-;_-@"/>
    <numFmt numFmtId="165" formatCode="_-* #,##0.000_р_._-;\-* #,##0.000_р_._-;_-* &quot;-&quot;?????_р_._-;_-@"/>
    <numFmt numFmtId="166" formatCode="_-* #,##0.000\ _₽_-;\-* #,##0.000\ _₽_-;_-* &quot;-&quot;???\ _₽_-;_-@"/>
    <numFmt numFmtId="167" formatCode="_-* #\ ##0.000_р_._-;\-* #\ ##0.000_р_._-;_-* &quot;-&quot;?????_р_._-;_-@"/>
    <numFmt numFmtId="168" formatCode="_-* #\ ##0.000\ _₽_-;\-* #\ ##0.000\ _₽_-;_-* &quot;-&quot;???\ _₽_-;_-@"/>
    <numFmt numFmtId="169" formatCode="_-* #,##0.000_р_._-;\-* #,##0.000_р_._-;_-* &quot;-&quot;???_р_._-;_-@"/>
    <numFmt numFmtId="170" formatCode="0.000"/>
    <numFmt numFmtId="171" formatCode="#,##0.00_ ;\-#,##0.00\ "/>
    <numFmt numFmtId="172" formatCode="_-* #,##0.00_р_._-;\-* #,##0.00_р_._-;_-* &quot;-&quot;?????_р_._-;_-@"/>
    <numFmt numFmtId="173" formatCode="_-* #,##0.00_р_._-;\-* #,##0.00_р_._-;_-* &quot;-&quot;?????.0_р_._-;_-@"/>
    <numFmt numFmtId="174" formatCode="_-* #,##0.000_р_._-;\-* #,##0.000_р_._-;_-* &quot;-&quot;?????.00_р_._-;_-@"/>
  </numFmts>
  <fonts count="28">
    <font>
      <sz val="10"/>
      <color rgb="FF000000"/>
      <name val="Calibri"/>
      <scheme val="minor"/>
    </font>
    <font>
      <sz val="10"/>
      <color theme="1"/>
      <name val="Calibri"/>
      <family val="2"/>
      <charset val="204"/>
    </font>
    <font>
      <sz val="14"/>
      <color theme="1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Arimo"/>
    </font>
    <font>
      <b/>
      <sz val="12"/>
      <color theme="1"/>
      <name val="Times New Roman"/>
      <family val="1"/>
      <charset val="204"/>
    </font>
    <font>
      <sz val="12"/>
      <color theme="1"/>
      <name val="Arimo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9EAD3"/>
      </patternFill>
    </fill>
    <fill>
      <patternFill patternType="solid">
        <fgColor theme="0"/>
        <bgColor rgb="FFE6B8AF"/>
      </patternFill>
    </fill>
    <fill>
      <patternFill patternType="solid">
        <fgColor theme="0"/>
        <bgColor rgb="FFFFFF00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2">
    <xf numFmtId="0" fontId="0" fillId="0" borderId="0" xfId="0" applyFont="1" applyAlignment="1"/>
    <xf numFmtId="0" fontId="7" fillId="3" borderId="1" xfId="0" applyFont="1" applyFill="1" applyBorder="1"/>
    <xf numFmtId="0" fontId="4" fillId="3" borderId="1" xfId="0" applyFont="1" applyFill="1" applyBorder="1"/>
    <xf numFmtId="0" fontId="6" fillId="3" borderId="1" xfId="0" applyFont="1" applyFill="1" applyBorder="1"/>
    <xf numFmtId="0" fontId="9" fillId="3" borderId="1" xfId="0" applyFont="1" applyFill="1" applyBorder="1"/>
    <xf numFmtId="166" fontId="6" fillId="3" borderId="1" xfId="0" applyNumberFormat="1" applyFont="1" applyFill="1" applyBorder="1"/>
    <xf numFmtId="166" fontId="4" fillId="3" borderId="1" xfId="0" applyNumberFormat="1" applyFont="1" applyFill="1" applyBorder="1"/>
    <xf numFmtId="0" fontId="5" fillId="3" borderId="1" xfId="0" applyFont="1" applyFill="1" applyBorder="1"/>
    <xf numFmtId="166" fontId="1" fillId="2" borderId="1" xfId="0" applyNumberFormat="1" applyFont="1" applyFill="1" applyBorder="1"/>
    <xf numFmtId="0" fontId="1" fillId="2" borderId="1" xfId="0" applyFont="1" applyFill="1" applyBorder="1"/>
    <xf numFmtId="0" fontId="10" fillId="3" borderId="1" xfId="0" applyFont="1" applyFill="1" applyBorder="1"/>
    <xf numFmtId="0" fontId="11" fillId="3" borderId="1" xfId="0" applyFont="1" applyFill="1" applyBorder="1"/>
    <xf numFmtId="166" fontId="2" fillId="3" borderId="1" xfId="0" applyNumberFormat="1" applyFont="1" applyFill="1" applyBorder="1"/>
    <xf numFmtId="0" fontId="2" fillId="3" borderId="1" xfId="0" applyFont="1" applyFill="1" applyBorder="1"/>
    <xf numFmtId="165" fontId="6" fillId="3" borderId="1" xfId="0" applyNumberFormat="1" applyFont="1" applyFill="1" applyBorder="1"/>
    <xf numFmtId="168" fontId="2" fillId="3" borderId="1" xfId="0" applyNumberFormat="1" applyFont="1" applyFill="1" applyBorder="1"/>
    <xf numFmtId="168" fontId="6" fillId="3" borderId="1" xfId="0" applyNumberFormat="1" applyFont="1" applyFill="1" applyBorder="1"/>
    <xf numFmtId="0" fontId="12" fillId="3" borderId="1" xfId="0" applyFont="1" applyFill="1" applyBorder="1"/>
    <xf numFmtId="166" fontId="8" fillId="3" borderId="1" xfId="0" applyNumberFormat="1" applyFont="1" applyFill="1" applyBorder="1"/>
    <xf numFmtId="0" fontId="8" fillId="3" borderId="1" xfId="0" applyFont="1" applyFill="1" applyBorder="1"/>
    <xf numFmtId="165" fontId="4" fillId="3" borderId="1" xfId="0" applyNumberFormat="1" applyFont="1" applyFill="1" applyBorder="1"/>
    <xf numFmtId="0" fontId="3" fillId="3" borderId="1" xfId="0" applyFont="1" applyFill="1" applyBorder="1"/>
    <xf numFmtId="0" fontId="16" fillId="0" borderId="0" xfId="0" applyFont="1"/>
    <xf numFmtId="0" fontId="21" fillId="0" borderId="0" xfId="0" applyFont="1" applyAlignment="1">
      <alignment wrapText="1"/>
    </xf>
    <xf numFmtId="0" fontId="21" fillId="0" borderId="0" xfId="0" applyFont="1"/>
    <xf numFmtId="0" fontId="21" fillId="0" borderId="5" xfId="0" applyFont="1" applyBorder="1" applyAlignment="1">
      <alignment wrapText="1"/>
    </xf>
    <xf numFmtId="49" fontId="21" fillId="0" borderId="5" xfId="0" applyNumberFormat="1" applyFont="1" applyBorder="1"/>
    <xf numFmtId="0" fontId="21" fillId="0" borderId="0" xfId="0" applyFont="1" applyAlignment="1">
      <alignment horizontal="center" vertical="center"/>
    </xf>
    <xf numFmtId="0" fontId="13" fillId="0" borderId="0" xfId="0" applyFont="1" applyAlignment="1"/>
    <xf numFmtId="0" fontId="21" fillId="3" borderId="6" xfId="0" applyFont="1" applyFill="1" applyBorder="1" applyAlignment="1">
      <alignment horizontal="left" vertical="center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8" xfId="0" applyFont="1" applyFill="1" applyBorder="1" applyAlignment="1">
      <alignment horizontal="left" vertical="center"/>
    </xf>
    <xf numFmtId="164" fontId="21" fillId="3" borderId="1" xfId="0" applyNumberFormat="1" applyFont="1" applyFill="1" applyBorder="1"/>
    <xf numFmtId="0" fontId="22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vertical="center"/>
    </xf>
    <xf numFmtId="0" fontId="24" fillId="4" borderId="5" xfId="0" applyFont="1" applyFill="1" applyBorder="1" applyAlignment="1">
      <alignment horizontal="left" vertical="center" wrapText="1"/>
    </xf>
    <xf numFmtId="49" fontId="24" fillId="4" borderId="5" xfId="0" applyNumberFormat="1" applyFont="1" applyFill="1" applyBorder="1" applyAlignment="1">
      <alignment horizontal="center" vertical="center" shrinkToFit="1"/>
    </xf>
    <xf numFmtId="49" fontId="24" fillId="4" borderId="5" xfId="0" applyNumberFormat="1" applyFont="1" applyFill="1" applyBorder="1" applyAlignment="1">
      <alignment vertical="center" shrinkToFit="1"/>
    </xf>
    <xf numFmtId="49" fontId="21" fillId="0" borderId="5" xfId="0" applyNumberFormat="1" applyFont="1" applyBorder="1" applyAlignment="1">
      <alignment horizontal="center" vertical="center" shrinkToFit="1"/>
    </xf>
    <xf numFmtId="165" fontId="24" fillId="4" borderId="5" xfId="0" applyNumberFormat="1" applyFont="1" applyFill="1" applyBorder="1"/>
    <xf numFmtId="0" fontId="22" fillId="0" borderId="5" xfId="0" applyFont="1" applyBorder="1" applyAlignment="1">
      <alignment horizontal="left" vertical="center" wrapText="1"/>
    </xf>
    <xf numFmtId="49" fontId="22" fillId="0" borderId="5" xfId="0" applyNumberFormat="1" applyFont="1" applyBorder="1" applyAlignment="1">
      <alignment horizontal="center" vertical="center" shrinkToFit="1"/>
    </xf>
    <xf numFmtId="49" fontId="22" fillId="0" borderId="5" xfId="0" applyNumberFormat="1" applyFont="1" applyBorder="1" applyAlignment="1">
      <alignment vertical="center" shrinkToFit="1"/>
    </xf>
    <xf numFmtId="165" fontId="22" fillId="0" borderId="5" xfId="0" applyNumberFormat="1" applyFont="1" applyBorder="1"/>
    <xf numFmtId="165" fontId="22" fillId="3" borderId="5" xfId="0" applyNumberFormat="1" applyFont="1" applyFill="1" applyBorder="1"/>
    <xf numFmtId="0" fontId="21" fillId="0" borderId="5" xfId="0" applyFont="1" applyBorder="1" applyAlignment="1">
      <alignment horizontal="left" vertical="center" wrapText="1"/>
    </xf>
    <xf numFmtId="49" fontId="21" fillId="0" borderId="5" xfId="0" applyNumberFormat="1" applyFont="1" applyBorder="1" applyAlignment="1">
      <alignment vertical="center"/>
    </xf>
    <xf numFmtId="165" fontId="21" fillId="3" borderId="5" xfId="0" applyNumberFormat="1" applyFont="1" applyFill="1" applyBorder="1"/>
    <xf numFmtId="0" fontId="21" fillId="0" borderId="5" xfId="0" applyFont="1" applyBorder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165" fontId="21" fillId="3" borderId="5" xfId="0" applyNumberFormat="1" applyFont="1" applyFill="1" applyBorder="1" applyAlignment="1"/>
    <xf numFmtId="0" fontId="15" fillId="0" borderId="5" xfId="0" applyFont="1" applyBorder="1" applyAlignment="1">
      <alignment vertical="center" wrapText="1"/>
    </xf>
    <xf numFmtId="49" fontId="22" fillId="0" borderId="5" xfId="0" applyNumberFormat="1" applyFont="1" applyBorder="1" applyAlignment="1">
      <alignment vertical="center"/>
    </xf>
    <xf numFmtId="0" fontId="23" fillId="0" borderId="5" xfId="0" applyFont="1" applyBorder="1" applyAlignment="1">
      <alignment vertical="center" wrapText="1"/>
    </xf>
    <xf numFmtId="49" fontId="21" fillId="0" borderId="5" xfId="0" applyNumberFormat="1" applyFont="1" applyBorder="1" applyAlignment="1">
      <alignment vertical="center" shrinkToFit="1"/>
    </xf>
    <xf numFmtId="0" fontId="21" fillId="3" borderId="5" xfId="0" applyFont="1" applyFill="1" applyBorder="1"/>
    <xf numFmtId="0" fontId="21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/>
    </xf>
    <xf numFmtId="0" fontId="23" fillId="0" borderId="5" xfId="0" applyFont="1" applyBorder="1" applyAlignment="1">
      <alignment horizontal="left"/>
    </xf>
    <xf numFmtId="0" fontId="21" fillId="3" borderId="5" xfId="0" applyFont="1" applyFill="1" applyBorder="1" applyAlignment="1"/>
    <xf numFmtId="0" fontId="21" fillId="0" borderId="5" xfId="0" applyFont="1" applyBorder="1" applyAlignment="1">
      <alignment horizontal="left"/>
    </xf>
    <xf numFmtId="49" fontId="21" fillId="0" borderId="5" xfId="0" applyNumberFormat="1" applyFont="1" applyBorder="1" applyAlignment="1">
      <alignment horizontal="center"/>
    </xf>
    <xf numFmtId="49" fontId="21" fillId="0" borderId="5" xfId="0" applyNumberFormat="1" applyFont="1" applyBorder="1" applyAlignment="1"/>
    <xf numFmtId="0" fontId="22" fillId="3" borderId="5" xfId="0" applyFont="1" applyFill="1" applyBorder="1" applyAlignment="1">
      <alignment horizontal="left" vertical="center" wrapText="1"/>
    </xf>
    <xf numFmtId="49" fontId="22" fillId="3" borderId="5" xfId="0" applyNumberFormat="1" applyFont="1" applyFill="1" applyBorder="1" applyAlignment="1">
      <alignment horizontal="center" vertical="center" shrinkToFit="1"/>
    </xf>
    <xf numFmtId="49" fontId="22" fillId="3" borderId="5" xfId="0" applyNumberFormat="1" applyFont="1" applyFill="1" applyBorder="1" applyAlignment="1">
      <alignment vertical="center" shrinkToFit="1"/>
    </xf>
    <xf numFmtId="0" fontId="22" fillId="2" borderId="14" xfId="0" applyFont="1" applyFill="1" applyBorder="1"/>
    <xf numFmtId="49" fontId="22" fillId="2" borderId="4" xfId="0" applyNumberFormat="1" applyFont="1" applyFill="1" applyBorder="1" applyAlignment="1">
      <alignment horizontal="center"/>
    </xf>
    <xf numFmtId="49" fontId="16" fillId="2" borderId="4" xfId="0" applyNumberFormat="1" applyFont="1" applyFill="1" applyBorder="1"/>
    <xf numFmtId="0" fontId="21" fillId="2" borderId="14" xfId="0" applyFont="1" applyFill="1" applyBorder="1" applyAlignment="1">
      <alignment vertical="top"/>
    </xf>
    <xf numFmtId="49" fontId="21" fillId="2" borderId="4" xfId="0" applyNumberFormat="1" applyFont="1" applyFill="1" applyBorder="1" applyAlignment="1">
      <alignment horizontal="center"/>
    </xf>
    <xf numFmtId="49" fontId="21" fillId="2" borderId="4" xfId="0" applyNumberFormat="1" applyFont="1" applyFill="1" applyBorder="1"/>
    <xf numFmtId="0" fontId="15" fillId="3" borderId="5" xfId="0" applyFont="1" applyFill="1" applyBorder="1" applyAlignment="1">
      <alignment horizontal="left" vertical="center" wrapText="1"/>
    </xf>
    <xf numFmtId="49" fontId="21" fillId="3" borderId="5" xfId="0" applyNumberFormat="1" applyFont="1" applyFill="1" applyBorder="1" applyAlignment="1">
      <alignment horizontal="center" vertical="center" shrinkToFit="1"/>
    </xf>
    <xf numFmtId="49" fontId="21" fillId="3" borderId="5" xfId="0" applyNumberFormat="1" applyFont="1" applyFill="1" applyBorder="1" applyAlignment="1">
      <alignment vertical="center" shrinkToFit="1"/>
    </xf>
    <xf numFmtId="0" fontId="22" fillId="0" borderId="5" xfId="0" applyFont="1" applyBorder="1" applyAlignment="1">
      <alignment horizontal="left"/>
    </xf>
    <xf numFmtId="49" fontId="22" fillId="0" borderId="15" xfId="0" applyNumberFormat="1" applyFont="1" applyBorder="1" applyAlignment="1">
      <alignment horizontal="center"/>
    </xf>
    <xf numFmtId="49" fontId="22" fillId="0" borderId="15" xfId="0" applyNumberFormat="1" applyFont="1" applyBorder="1"/>
    <xf numFmtId="0" fontId="22" fillId="3" borderId="16" xfId="0" applyFont="1" applyFill="1" applyBorder="1"/>
    <xf numFmtId="0" fontId="21" fillId="0" borderId="2" xfId="0" applyFont="1" applyBorder="1" applyAlignment="1">
      <alignment horizontal="left"/>
    </xf>
    <xf numFmtId="49" fontId="21" fillId="0" borderId="3" xfId="0" applyNumberFormat="1" applyFont="1" applyBorder="1" applyAlignment="1">
      <alignment horizontal="center"/>
    </xf>
    <xf numFmtId="49" fontId="21" fillId="0" borderId="3" xfId="0" applyNumberFormat="1" applyFont="1" applyBorder="1"/>
    <xf numFmtId="0" fontId="21" fillId="3" borderId="4" xfId="0" applyFont="1" applyFill="1" applyBorder="1"/>
    <xf numFmtId="165" fontId="22" fillId="3" borderId="16" xfId="0" applyNumberFormat="1" applyFont="1" applyFill="1" applyBorder="1"/>
    <xf numFmtId="0" fontId="15" fillId="0" borderId="2" xfId="0" applyFont="1" applyBorder="1" applyAlignment="1">
      <alignment horizontal="left" wrapText="1"/>
    </xf>
    <xf numFmtId="165" fontId="21" fillId="3" borderId="4" xfId="0" applyNumberFormat="1" applyFont="1" applyFill="1" applyBorder="1"/>
    <xf numFmtId="0" fontId="15" fillId="0" borderId="2" xfId="0" applyFont="1" applyBorder="1" applyAlignment="1">
      <alignment horizontal="left"/>
    </xf>
    <xf numFmtId="0" fontId="23" fillId="0" borderId="5" xfId="0" applyFont="1" applyBorder="1" applyAlignment="1">
      <alignment horizontal="left" vertical="center" wrapText="1"/>
    </xf>
    <xf numFmtId="49" fontId="22" fillId="0" borderId="5" xfId="0" applyNumberFormat="1" applyFont="1" applyBorder="1" applyAlignment="1">
      <alignment horizontal="center" shrinkToFit="1"/>
    </xf>
    <xf numFmtId="0" fontId="15" fillId="0" borderId="5" xfId="0" applyFont="1" applyBorder="1" applyAlignment="1">
      <alignment vertical="top"/>
    </xf>
    <xf numFmtId="49" fontId="21" fillId="0" borderId="15" xfId="0" applyNumberFormat="1" applyFont="1" applyBorder="1" applyAlignment="1">
      <alignment horizontal="center"/>
    </xf>
    <xf numFmtId="49" fontId="21" fillId="0" borderId="15" xfId="0" applyNumberFormat="1" applyFont="1" applyBorder="1"/>
    <xf numFmtId="0" fontId="21" fillId="0" borderId="11" xfId="0" applyFont="1" applyBorder="1" applyAlignment="1">
      <alignment horizontal="left" wrapText="1"/>
    </xf>
    <xf numFmtId="49" fontId="21" fillId="0" borderId="13" xfId="0" applyNumberFormat="1" applyFont="1" applyBorder="1" applyAlignment="1">
      <alignment horizontal="center"/>
    </xf>
    <xf numFmtId="49" fontId="26" fillId="0" borderId="5" xfId="0" applyNumberFormat="1" applyFont="1" applyBorder="1" applyAlignment="1">
      <alignment horizontal="center" vertical="center" shrinkToFit="1"/>
    </xf>
    <xf numFmtId="167" fontId="24" fillId="4" borderId="5" xfId="0" applyNumberFormat="1" applyFont="1" applyFill="1" applyBorder="1"/>
    <xf numFmtId="167" fontId="22" fillId="3" borderId="5" xfId="0" applyNumberFormat="1" applyFont="1" applyFill="1" applyBorder="1"/>
    <xf numFmtId="167" fontId="22" fillId="0" borderId="5" xfId="0" applyNumberFormat="1" applyFont="1" applyBorder="1"/>
    <xf numFmtId="0" fontId="15" fillId="2" borderId="5" xfId="0" applyFont="1" applyFill="1" applyBorder="1"/>
    <xf numFmtId="49" fontId="21" fillId="2" borderId="16" xfId="0" applyNumberFormat="1" applyFont="1" applyFill="1" applyBorder="1" applyAlignment="1">
      <alignment horizontal="center"/>
    </xf>
    <xf numFmtId="49" fontId="21" fillId="2" borderId="16" xfId="0" applyNumberFormat="1" applyFont="1" applyFill="1" applyBorder="1"/>
    <xf numFmtId="165" fontId="21" fillId="3" borderId="16" xfId="0" applyNumberFormat="1" applyFont="1" applyFill="1" applyBorder="1"/>
    <xf numFmtId="167" fontId="24" fillId="3" borderId="5" xfId="0" applyNumberFormat="1" applyFont="1" applyFill="1" applyBorder="1"/>
    <xf numFmtId="49" fontId="21" fillId="0" borderId="5" xfId="0" applyNumberFormat="1" applyFont="1" applyBorder="1" applyAlignment="1">
      <alignment horizontal="center" shrinkToFit="1"/>
    </xf>
    <xf numFmtId="0" fontId="21" fillId="2" borderId="14" xfId="0" applyFont="1" applyFill="1" applyBorder="1" applyAlignment="1">
      <alignment horizontal="left" wrapText="1"/>
    </xf>
    <xf numFmtId="0" fontId="21" fillId="0" borderId="2" xfId="0" applyFont="1" applyBorder="1" applyAlignment="1">
      <alignment horizontal="left" wrapText="1"/>
    </xf>
    <xf numFmtId="167" fontId="21" fillId="0" borderId="5" xfId="0" applyNumberFormat="1" applyFont="1" applyBorder="1"/>
    <xf numFmtId="0" fontId="21" fillId="0" borderId="5" xfId="0" applyFont="1" applyBorder="1"/>
    <xf numFmtId="0" fontId="27" fillId="4" borderId="5" xfId="0" applyFont="1" applyFill="1" applyBorder="1" applyAlignment="1">
      <alignment horizontal="left" vertical="center" wrapText="1"/>
    </xf>
    <xf numFmtId="49" fontId="21" fillId="0" borderId="9" xfId="0" applyNumberFormat="1" applyFont="1" applyBorder="1" applyAlignment="1">
      <alignment vertical="center" shrinkToFit="1"/>
    </xf>
    <xf numFmtId="0" fontId="23" fillId="2" borderId="17" xfId="0" applyFont="1" applyFill="1" applyBorder="1" applyAlignment="1">
      <alignment horizontal="left"/>
    </xf>
    <xf numFmtId="49" fontId="22" fillId="2" borderId="5" xfId="0" applyNumberFormat="1" applyFont="1" applyFill="1" applyBorder="1" applyAlignment="1">
      <alignment horizontal="center"/>
    </xf>
    <xf numFmtId="49" fontId="22" fillId="2" borderId="16" xfId="0" applyNumberFormat="1" applyFont="1" applyFill="1" applyBorder="1" applyAlignment="1">
      <alignment horizontal="center"/>
    </xf>
    <xf numFmtId="165" fontId="22" fillId="3" borderId="3" xfId="0" applyNumberFormat="1" applyFont="1" applyFill="1" applyBorder="1"/>
    <xf numFmtId="165" fontId="21" fillId="3" borderId="3" xfId="0" applyNumberFormat="1" applyFont="1" applyFill="1" applyBorder="1"/>
    <xf numFmtId="0" fontId="27" fillId="4" borderId="5" xfId="0" applyFont="1" applyFill="1" applyBorder="1" applyAlignment="1">
      <alignment horizontal="left"/>
    </xf>
    <xf numFmtId="49" fontId="24" fillId="4" borderId="16" xfId="0" applyNumberFormat="1" applyFont="1" applyFill="1" applyBorder="1" applyAlignment="1">
      <alignment horizontal="center"/>
    </xf>
    <xf numFmtId="49" fontId="24" fillId="4" borderId="16" xfId="0" applyNumberFormat="1" applyFont="1" applyFill="1" applyBorder="1"/>
    <xf numFmtId="165" fontId="24" fillId="4" borderId="16" xfId="0" applyNumberFormat="1" applyFont="1" applyFill="1" applyBorder="1"/>
    <xf numFmtId="165" fontId="22" fillId="0" borderId="15" xfId="0" applyNumberFormat="1" applyFont="1" applyBorder="1"/>
    <xf numFmtId="0" fontId="21" fillId="3" borderId="5" xfId="0" applyFont="1" applyFill="1" applyBorder="1" applyAlignment="1">
      <alignment horizontal="left" vertical="center" wrapText="1"/>
    </xf>
    <xf numFmtId="165" fontId="24" fillId="3" borderId="5" xfId="0" applyNumberFormat="1" applyFont="1" applyFill="1" applyBorder="1"/>
    <xf numFmtId="0" fontId="21" fillId="0" borderId="9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left" vertical="center" wrapText="1"/>
    </xf>
    <xf numFmtId="0" fontId="21" fillId="0" borderId="18" xfId="0" applyFont="1" applyBorder="1" applyAlignment="1">
      <alignment vertical="center" wrapText="1"/>
    </xf>
    <xf numFmtId="165" fontId="27" fillId="3" borderId="5" xfId="0" applyNumberFormat="1" applyFont="1" applyFill="1" applyBorder="1"/>
    <xf numFmtId="165" fontId="25" fillId="3" borderId="5" xfId="0" applyNumberFormat="1" applyFont="1" applyFill="1" applyBorder="1"/>
    <xf numFmtId="0" fontId="21" fillId="0" borderId="9" xfId="0" applyFont="1" applyBorder="1" applyAlignment="1">
      <alignment vertical="center" wrapText="1"/>
    </xf>
    <xf numFmtId="49" fontId="21" fillId="0" borderId="5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49" fontId="27" fillId="4" borderId="5" xfId="0" applyNumberFormat="1" applyFont="1" applyFill="1" applyBorder="1" applyAlignment="1">
      <alignment horizontal="center" vertical="center" shrinkToFit="1"/>
    </xf>
    <xf numFmtId="49" fontId="21" fillId="4" borderId="5" xfId="0" applyNumberFormat="1" applyFont="1" applyFill="1" applyBorder="1" applyAlignment="1">
      <alignment vertical="center" shrinkToFit="1"/>
    </xf>
    <xf numFmtId="49" fontId="21" fillId="4" borderId="5" xfId="0" applyNumberFormat="1" applyFont="1" applyFill="1" applyBorder="1" applyAlignment="1">
      <alignment horizontal="center" vertical="center" shrinkToFit="1"/>
    </xf>
    <xf numFmtId="0" fontId="22" fillId="3" borderId="5" xfId="0" applyFont="1" applyFill="1" applyBorder="1" applyAlignment="1">
      <alignment horizontal="center" vertical="center" wrapText="1"/>
    </xf>
    <xf numFmtId="49" fontId="22" fillId="3" borderId="5" xfId="0" applyNumberFormat="1" applyFont="1" applyFill="1" applyBorder="1" applyAlignment="1">
      <alignment vertical="center"/>
    </xf>
    <xf numFmtId="0" fontId="21" fillId="3" borderId="14" xfId="0" applyFont="1" applyFill="1" applyBorder="1" applyAlignment="1">
      <alignment horizontal="center" vertical="center" wrapText="1"/>
    </xf>
    <xf numFmtId="0" fontId="21" fillId="3" borderId="14" xfId="0" applyFont="1" applyFill="1" applyBorder="1" applyAlignment="1">
      <alignment horizontal="left" vertical="center" wrapText="1"/>
    </xf>
    <xf numFmtId="49" fontId="21" fillId="3" borderId="14" xfId="0" applyNumberFormat="1" applyFont="1" applyFill="1" applyBorder="1" applyAlignment="1">
      <alignment horizontal="center" vertical="center" shrinkToFit="1"/>
    </xf>
    <xf numFmtId="169" fontId="21" fillId="3" borderId="5" xfId="0" applyNumberFormat="1" applyFont="1" applyFill="1" applyBorder="1"/>
    <xf numFmtId="170" fontId="21" fillId="3" borderId="5" xfId="0" applyNumberFormat="1" applyFont="1" applyFill="1" applyBorder="1" applyAlignment="1">
      <alignment horizontal="center"/>
    </xf>
    <xf numFmtId="0" fontId="21" fillId="0" borderId="18" xfId="0" applyFont="1" applyBorder="1" applyAlignment="1">
      <alignment horizontal="center" vertical="center" wrapText="1"/>
    </xf>
    <xf numFmtId="165" fontId="21" fillId="3" borderId="5" xfId="0" applyNumberFormat="1" applyFont="1" applyFill="1" applyBorder="1" applyAlignment="1">
      <alignment horizontal="center"/>
    </xf>
    <xf numFmtId="167" fontId="21" fillId="3" borderId="5" xfId="0" applyNumberFormat="1" applyFont="1" applyFill="1" applyBorder="1"/>
    <xf numFmtId="0" fontId="22" fillId="0" borderId="18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167" fontId="21" fillId="3" borderId="5" xfId="0" applyNumberFormat="1" applyFont="1" applyFill="1" applyBorder="1" applyAlignment="1"/>
    <xf numFmtId="171" fontId="21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right" vertical="center"/>
    </xf>
    <xf numFmtId="172" fontId="19" fillId="0" borderId="5" xfId="0" applyNumberFormat="1" applyFont="1" applyBorder="1" applyAlignment="1">
      <alignment horizontal="center"/>
    </xf>
    <xf numFmtId="0" fontId="22" fillId="0" borderId="5" xfId="0" applyFont="1" applyBorder="1" applyAlignment="1">
      <alignment horizontal="left" wrapText="1"/>
    </xf>
    <xf numFmtId="49" fontId="20" fillId="0" borderId="5" xfId="0" applyNumberFormat="1" applyFont="1" applyBorder="1" applyAlignment="1">
      <alignment horizontal="center" vertical="center" shrinkToFit="1"/>
    </xf>
    <xf numFmtId="0" fontId="19" fillId="0" borderId="5" xfId="0" applyFont="1" applyBorder="1" applyAlignment="1">
      <alignment vertical="center"/>
    </xf>
    <xf numFmtId="0" fontId="21" fillId="0" borderId="5" xfId="0" applyFont="1" applyBorder="1" applyAlignment="1">
      <alignment horizontal="left" wrapText="1"/>
    </xf>
    <xf numFmtId="0" fontId="22" fillId="0" borderId="5" xfId="0" applyFont="1" applyBorder="1" applyAlignment="1">
      <alignment horizontal="right" vertical="center"/>
    </xf>
    <xf numFmtId="4" fontId="22" fillId="0" borderId="18" xfId="0" applyNumberFormat="1" applyFont="1" applyBorder="1" applyAlignment="1">
      <alignment horizontal="center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vertical="center"/>
    </xf>
    <xf numFmtId="172" fontId="14" fillId="2" borderId="1" xfId="0" applyNumberFormat="1" applyFont="1" applyFill="1" applyBorder="1" applyAlignment="1">
      <alignment horizontal="center"/>
    </xf>
    <xf numFmtId="172" fontId="21" fillId="0" borderId="18" xfId="0" applyNumberFormat="1" applyFont="1" applyBorder="1" applyAlignment="1">
      <alignment horizontal="center"/>
    </xf>
    <xf numFmtId="173" fontId="21" fillId="3" borderId="1" xfId="0" applyNumberFormat="1" applyFont="1" applyFill="1" applyBorder="1" applyAlignment="1">
      <alignment horizontal="center"/>
    </xf>
    <xf numFmtId="174" fontId="21" fillId="3" borderId="1" xfId="0" applyNumberFormat="1" applyFont="1" applyFill="1" applyBorder="1" applyAlignment="1">
      <alignment horizontal="center"/>
    </xf>
    <xf numFmtId="0" fontId="21" fillId="3" borderId="1" xfId="0" applyFont="1" applyFill="1" applyBorder="1"/>
    <xf numFmtId="0" fontId="17" fillId="2" borderId="1" xfId="0" applyFont="1" applyFill="1" applyBorder="1" applyAlignment="1">
      <alignment horizontal="center" wrapText="1"/>
    </xf>
    <xf numFmtId="164" fontId="21" fillId="4" borderId="1" xfId="0" applyNumberFormat="1" applyFont="1" applyFill="1" applyBorder="1"/>
    <xf numFmtId="165" fontId="21" fillId="7" borderId="5" xfId="0" applyNumberFormat="1" applyFont="1" applyFill="1" applyBorder="1"/>
    <xf numFmtId="165" fontId="21" fillId="8" borderId="5" xfId="0" applyNumberFormat="1" applyFont="1" applyFill="1" applyBorder="1"/>
    <xf numFmtId="165" fontId="21" fillId="8" borderId="5" xfId="0" applyNumberFormat="1" applyFont="1" applyFill="1" applyBorder="1" applyAlignment="1"/>
    <xf numFmtId="165" fontId="21" fillId="9" borderId="5" xfId="0" applyNumberFormat="1" applyFont="1" applyFill="1" applyBorder="1" applyAlignment="1"/>
    <xf numFmtId="165" fontId="21" fillId="9" borderId="5" xfId="0" applyNumberFormat="1" applyFont="1" applyFill="1" applyBorder="1"/>
    <xf numFmtId="165" fontId="21" fillId="7" borderId="5" xfId="0" applyNumberFormat="1" applyFont="1" applyFill="1" applyBorder="1" applyAlignment="1"/>
    <xf numFmtId="165" fontId="21" fillId="5" borderId="5" xfId="0" applyNumberFormat="1" applyFont="1" applyFill="1" applyBorder="1" applyAlignment="1"/>
    <xf numFmtId="165" fontId="22" fillId="6" borderId="4" xfId="0" applyNumberFormat="1" applyFont="1" applyFill="1" applyBorder="1" applyAlignment="1">
      <alignment horizontal="right"/>
    </xf>
    <xf numFmtId="165" fontId="22" fillId="6" borderId="5" xfId="0" applyNumberFormat="1" applyFont="1" applyFill="1" applyBorder="1" applyAlignment="1">
      <alignment horizontal="center"/>
    </xf>
    <xf numFmtId="165" fontId="21" fillId="7" borderId="4" xfId="0" applyNumberFormat="1" applyFont="1" applyFill="1" applyBorder="1" applyAlignment="1">
      <alignment horizontal="center"/>
    </xf>
    <xf numFmtId="165" fontId="16" fillId="6" borderId="4" xfId="0" applyNumberFormat="1" applyFont="1" applyFill="1" applyBorder="1"/>
    <xf numFmtId="165" fontId="25" fillId="8" borderId="4" xfId="0" applyNumberFormat="1" applyFont="1" applyFill="1" applyBorder="1" applyAlignment="1">
      <alignment horizontal="right"/>
    </xf>
    <xf numFmtId="167" fontId="22" fillId="5" borderId="5" xfId="0" applyNumberFormat="1" applyFont="1" applyFill="1" applyBorder="1"/>
    <xf numFmtId="167" fontId="21" fillId="5" borderId="5" xfId="0" applyNumberFormat="1" applyFont="1" applyFill="1" applyBorder="1"/>
    <xf numFmtId="167" fontId="21" fillId="7" borderId="5" xfId="0" applyNumberFormat="1" applyFont="1" applyFill="1" applyBorder="1"/>
    <xf numFmtId="0" fontId="21" fillId="8" borderId="5" xfId="0" applyFont="1" applyFill="1" applyBorder="1"/>
    <xf numFmtId="169" fontId="21" fillId="7" borderId="5" xfId="0" applyNumberFormat="1" applyFont="1" applyFill="1" applyBorder="1" applyAlignment="1"/>
    <xf numFmtId="169" fontId="21" fillId="7" borderId="5" xfId="0" applyNumberFormat="1" applyFont="1" applyFill="1" applyBorder="1"/>
    <xf numFmtId="172" fontId="19" fillId="5" borderId="5" xfId="0" applyNumberFormat="1" applyFont="1" applyFill="1" applyBorder="1" applyAlignment="1">
      <alignment horizontal="center"/>
    </xf>
    <xf numFmtId="172" fontId="19" fillId="0" borderId="9" xfId="0" applyNumberFormat="1" applyFont="1" applyBorder="1" applyAlignment="1">
      <alignment horizontal="center"/>
    </xf>
    <xf numFmtId="4" fontId="22" fillId="0" borderId="19" xfId="0" applyNumberFormat="1" applyFont="1" applyBorder="1" applyAlignment="1">
      <alignment horizontal="center"/>
    </xf>
    <xf numFmtId="0" fontId="22" fillId="0" borderId="14" xfId="0" applyFont="1" applyBorder="1" applyAlignment="1">
      <alignment horizontal="center" vertical="center" wrapText="1"/>
    </xf>
    <xf numFmtId="0" fontId="22" fillId="0" borderId="14" xfId="0" applyFont="1" applyBorder="1" applyAlignment="1">
      <alignment vertical="center" wrapText="1"/>
    </xf>
    <xf numFmtId="0" fontId="22" fillId="0" borderId="1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/>
    <xf numFmtId="0" fontId="22" fillId="0" borderId="0" xfId="0" applyFont="1" applyAlignment="1">
      <alignment horizontal="center" wrapText="1"/>
    </xf>
    <xf numFmtId="0" fontId="21" fillId="0" borderId="10" xfId="0" applyFont="1" applyBorder="1" applyAlignment="1">
      <alignment horizontal="left" vertical="center" wrapText="1"/>
    </xf>
    <xf numFmtId="0" fontId="18" fillId="0" borderId="12" xfId="0" applyFont="1" applyBorder="1"/>
    <xf numFmtId="0" fontId="18" fillId="0" borderId="2" xfId="0" applyFont="1" applyBorder="1"/>
    <xf numFmtId="0" fontId="21" fillId="0" borderId="19" xfId="0" applyFont="1" applyBorder="1" applyAlignment="1">
      <alignment horizontal="center" vertical="center" wrapText="1"/>
    </xf>
    <xf numFmtId="0" fontId="18" fillId="0" borderId="19" xfId="0" applyFont="1" applyBorder="1"/>
    <xf numFmtId="0" fontId="13" fillId="0" borderId="19" xfId="0" applyFont="1" applyBorder="1" applyAlignment="1"/>
    <xf numFmtId="0" fontId="16" fillId="0" borderId="8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1034"/>
  <sheetViews>
    <sheetView tabSelected="1" topLeftCell="A424" workbookViewId="0">
      <selection activeCell="G170" sqref="G170"/>
    </sheetView>
  </sheetViews>
  <sheetFormatPr defaultColWidth="14.42578125" defaultRowHeight="15" customHeight="1"/>
  <cols>
    <col min="1" max="1" width="60.5703125" style="28" customWidth="1"/>
    <col min="2" max="2" width="9.42578125" style="28" customWidth="1"/>
    <col min="3" max="3" width="10.140625" style="28" customWidth="1"/>
    <col min="4" max="4" width="16.7109375" style="28" customWidth="1"/>
    <col min="5" max="5" width="6.7109375" style="28" customWidth="1"/>
    <col min="6" max="6" width="13.42578125" style="28" customWidth="1"/>
    <col min="7" max="7" width="23.28515625" style="28" customWidth="1"/>
    <col min="8" max="8" width="22.7109375" style="28" hidden="1" customWidth="1"/>
    <col min="9" max="9" width="23.42578125" style="28" hidden="1" customWidth="1"/>
    <col min="10" max="10" width="19.28515625" hidden="1" customWidth="1"/>
    <col min="11" max="12" width="15" hidden="1" customWidth="1"/>
    <col min="13" max="32" width="8.85546875" customWidth="1"/>
  </cols>
  <sheetData>
    <row r="1" spans="1:32" ht="15.75" customHeight="1">
      <c r="A1" s="23"/>
      <c r="B1" s="24"/>
      <c r="C1" s="27"/>
      <c r="D1" s="27"/>
      <c r="E1" s="192" t="s">
        <v>381</v>
      </c>
      <c r="F1" s="193"/>
      <c r="G1" s="193"/>
      <c r="H1" s="29"/>
      <c r="I1" s="2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5.75" customHeight="1">
      <c r="A2" s="30"/>
      <c r="B2" s="31"/>
      <c r="C2" s="31"/>
      <c r="D2" s="27"/>
      <c r="E2" s="31"/>
      <c r="F2" s="32"/>
      <c r="G2" s="33"/>
      <c r="H2" s="33"/>
      <c r="I2" s="3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66.599999999999994" customHeight="1">
      <c r="A3" s="30"/>
      <c r="B3" s="31"/>
      <c r="C3" s="31"/>
      <c r="D3" s="201" t="s">
        <v>4</v>
      </c>
      <c r="E3" s="201"/>
      <c r="F3" s="201"/>
      <c r="G3" s="201"/>
      <c r="H3" s="201"/>
      <c r="I3" s="20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5.75" customHeight="1">
      <c r="A4" s="194" t="s">
        <v>5</v>
      </c>
      <c r="B4" s="193"/>
      <c r="C4" s="193"/>
      <c r="D4" s="193"/>
      <c r="E4" s="193"/>
      <c r="F4" s="193"/>
      <c r="G4" s="193"/>
      <c r="H4" s="193"/>
      <c r="I4" s="19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t="33" customHeight="1">
      <c r="A5" s="193"/>
      <c r="B5" s="193"/>
      <c r="C5" s="193"/>
      <c r="D5" s="193"/>
      <c r="E5" s="193"/>
      <c r="F5" s="193"/>
      <c r="G5" s="193"/>
      <c r="H5" s="193"/>
      <c r="I5" s="193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ht="33" customHeight="1">
      <c r="A6" s="30"/>
      <c r="B6" s="27"/>
      <c r="C6" s="31"/>
      <c r="D6" s="27"/>
      <c r="E6" s="31"/>
      <c r="F6" s="31"/>
      <c r="G6" s="34"/>
      <c r="H6" s="24"/>
      <c r="I6" s="2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15.75" customHeight="1">
      <c r="A7" s="195" t="s">
        <v>6</v>
      </c>
      <c r="B7" s="198" t="s">
        <v>7</v>
      </c>
      <c r="C7" s="199"/>
      <c r="D7" s="199"/>
      <c r="E7" s="199"/>
      <c r="F7" s="199"/>
      <c r="G7" s="199"/>
      <c r="H7" s="199"/>
      <c r="I7" s="199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ht="15.75" customHeight="1">
      <c r="A8" s="196"/>
      <c r="B8" s="199"/>
      <c r="C8" s="200"/>
      <c r="D8" s="200"/>
      <c r="E8" s="200"/>
      <c r="F8" s="200"/>
      <c r="G8" s="200"/>
      <c r="H8" s="200"/>
      <c r="I8" s="199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ht="15.75" customHeight="1">
      <c r="A9" s="196"/>
      <c r="B9" s="199"/>
      <c r="C9" s="199"/>
      <c r="D9" s="199"/>
      <c r="E9" s="199"/>
      <c r="F9" s="199"/>
      <c r="G9" s="199"/>
      <c r="H9" s="199"/>
      <c r="I9" s="199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ht="39.75" customHeight="1">
      <c r="A10" s="197"/>
      <c r="B10" s="189" t="s">
        <v>8</v>
      </c>
      <c r="C10" s="189" t="s">
        <v>9</v>
      </c>
      <c r="D10" s="190" t="s">
        <v>10</v>
      </c>
      <c r="E10" s="189" t="s">
        <v>11</v>
      </c>
      <c r="F10" s="189" t="s">
        <v>12</v>
      </c>
      <c r="G10" s="191" t="s">
        <v>13</v>
      </c>
      <c r="H10" s="191" t="s">
        <v>14</v>
      </c>
      <c r="I10" s="191" t="s">
        <v>15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ht="15.75" customHeight="1">
      <c r="A11" s="37" t="s">
        <v>16</v>
      </c>
      <c r="B11" s="38" t="s">
        <v>17</v>
      </c>
      <c r="C11" s="38"/>
      <c r="D11" s="39"/>
      <c r="E11" s="38"/>
      <c r="F11" s="40"/>
      <c r="G11" s="41">
        <f t="shared" ref="G11:I11" si="0">G12+G58+G72+G118+G65+G95+G99+G112+G133</f>
        <v>397626.19337000005</v>
      </c>
      <c r="H11" s="41">
        <f t="shared" si="0"/>
        <v>313168.02</v>
      </c>
      <c r="I11" s="41">
        <f t="shared" si="0"/>
        <v>306783.82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ht="15.75" customHeight="1">
      <c r="A12" s="42" t="s">
        <v>18</v>
      </c>
      <c r="B12" s="43" t="s">
        <v>17</v>
      </c>
      <c r="C12" s="43" t="s">
        <v>19</v>
      </c>
      <c r="D12" s="44"/>
      <c r="E12" s="43"/>
      <c r="F12" s="43"/>
      <c r="G12" s="45">
        <f t="shared" ref="G12:I12" si="1">G13+G18+G38+G41+G35</f>
        <v>132018.69216000001</v>
      </c>
      <c r="H12" s="45">
        <f t="shared" si="1"/>
        <v>111548</v>
      </c>
      <c r="I12" s="45">
        <f t="shared" si="1"/>
        <v>112307.7</v>
      </c>
      <c r="J12" s="5">
        <f>G13+G18+G35+G38+J13</f>
        <v>40619.492999999995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31.5" customHeight="1">
      <c r="A13" s="42" t="s">
        <v>20</v>
      </c>
      <c r="B13" s="43" t="s">
        <v>17</v>
      </c>
      <c r="C13" s="43" t="s">
        <v>21</v>
      </c>
      <c r="D13" s="44"/>
      <c r="E13" s="43"/>
      <c r="F13" s="43"/>
      <c r="G13" s="46">
        <f t="shared" ref="G13:I13" si="2">G14</f>
        <v>1611.193</v>
      </c>
      <c r="H13" s="46">
        <f t="shared" si="2"/>
        <v>1317</v>
      </c>
      <c r="I13" s="46">
        <f t="shared" si="2"/>
        <v>1317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5.75" customHeight="1">
      <c r="A14" s="47" t="s">
        <v>22</v>
      </c>
      <c r="B14" s="40" t="s">
        <v>17</v>
      </c>
      <c r="C14" s="40" t="s">
        <v>21</v>
      </c>
      <c r="D14" s="48" t="s">
        <v>23</v>
      </c>
      <c r="E14" s="40"/>
      <c r="F14" s="40"/>
      <c r="G14" s="49">
        <f t="shared" ref="G14:I14" si="3">G15+G17+G16</f>
        <v>1611.193</v>
      </c>
      <c r="H14" s="49">
        <f t="shared" si="3"/>
        <v>1317</v>
      </c>
      <c r="I14" s="49">
        <f t="shared" si="3"/>
        <v>1317</v>
      </c>
      <c r="J14" s="6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1:32" ht="31.5" customHeight="1">
      <c r="A15" s="50" t="s">
        <v>24</v>
      </c>
      <c r="B15" s="40" t="s">
        <v>17</v>
      </c>
      <c r="C15" s="40" t="s">
        <v>21</v>
      </c>
      <c r="D15" s="48" t="s">
        <v>23</v>
      </c>
      <c r="E15" s="40" t="s">
        <v>25</v>
      </c>
      <c r="F15" s="40" t="s">
        <v>26</v>
      </c>
      <c r="G15" s="168">
        <v>1151</v>
      </c>
      <c r="H15" s="49">
        <v>1004</v>
      </c>
      <c r="I15" s="49">
        <v>1004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ht="47.25" customHeight="1">
      <c r="A16" s="51" t="s">
        <v>27</v>
      </c>
      <c r="B16" s="40" t="s">
        <v>17</v>
      </c>
      <c r="C16" s="40" t="s">
        <v>21</v>
      </c>
      <c r="D16" s="48" t="s">
        <v>23</v>
      </c>
      <c r="E16" s="40" t="s">
        <v>28</v>
      </c>
      <c r="F16" s="40" t="s">
        <v>29</v>
      </c>
      <c r="G16" s="52">
        <v>113.193</v>
      </c>
      <c r="H16" s="49">
        <v>10</v>
      </c>
      <c r="I16" s="49">
        <v>10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ht="47.25" customHeight="1">
      <c r="A17" s="53" t="s">
        <v>30</v>
      </c>
      <c r="B17" s="40" t="s">
        <v>17</v>
      </c>
      <c r="C17" s="40" t="s">
        <v>21</v>
      </c>
      <c r="D17" s="48" t="s">
        <v>23</v>
      </c>
      <c r="E17" s="40" t="s">
        <v>31</v>
      </c>
      <c r="F17" s="40" t="s">
        <v>32</v>
      </c>
      <c r="G17" s="168">
        <v>347</v>
      </c>
      <c r="H17" s="49">
        <v>303</v>
      </c>
      <c r="I17" s="49">
        <v>303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ht="47.25" customHeight="1">
      <c r="A18" s="42" t="s">
        <v>33</v>
      </c>
      <c r="B18" s="43" t="s">
        <v>17</v>
      </c>
      <c r="C18" s="43" t="s">
        <v>34</v>
      </c>
      <c r="D18" s="54"/>
      <c r="E18" s="43"/>
      <c r="F18" s="43"/>
      <c r="G18" s="46">
        <f t="shared" ref="G18:I18" si="4">G19+G31+G23+G29+G26</f>
        <v>37980.6</v>
      </c>
      <c r="H18" s="46">
        <f t="shared" si="4"/>
        <v>34704.9</v>
      </c>
      <c r="I18" s="46">
        <f t="shared" si="4"/>
        <v>34656.199999999997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15.75" customHeight="1">
      <c r="A19" s="47" t="s">
        <v>35</v>
      </c>
      <c r="B19" s="40" t="s">
        <v>17</v>
      </c>
      <c r="C19" s="40" t="s">
        <v>34</v>
      </c>
      <c r="D19" s="48" t="s">
        <v>36</v>
      </c>
      <c r="E19" s="40"/>
      <c r="F19" s="40"/>
      <c r="G19" s="49">
        <f t="shared" ref="G19:I19" si="5">SUM(G20:G22)</f>
        <v>36030</v>
      </c>
      <c r="H19" s="49">
        <f t="shared" si="5"/>
        <v>32289</v>
      </c>
      <c r="I19" s="49">
        <f t="shared" si="5"/>
        <v>32289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ht="31.5" customHeight="1">
      <c r="A20" s="50" t="s">
        <v>24</v>
      </c>
      <c r="B20" s="40" t="s">
        <v>17</v>
      </c>
      <c r="C20" s="40" t="s">
        <v>34</v>
      </c>
      <c r="D20" s="48" t="s">
        <v>36</v>
      </c>
      <c r="E20" s="40" t="s">
        <v>25</v>
      </c>
      <c r="F20" s="40" t="s">
        <v>26</v>
      </c>
      <c r="G20" s="168">
        <f>27205+422</f>
        <v>27627</v>
      </c>
      <c r="H20" s="49">
        <f t="shared" ref="H20:I20" si="6">7480+17000+376</f>
        <v>24856</v>
      </c>
      <c r="I20" s="49">
        <f t="shared" si="6"/>
        <v>24856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ht="47.25" customHeight="1">
      <c r="A21" s="53" t="s">
        <v>30</v>
      </c>
      <c r="B21" s="40" t="s">
        <v>17</v>
      </c>
      <c r="C21" s="40" t="s">
        <v>34</v>
      </c>
      <c r="D21" s="48" t="s">
        <v>36</v>
      </c>
      <c r="E21" s="40" t="s">
        <v>31</v>
      </c>
      <c r="F21" s="40" t="s">
        <v>32</v>
      </c>
      <c r="G21" s="168">
        <f>8216+127</f>
        <v>8343</v>
      </c>
      <c r="H21" s="49">
        <f t="shared" ref="H21:I21" si="7">2259+5000+114</f>
        <v>7373</v>
      </c>
      <c r="I21" s="49">
        <f t="shared" si="7"/>
        <v>7373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ht="47.25" customHeight="1">
      <c r="A22" s="47" t="s">
        <v>37</v>
      </c>
      <c r="B22" s="40" t="s">
        <v>17</v>
      </c>
      <c r="C22" s="40" t="s">
        <v>34</v>
      </c>
      <c r="D22" s="48" t="s">
        <v>36</v>
      </c>
      <c r="E22" s="40" t="s">
        <v>28</v>
      </c>
      <c r="F22" s="40" t="s">
        <v>29</v>
      </c>
      <c r="G22" s="49">
        <f t="shared" ref="G22:I22" si="8">50+10</f>
        <v>60</v>
      </c>
      <c r="H22" s="49">
        <f t="shared" si="8"/>
        <v>60</v>
      </c>
      <c r="I22" s="49">
        <f t="shared" si="8"/>
        <v>60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ht="15.75" customHeight="1">
      <c r="A23" s="47" t="s">
        <v>38</v>
      </c>
      <c r="B23" s="40" t="s">
        <v>17</v>
      </c>
      <c r="C23" s="40" t="s">
        <v>34</v>
      </c>
      <c r="D23" s="48" t="s">
        <v>39</v>
      </c>
      <c r="E23" s="40"/>
      <c r="F23" s="40"/>
      <c r="G23" s="49">
        <f t="shared" ref="G23:I23" si="9">G24+G25</f>
        <v>0</v>
      </c>
      <c r="H23" s="49">
        <f t="shared" si="9"/>
        <v>0</v>
      </c>
      <c r="I23" s="49">
        <f t="shared" si="9"/>
        <v>0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ht="31.5" customHeight="1">
      <c r="A24" s="50" t="s">
        <v>24</v>
      </c>
      <c r="B24" s="40" t="s">
        <v>17</v>
      </c>
      <c r="C24" s="40" t="s">
        <v>34</v>
      </c>
      <c r="D24" s="48" t="s">
        <v>39</v>
      </c>
      <c r="E24" s="40" t="s">
        <v>25</v>
      </c>
      <c r="F24" s="40" t="s">
        <v>26</v>
      </c>
      <c r="G24" s="49"/>
      <c r="H24" s="49"/>
      <c r="I24" s="49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ht="47.25" customHeight="1">
      <c r="A25" s="53" t="s">
        <v>30</v>
      </c>
      <c r="B25" s="40" t="s">
        <v>17</v>
      </c>
      <c r="C25" s="40" t="s">
        <v>34</v>
      </c>
      <c r="D25" s="48" t="s">
        <v>39</v>
      </c>
      <c r="E25" s="40" t="s">
        <v>31</v>
      </c>
      <c r="F25" s="40" t="s">
        <v>32</v>
      </c>
      <c r="G25" s="49"/>
      <c r="H25" s="49"/>
      <c r="I25" s="49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ht="31.5" customHeight="1">
      <c r="A26" s="47" t="s">
        <v>40</v>
      </c>
      <c r="B26" s="40" t="s">
        <v>17</v>
      </c>
      <c r="C26" s="40" t="s">
        <v>34</v>
      </c>
      <c r="D26" s="48" t="s">
        <v>41</v>
      </c>
      <c r="E26" s="40"/>
      <c r="F26" s="40"/>
      <c r="G26" s="49">
        <f t="shared" ref="G26:I26" si="10">G27+G28</f>
        <v>980.1</v>
      </c>
      <c r="H26" s="49">
        <f t="shared" si="10"/>
        <v>982.4</v>
      </c>
      <c r="I26" s="49">
        <f t="shared" si="10"/>
        <v>984.7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 ht="31.5" customHeight="1">
      <c r="A27" s="50" t="s">
        <v>24</v>
      </c>
      <c r="B27" s="40" t="s">
        <v>17</v>
      </c>
      <c r="C27" s="40" t="s">
        <v>34</v>
      </c>
      <c r="D27" s="48" t="s">
        <v>41</v>
      </c>
      <c r="E27" s="40" t="s">
        <v>25</v>
      </c>
      <c r="F27" s="40" t="s">
        <v>26</v>
      </c>
      <c r="G27" s="169">
        <v>753</v>
      </c>
      <c r="H27" s="169">
        <v>755</v>
      </c>
      <c r="I27" s="169">
        <v>756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2" ht="47.25" customHeight="1">
      <c r="A28" s="53" t="s">
        <v>30</v>
      </c>
      <c r="B28" s="40" t="s">
        <v>17</v>
      </c>
      <c r="C28" s="40" t="s">
        <v>34</v>
      </c>
      <c r="D28" s="48" t="s">
        <v>41</v>
      </c>
      <c r="E28" s="40" t="s">
        <v>31</v>
      </c>
      <c r="F28" s="40" t="s">
        <v>32</v>
      </c>
      <c r="G28" s="169">
        <v>227.1</v>
      </c>
      <c r="H28" s="169">
        <v>227.4</v>
      </c>
      <c r="I28" s="169">
        <v>228.7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ht="31.5" customHeight="1">
      <c r="A29" s="47" t="s">
        <v>42</v>
      </c>
      <c r="B29" s="40" t="s">
        <v>17</v>
      </c>
      <c r="C29" s="40" t="s">
        <v>34</v>
      </c>
      <c r="D29" s="48" t="s">
        <v>43</v>
      </c>
      <c r="E29" s="40"/>
      <c r="F29" s="40"/>
      <c r="G29" s="49">
        <f t="shared" ref="G29:I29" si="11">G30</f>
        <v>3.1</v>
      </c>
      <c r="H29" s="49">
        <f t="shared" si="11"/>
        <v>3.1</v>
      </c>
      <c r="I29" s="49">
        <f t="shared" si="11"/>
        <v>3.1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1:32" ht="31.5" customHeight="1">
      <c r="A30" s="47" t="s">
        <v>44</v>
      </c>
      <c r="B30" s="40" t="s">
        <v>17</v>
      </c>
      <c r="C30" s="40" t="s">
        <v>34</v>
      </c>
      <c r="D30" s="48" t="s">
        <v>43</v>
      </c>
      <c r="E30" s="40" t="s">
        <v>45</v>
      </c>
      <c r="F30" s="40" t="s">
        <v>46</v>
      </c>
      <c r="G30" s="169">
        <v>3.1</v>
      </c>
      <c r="H30" s="169">
        <v>3.1</v>
      </c>
      <c r="I30" s="169">
        <v>3.1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1:32" ht="63" customHeight="1">
      <c r="A31" s="47" t="s">
        <v>47</v>
      </c>
      <c r="B31" s="40" t="s">
        <v>17</v>
      </c>
      <c r="C31" s="40" t="s">
        <v>34</v>
      </c>
      <c r="D31" s="48" t="s">
        <v>48</v>
      </c>
      <c r="E31" s="40"/>
      <c r="F31" s="40"/>
      <c r="G31" s="49">
        <f t="shared" ref="G31:I31" si="12">G32+G33+G34</f>
        <v>967.4</v>
      </c>
      <c r="H31" s="49">
        <f t="shared" si="12"/>
        <v>1430.4</v>
      </c>
      <c r="I31" s="49">
        <f t="shared" si="12"/>
        <v>1379.4</v>
      </c>
      <c r="J31" s="6">
        <f t="shared" ref="J31:L31" si="13">G31+G146+G405</f>
        <v>1014.3</v>
      </c>
      <c r="K31" s="6">
        <f t="shared" si="13"/>
        <v>1477.3000000000002</v>
      </c>
      <c r="L31" s="6">
        <f t="shared" si="13"/>
        <v>1426.3000000000002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2" ht="31.5" customHeight="1">
      <c r="A32" s="50" t="s">
        <v>24</v>
      </c>
      <c r="B32" s="40" t="s">
        <v>17</v>
      </c>
      <c r="C32" s="40" t="s">
        <v>34</v>
      </c>
      <c r="D32" s="48" t="s">
        <v>48</v>
      </c>
      <c r="E32" s="40" t="s">
        <v>25</v>
      </c>
      <c r="F32" s="40" t="s">
        <v>26</v>
      </c>
      <c r="G32" s="169">
        <v>743</v>
      </c>
      <c r="H32" s="169">
        <v>1099</v>
      </c>
      <c r="I32" s="169">
        <v>1060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1:32" ht="15.75" customHeight="1">
      <c r="A33" s="53" t="s">
        <v>30</v>
      </c>
      <c r="B33" s="40" t="s">
        <v>17</v>
      </c>
      <c r="C33" s="40" t="s">
        <v>34</v>
      </c>
      <c r="D33" s="48" t="s">
        <v>48</v>
      </c>
      <c r="E33" s="40" t="s">
        <v>31</v>
      </c>
      <c r="F33" s="40" t="s">
        <v>32</v>
      </c>
      <c r="G33" s="170">
        <v>224</v>
      </c>
      <c r="H33" s="169">
        <v>331.4</v>
      </c>
      <c r="I33" s="169">
        <v>319.39999999999998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2" ht="15.75" customHeight="1">
      <c r="A34" s="47" t="s">
        <v>44</v>
      </c>
      <c r="B34" s="40" t="s">
        <v>17</v>
      </c>
      <c r="C34" s="40" t="s">
        <v>34</v>
      </c>
      <c r="D34" s="48" t="s">
        <v>48</v>
      </c>
      <c r="E34" s="40" t="s">
        <v>45</v>
      </c>
      <c r="F34" s="40" t="s">
        <v>46</v>
      </c>
      <c r="G34" s="171">
        <v>0.4</v>
      </c>
      <c r="H34" s="172"/>
      <c r="I34" s="17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1:32" ht="47.25" customHeight="1">
      <c r="A35" s="55" t="s">
        <v>49</v>
      </c>
      <c r="B35" s="43" t="s">
        <v>17</v>
      </c>
      <c r="C35" s="43" t="s">
        <v>50</v>
      </c>
      <c r="D35" s="48"/>
      <c r="E35" s="40"/>
      <c r="F35" s="40"/>
      <c r="G35" s="49">
        <f t="shared" ref="G35:I35" si="14">G36</f>
        <v>27.7</v>
      </c>
      <c r="H35" s="49">
        <f t="shared" si="14"/>
        <v>3.5</v>
      </c>
      <c r="I35" s="49">
        <f t="shared" si="14"/>
        <v>3.7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spans="1:32" ht="47.25" customHeight="1">
      <c r="A36" s="47" t="s">
        <v>51</v>
      </c>
      <c r="B36" s="40" t="s">
        <v>17</v>
      </c>
      <c r="C36" s="40" t="s">
        <v>50</v>
      </c>
      <c r="D36" s="48" t="s">
        <v>52</v>
      </c>
      <c r="E36" s="40"/>
      <c r="F36" s="40"/>
      <c r="G36" s="49">
        <f t="shared" ref="G36:I36" si="15">G37</f>
        <v>27.7</v>
      </c>
      <c r="H36" s="49">
        <f t="shared" si="15"/>
        <v>3.5</v>
      </c>
      <c r="I36" s="49">
        <f t="shared" si="15"/>
        <v>3.7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spans="1:32" ht="47.25" customHeight="1">
      <c r="A37" s="47" t="s">
        <v>44</v>
      </c>
      <c r="B37" s="40" t="s">
        <v>17</v>
      </c>
      <c r="C37" s="40" t="s">
        <v>50</v>
      </c>
      <c r="D37" s="48" t="s">
        <v>52</v>
      </c>
      <c r="E37" s="40" t="s">
        <v>45</v>
      </c>
      <c r="F37" s="40" t="s">
        <v>46</v>
      </c>
      <c r="G37" s="169">
        <v>27.7</v>
      </c>
      <c r="H37" s="169">
        <v>3.5</v>
      </c>
      <c r="I37" s="169">
        <v>3.7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spans="1:32" ht="15.75" customHeight="1">
      <c r="A38" s="42" t="s">
        <v>53</v>
      </c>
      <c r="B38" s="40" t="s">
        <v>17</v>
      </c>
      <c r="C38" s="43" t="s">
        <v>54</v>
      </c>
      <c r="D38" s="54"/>
      <c r="E38" s="43"/>
      <c r="F38" s="43"/>
      <c r="G38" s="46">
        <f t="shared" ref="G38:I38" si="16">G39</f>
        <v>1000</v>
      </c>
      <c r="H38" s="46">
        <f t="shared" si="16"/>
        <v>1000</v>
      </c>
      <c r="I38" s="46">
        <f t="shared" si="16"/>
        <v>1000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ht="15.75" customHeight="1">
      <c r="A39" s="47" t="s">
        <v>55</v>
      </c>
      <c r="B39" s="40" t="s">
        <v>17</v>
      </c>
      <c r="C39" s="40" t="s">
        <v>54</v>
      </c>
      <c r="D39" s="48" t="s">
        <v>56</v>
      </c>
      <c r="E39" s="40"/>
      <c r="F39" s="40"/>
      <c r="G39" s="49">
        <f t="shared" ref="G39:I39" si="17">G40</f>
        <v>1000</v>
      </c>
      <c r="H39" s="49">
        <f t="shared" si="17"/>
        <v>1000</v>
      </c>
      <c r="I39" s="49">
        <f t="shared" si="17"/>
        <v>1000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ht="15.75" customHeight="1">
      <c r="A40" s="47" t="s">
        <v>57</v>
      </c>
      <c r="B40" s="40" t="s">
        <v>17</v>
      </c>
      <c r="C40" s="40" t="s">
        <v>54</v>
      </c>
      <c r="D40" s="56" t="s">
        <v>56</v>
      </c>
      <c r="E40" s="40" t="s">
        <v>58</v>
      </c>
      <c r="F40" s="40" t="s">
        <v>59</v>
      </c>
      <c r="G40" s="49">
        <f>I40</f>
        <v>1000</v>
      </c>
      <c r="H40" s="49">
        <f>G40</f>
        <v>1000</v>
      </c>
      <c r="I40" s="49">
        <v>1000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:32" ht="15.75" customHeight="1">
      <c r="A41" s="42" t="s">
        <v>60</v>
      </c>
      <c r="B41" s="40" t="s">
        <v>17</v>
      </c>
      <c r="C41" s="43" t="s">
        <v>61</v>
      </c>
      <c r="D41" s="44"/>
      <c r="E41" s="43"/>
      <c r="F41" s="43"/>
      <c r="G41" s="46">
        <f t="shared" ref="G41:I41" si="18">G42</f>
        <v>91399.199160000004</v>
      </c>
      <c r="H41" s="46">
        <f t="shared" si="18"/>
        <v>74522.600000000006</v>
      </c>
      <c r="I41" s="46">
        <f t="shared" si="18"/>
        <v>75330.8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5.75" customHeight="1">
      <c r="A42" s="47" t="s">
        <v>62</v>
      </c>
      <c r="B42" s="40" t="s">
        <v>17</v>
      </c>
      <c r="C42" s="40" t="s">
        <v>61</v>
      </c>
      <c r="D42" s="56" t="s">
        <v>63</v>
      </c>
      <c r="E42" s="40"/>
      <c r="F42" s="40"/>
      <c r="G42" s="49">
        <f t="shared" ref="G42:I42" si="19">SUM(G43:G57)</f>
        <v>91399.199160000004</v>
      </c>
      <c r="H42" s="49">
        <f t="shared" si="19"/>
        <v>74522.600000000006</v>
      </c>
      <c r="I42" s="49">
        <f t="shared" si="19"/>
        <v>75330.8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2" ht="31.5" customHeight="1">
      <c r="A43" s="50" t="s">
        <v>64</v>
      </c>
      <c r="B43" s="40" t="s">
        <v>17</v>
      </c>
      <c r="C43" s="40" t="s">
        <v>61</v>
      </c>
      <c r="D43" s="56" t="s">
        <v>63</v>
      </c>
      <c r="E43" s="40" t="s">
        <v>65</v>
      </c>
      <c r="F43" s="40" t="s">
        <v>26</v>
      </c>
      <c r="G43" s="173">
        <v>47.104019999999998</v>
      </c>
      <c r="H43" s="49">
        <v>315</v>
      </c>
      <c r="I43" s="49">
        <v>315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spans="1:32" ht="31.5" customHeight="1">
      <c r="A44" s="47" t="s">
        <v>66</v>
      </c>
      <c r="B44" s="40" t="s">
        <v>17</v>
      </c>
      <c r="C44" s="40" t="s">
        <v>61</v>
      </c>
      <c r="D44" s="56" t="s">
        <v>63</v>
      </c>
      <c r="E44" s="40" t="s">
        <v>67</v>
      </c>
      <c r="F44" s="40" t="s">
        <v>29</v>
      </c>
      <c r="G44" s="49">
        <v>20</v>
      </c>
      <c r="H44" s="57"/>
      <c r="I44" s="49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2" ht="47.25" customHeight="1">
      <c r="A45" s="53" t="s">
        <v>68</v>
      </c>
      <c r="B45" s="40" t="s">
        <v>17</v>
      </c>
      <c r="C45" s="40" t="s">
        <v>61</v>
      </c>
      <c r="D45" s="56" t="s">
        <v>63</v>
      </c>
      <c r="E45" s="40" t="s">
        <v>69</v>
      </c>
      <c r="F45" s="40" t="s">
        <v>32</v>
      </c>
      <c r="G45" s="173">
        <v>13.221629999999999</v>
      </c>
      <c r="H45" s="49">
        <v>95</v>
      </c>
      <c r="I45" s="49">
        <v>95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pans="1:32" ht="15.75" customHeight="1">
      <c r="A46" s="58" t="s">
        <v>44</v>
      </c>
      <c r="B46" s="40" t="s">
        <v>17</v>
      </c>
      <c r="C46" s="40" t="s">
        <v>61</v>
      </c>
      <c r="D46" s="56" t="s">
        <v>63</v>
      </c>
      <c r="E46" s="40" t="s">
        <v>45</v>
      </c>
      <c r="F46" s="40" t="s">
        <v>70</v>
      </c>
      <c r="G46" s="49">
        <v>20</v>
      </c>
      <c r="H46" s="49">
        <v>10</v>
      </c>
      <c r="I46" s="49">
        <v>10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spans="1:32" ht="15.75" customHeight="1">
      <c r="A47" s="58"/>
      <c r="B47" s="40" t="s">
        <v>17</v>
      </c>
      <c r="C47" s="40" t="s">
        <v>61</v>
      </c>
      <c r="D47" s="56" t="s">
        <v>63</v>
      </c>
      <c r="E47" s="40" t="s">
        <v>45</v>
      </c>
      <c r="F47" s="40" t="s">
        <v>71</v>
      </c>
      <c r="G47" s="49">
        <v>30</v>
      </c>
      <c r="H47" s="49">
        <v>10</v>
      </c>
      <c r="I47" s="49">
        <v>10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pans="1:32" ht="15.75" customHeight="1">
      <c r="A48" s="58"/>
      <c r="B48" s="40" t="s">
        <v>17</v>
      </c>
      <c r="C48" s="40" t="s">
        <v>61</v>
      </c>
      <c r="D48" s="56" t="s">
        <v>63</v>
      </c>
      <c r="E48" s="40" t="s">
        <v>45</v>
      </c>
      <c r="F48" s="40" t="s">
        <v>72</v>
      </c>
      <c r="G48" s="49">
        <v>100</v>
      </c>
      <c r="H48" s="49">
        <v>100</v>
      </c>
      <c r="I48" s="49">
        <v>100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pans="1:32" ht="15.75" customHeight="1">
      <c r="A49" s="58"/>
      <c r="B49" s="40" t="s">
        <v>17</v>
      </c>
      <c r="C49" s="40" t="s">
        <v>61</v>
      </c>
      <c r="D49" s="56" t="s">
        <v>63</v>
      </c>
      <c r="E49" s="40" t="s">
        <v>45</v>
      </c>
      <c r="F49" s="40" t="s">
        <v>59</v>
      </c>
      <c r="G49" s="49">
        <v>20</v>
      </c>
      <c r="H49" s="49">
        <v>20</v>
      </c>
      <c r="I49" s="49">
        <v>20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spans="1:32" ht="15.75" customHeight="1">
      <c r="A50" s="58"/>
      <c r="B50" s="40" t="s">
        <v>17</v>
      </c>
      <c r="C50" s="40" t="s">
        <v>61</v>
      </c>
      <c r="D50" s="56" t="s">
        <v>63</v>
      </c>
      <c r="E50" s="40" t="s">
        <v>45</v>
      </c>
      <c r="F50" s="40" t="s">
        <v>73</v>
      </c>
      <c r="G50" s="49">
        <f t="shared" ref="G50:I50" si="20">I50</f>
        <v>0</v>
      </c>
      <c r="H50" s="49">
        <f t="shared" si="20"/>
        <v>0</v>
      </c>
      <c r="I50" s="49">
        <f t="shared" si="20"/>
        <v>0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spans="1:32" ht="15.75" customHeight="1">
      <c r="A51" s="58"/>
      <c r="B51" s="40" t="s">
        <v>17</v>
      </c>
      <c r="C51" s="40" t="s">
        <v>61</v>
      </c>
      <c r="D51" s="56" t="s">
        <v>63</v>
      </c>
      <c r="E51" s="40" t="s">
        <v>45</v>
      </c>
      <c r="F51" s="40" t="s">
        <v>46</v>
      </c>
      <c r="G51" s="49"/>
      <c r="H51" s="49">
        <v>200</v>
      </c>
      <c r="I51" s="49">
        <v>200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spans="1:32" ht="15.75" customHeight="1">
      <c r="A52" s="51" t="s">
        <v>74</v>
      </c>
      <c r="B52" s="40" t="s">
        <v>17</v>
      </c>
      <c r="C52" s="40" t="s">
        <v>61</v>
      </c>
      <c r="D52" s="56" t="s">
        <v>63</v>
      </c>
      <c r="E52" s="40" t="s">
        <v>75</v>
      </c>
      <c r="F52" s="40" t="s">
        <v>59</v>
      </c>
      <c r="G52" s="49">
        <v>1000</v>
      </c>
      <c r="H52" s="57">
        <v>1000</v>
      </c>
      <c r="I52" s="49">
        <v>1000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spans="1:32" ht="15.75" customHeight="1">
      <c r="A53" s="59" t="s">
        <v>76</v>
      </c>
      <c r="B53" s="40" t="s">
        <v>17</v>
      </c>
      <c r="C53" s="40" t="s">
        <v>61</v>
      </c>
      <c r="D53" s="56" t="s">
        <v>63</v>
      </c>
      <c r="E53" s="40" t="s">
        <v>77</v>
      </c>
      <c r="F53" s="40" t="s">
        <v>78</v>
      </c>
      <c r="G53" s="173">
        <v>89877.873510000005</v>
      </c>
      <c r="H53" s="57">
        <f>70000+2772.6</f>
        <v>72772.600000000006</v>
      </c>
      <c r="I53" s="57">
        <f>70000+3580.8</f>
        <v>73580.800000000003</v>
      </c>
      <c r="J53" s="7"/>
      <c r="K53" s="7"/>
      <c r="L53" s="7"/>
      <c r="M53" s="7"/>
      <c r="N53" s="7"/>
      <c r="O53" s="7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spans="1:32" ht="15.75" customHeight="1">
      <c r="A54" s="59" t="s">
        <v>79</v>
      </c>
      <c r="B54" s="40" t="s">
        <v>17</v>
      </c>
      <c r="C54" s="40" t="s">
        <v>61</v>
      </c>
      <c r="D54" s="56" t="s">
        <v>63</v>
      </c>
      <c r="E54" s="40" t="s">
        <v>80</v>
      </c>
      <c r="F54" s="40" t="s">
        <v>59</v>
      </c>
      <c r="G54" s="52">
        <v>8</v>
      </c>
      <c r="H54" s="57"/>
      <c r="I54" s="57"/>
      <c r="J54" s="7"/>
      <c r="K54" s="7"/>
      <c r="L54" s="7"/>
      <c r="M54" s="7"/>
      <c r="N54" s="7"/>
      <c r="O54" s="7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spans="1:32" ht="15.75" customHeight="1">
      <c r="A55" s="59" t="s">
        <v>81</v>
      </c>
      <c r="B55" s="40" t="s">
        <v>17</v>
      </c>
      <c r="C55" s="40" t="s">
        <v>61</v>
      </c>
      <c r="D55" s="56" t="s">
        <v>63</v>
      </c>
      <c r="E55" s="40" t="s">
        <v>82</v>
      </c>
      <c r="F55" s="40" t="s">
        <v>59</v>
      </c>
      <c r="G55" s="49">
        <v>21</v>
      </c>
      <c r="H55" s="57"/>
      <c r="I55" s="57"/>
      <c r="J55" s="7"/>
      <c r="K55" s="7"/>
      <c r="L55" s="7"/>
      <c r="M55" s="7"/>
      <c r="N55" s="7"/>
      <c r="O55" s="7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spans="1:32" ht="15.75" customHeight="1">
      <c r="A56" s="51" t="s">
        <v>83</v>
      </c>
      <c r="B56" s="40" t="s">
        <v>17</v>
      </c>
      <c r="C56" s="40" t="s">
        <v>61</v>
      </c>
      <c r="D56" s="56" t="s">
        <v>63</v>
      </c>
      <c r="E56" s="40" t="s">
        <v>84</v>
      </c>
      <c r="F56" s="40" t="s">
        <v>59</v>
      </c>
      <c r="G56" s="49">
        <v>50</v>
      </c>
      <c r="H56" s="57"/>
      <c r="I56" s="57"/>
      <c r="J56" s="7"/>
      <c r="K56" s="7"/>
      <c r="L56" s="7"/>
      <c r="M56" s="7"/>
      <c r="N56" s="7"/>
      <c r="O56" s="7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spans="1:32" ht="15.75" customHeight="1">
      <c r="A57" s="51" t="s">
        <v>85</v>
      </c>
      <c r="B57" s="40" t="s">
        <v>17</v>
      </c>
      <c r="C57" s="40" t="s">
        <v>61</v>
      </c>
      <c r="D57" s="56" t="s">
        <v>63</v>
      </c>
      <c r="E57" s="40" t="s">
        <v>86</v>
      </c>
      <c r="F57" s="40" t="s">
        <v>59</v>
      </c>
      <c r="G57" s="52">
        <v>192</v>
      </c>
      <c r="H57" s="57"/>
      <c r="I57" s="57"/>
      <c r="J57" s="7"/>
      <c r="K57" s="7"/>
      <c r="L57" s="7"/>
      <c r="M57" s="7"/>
      <c r="N57" s="7"/>
      <c r="O57" s="7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1:32" ht="15.75" customHeight="1">
      <c r="A58" s="42" t="s">
        <v>87</v>
      </c>
      <c r="B58" s="43" t="s">
        <v>17</v>
      </c>
      <c r="C58" s="43" t="s">
        <v>88</v>
      </c>
      <c r="D58" s="44"/>
      <c r="E58" s="43"/>
      <c r="F58" s="43"/>
      <c r="G58" s="46">
        <f t="shared" ref="G58:I58" si="21">G59</f>
        <v>3904.2740000000003</v>
      </c>
      <c r="H58" s="46">
        <f t="shared" si="21"/>
        <v>2985.6</v>
      </c>
      <c r="I58" s="46">
        <f t="shared" si="21"/>
        <v>3720.3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5.75" customHeight="1">
      <c r="A59" s="60" t="s">
        <v>89</v>
      </c>
      <c r="B59" s="43" t="s">
        <v>17</v>
      </c>
      <c r="C59" s="43" t="s">
        <v>90</v>
      </c>
      <c r="D59" s="44"/>
      <c r="E59" s="43"/>
      <c r="F59" s="43"/>
      <c r="G59" s="46">
        <f t="shared" ref="G59:I59" si="22">G60+G62</f>
        <v>3904.2740000000003</v>
      </c>
      <c r="H59" s="46">
        <f t="shared" si="22"/>
        <v>2985.6</v>
      </c>
      <c r="I59" s="46">
        <f t="shared" si="22"/>
        <v>3720.3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15.75">
      <c r="A60" s="59" t="s">
        <v>91</v>
      </c>
      <c r="B60" s="40" t="s">
        <v>17</v>
      </c>
      <c r="C60" s="40" t="s">
        <v>90</v>
      </c>
      <c r="D60" s="56" t="s">
        <v>92</v>
      </c>
      <c r="E60" s="40"/>
      <c r="F60" s="40"/>
      <c r="G60" s="57">
        <f>G61</f>
        <v>1216.9739999999999</v>
      </c>
      <c r="H60" s="57"/>
      <c r="I60" s="49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1:32" ht="31.5" customHeight="1">
      <c r="A61" s="47" t="s">
        <v>57</v>
      </c>
      <c r="B61" s="40" t="s">
        <v>17</v>
      </c>
      <c r="C61" s="40" t="s">
        <v>90</v>
      </c>
      <c r="D61" s="56" t="s">
        <v>92</v>
      </c>
      <c r="E61" s="40" t="s">
        <v>58</v>
      </c>
      <c r="F61" s="40" t="s">
        <v>59</v>
      </c>
      <c r="G61" s="61">
        <v>1216.9739999999999</v>
      </c>
      <c r="H61" s="57"/>
      <c r="I61" s="49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1:32" ht="15.75" customHeight="1">
      <c r="A62" s="62" t="s">
        <v>93</v>
      </c>
      <c r="B62" s="40" t="s">
        <v>17</v>
      </c>
      <c r="C62" s="63" t="s">
        <v>90</v>
      </c>
      <c r="D62" s="64" t="s">
        <v>94</v>
      </c>
      <c r="E62" s="63"/>
      <c r="F62" s="63"/>
      <c r="G62" s="174">
        <f t="shared" ref="G62:I62" si="23">G63+G64</f>
        <v>2687.3</v>
      </c>
      <c r="H62" s="174">
        <f t="shared" si="23"/>
        <v>2985.6</v>
      </c>
      <c r="I62" s="174">
        <f t="shared" si="23"/>
        <v>3720.3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1:32" ht="15.75" customHeight="1">
      <c r="A63" s="50" t="s">
        <v>24</v>
      </c>
      <c r="B63" s="40" t="s">
        <v>17</v>
      </c>
      <c r="C63" s="63" t="s">
        <v>90</v>
      </c>
      <c r="D63" s="64" t="s">
        <v>94</v>
      </c>
      <c r="E63" s="63" t="s">
        <v>25</v>
      </c>
      <c r="F63" s="63" t="s">
        <v>26</v>
      </c>
      <c r="G63" s="170">
        <v>2064</v>
      </c>
      <c r="H63" s="170">
        <v>2293</v>
      </c>
      <c r="I63" s="170">
        <v>2860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spans="1:32" ht="15.75" customHeight="1">
      <c r="A64" s="53" t="s">
        <v>30</v>
      </c>
      <c r="B64" s="40" t="s">
        <v>17</v>
      </c>
      <c r="C64" s="63" t="s">
        <v>90</v>
      </c>
      <c r="D64" s="64" t="s">
        <v>94</v>
      </c>
      <c r="E64" s="63" t="s">
        <v>31</v>
      </c>
      <c r="F64" s="63" t="s">
        <v>32</v>
      </c>
      <c r="G64" s="169">
        <v>623.29999999999995</v>
      </c>
      <c r="H64" s="169">
        <v>692.6</v>
      </c>
      <c r="I64" s="169">
        <v>860.3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1:32" ht="15.75" customHeight="1">
      <c r="A65" s="65" t="s">
        <v>95</v>
      </c>
      <c r="B65" s="43" t="s">
        <v>17</v>
      </c>
      <c r="C65" s="66" t="s">
        <v>96</v>
      </c>
      <c r="D65" s="67"/>
      <c r="E65" s="66"/>
      <c r="F65" s="66"/>
      <c r="G65" s="46">
        <f t="shared" ref="G65:I65" si="24">G66+G69</f>
        <v>3592.1</v>
      </c>
      <c r="H65" s="46">
        <f t="shared" si="24"/>
        <v>2300</v>
      </c>
      <c r="I65" s="46">
        <f t="shared" si="24"/>
        <v>2300</v>
      </c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spans="1:32" ht="15.75" customHeight="1">
      <c r="A66" s="68" t="s">
        <v>97</v>
      </c>
      <c r="B66" s="43" t="s">
        <v>17</v>
      </c>
      <c r="C66" s="69" t="s">
        <v>98</v>
      </c>
      <c r="D66" s="70"/>
      <c r="E66" s="70"/>
      <c r="F66" s="70"/>
      <c r="G66" s="175">
        <f t="shared" ref="G66:I66" si="25">G67</f>
        <v>3542.1</v>
      </c>
      <c r="H66" s="175">
        <f t="shared" si="25"/>
        <v>2300</v>
      </c>
      <c r="I66" s="175">
        <f t="shared" si="25"/>
        <v>2300</v>
      </c>
      <c r="J66" s="8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spans="1:32" ht="15.75" customHeight="1">
      <c r="A67" s="71" t="s">
        <v>99</v>
      </c>
      <c r="B67" s="40" t="s">
        <v>17</v>
      </c>
      <c r="C67" s="72" t="s">
        <v>98</v>
      </c>
      <c r="D67" s="73" t="s">
        <v>100</v>
      </c>
      <c r="E67" s="70"/>
      <c r="F67" s="70"/>
      <c r="G67" s="176">
        <f t="shared" ref="G67:I67" si="26">SUM(G68)</f>
        <v>3542.1</v>
      </c>
      <c r="H67" s="176">
        <f t="shared" si="26"/>
        <v>2300</v>
      </c>
      <c r="I67" s="176">
        <f t="shared" si="26"/>
        <v>2300</v>
      </c>
      <c r="J67" s="8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spans="1:32" ht="15.75" customHeight="1">
      <c r="A68" s="47" t="s">
        <v>101</v>
      </c>
      <c r="B68" s="40" t="s">
        <v>17</v>
      </c>
      <c r="C68" s="72" t="s">
        <v>98</v>
      </c>
      <c r="D68" s="73" t="s">
        <v>100</v>
      </c>
      <c r="E68" s="72" t="s">
        <v>77</v>
      </c>
      <c r="F68" s="72" t="s">
        <v>78</v>
      </c>
      <c r="G68" s="177">
        <v>3542.1</v>
      </c>
      <c r="H68" s="178">
        <v>2300</v>
      </c>
      <c r="I68" s="178">
        <v>2300</v>
      </c>
      <c r="J68" s="8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spans="1:32" ht="15.75" customHeight="1">
      <c r="A69" s="74" t="s">
        <v>102</v>
      </c>
      <c r="B69" s="40" t="s">
        <v>17</v>
      </c>
      <c r="C69" s="75" t="s">
        <v>103</v>
      </c>
      <c r="D69" s="76"/>
      <c r="E69" s="75"/>
      <c r="F69" s="75"/>
      <c r="G69" s="49">
        <f t="shared" ref="G69:G70" si="27">G70</f>
        <v>50</v>
      </c>
      <c r="H69" s="46"/>
      <c r="I69" s="46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spans="1:32" ht="15.75" customHeight="1">
      <c r="A70" s="74" t="s">
        <v>104</v>
      </c>
      <c r="B70" s="40" t="s">
        <v>17</v>
      </c>
      <c r="C70" s="75" t="s">
        <v>103</v>
      </c>
      <c r="D70" s="76" t="s">
        <v>105</v>
      </c>
      <c r="E70" s="75"/>
      <c r="F70" s="75"/>
      <c r="G70" s="49">
        <f t="shared" si="27"/>
        <v>50</v>
      </c>
      <c r="H70" s="46"/>
      <c r="I70" s="46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spans="1:32" ht="15.75" customHeight="1">
      <c r="A71" s="47" t="s">
        <v>44</v>
      </c>
      <c r="B71" s="40" t="s">
        <v>17</v>
      </c>
      <c r="C71" s="75" t="s">
        <v>103</v>
      </c>
      <c r="D71" s="76" t="s">
        <v>105</v>
      </c>
      <c r="E71" s="75" t="s">
        <v>45</v>
      </c>
      <c r="F71" s="75" t="s">
        <v>59</v>
      </c>
      <c r="G71" s="49">
        <v>50</v>
      </c>
      <c r="H71" s="46"/>
      <c r="I71" s="46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spans="1:32" ht="15.75" customHeight="1">
      <c r="A72" s="42" t="s">
        <v>106</v>
      </c>
      <c r="B72" s="43" t="s">
        <v>17</v>
      </c>
      <c r="C72" s="43" t="s">
        <v>107</v>
      </c>
      <c r="D72" s="44"/>
      <c r="E72" s="43"/>
      <c r="F72" s="43"/>
      <c r="G72" s="46">
        <f>G86+G73+G92</f>
        <v>67213.151010000001</v>
      </c>
      <c r="H72" s="46">
        <f t="shared" ref="H72:I72" si="28">H86+H73</f>
        <v>42134.399999999994</v>
      </c>
      <c r="I72" s="46">
        <f t="shared" si="28"/>
        <v>43704.1</v>
      </c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spans="1:32" ht="15.75" customHeight="1">
      <c r="A73" s="42" t="s">
        <v>108</v>
      </c>
      <c r="B73" s="43" t="s">
        <v>17</v>
      </c>
      <c r="C73" s="43" t="s">
        <v>109</v>
      </c>
      <c r="D73" s="44"/>
      <c r="E73" s="43"/>
      <c r="F73" s="43"/>
      <c r="G73" s="46">
        <f t="shared" ref="G73:I73" si="29">G74+G84+G78+G82+G80</f>
        <v>4148.3</v>
      </c>
      <c r="H73" s="46">
        <f t="shared" si="29"/>
        <v>4020.7000000000003</v>
      </c>
      <c r="I73" s="46">
        <f t="shared" si="29"/>
        <v>3921.2000000000003</v>
      </c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</row>
    <row r="74" spans="1:32" ht="15.75" customHeight="1">
      <c r="A74" s="47" t="s">
        <v>35</v>
      </c>
      <c r="B74" s="40" t="s">
        <v>17</v>
      </c>
      <c r="C74" s="40" t="s">
        <v>109</v>
      </c>
      <c r="D74" s="48" t="s">
        <v>36</v>
      </c>
      <c r="E74" s="40"/>
      <c r="F74" s="40"/>
      <c r="G74" s="49">
        <f t="shared" ref="G74:I74" si="30">SUM(G75:G77)</f>
        <v>2036</v>
      </c>
      <c r="H74" s="49">
        <f t="shared" si="30"/>
        <v>1637.9</v>
      </c>
      <c r="I74" s="49">
        <f t="shared" si="30"/>
        <v>1637.9</v>
      </c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</row>
    <row r="75" spans="1:32" ht="15.75" customHeight="1">
      <c r="A75" s="50" t="s">
        <v>24</v>
      </c>
      <c r="B75" s="40" t="s">
        <v>17</v>
      </c>
      <c r="C75" s="40" t="s">
        <v>109</v>
      </c>
      <c r="D75" s="48" t="s">
        <v>36</v>
      </c>
      <c r="E75" s="40" t="s">
        <v>25</v>
      </c>
      <c r="F75" s="40" t="s">
        <v>26</v>
      </c>
      <c r="G75" s="168">
        <v>1548</v>
      </c>
      <c r="H75" s="49">
        <v>1242.5</v>
      </c>
      <c r="I75" s="49">
        <v>1242.5</v>
      </c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</row>
    <row r="76" spans="1:32" ht="15.75" customHeight="1">
      <c r="A76" s="47" t="s">
        <v>37</v>
      </c>
      <c r="B76" s="40" t="s">
        <v>17</v>
      </c>
      <c r="C76" s="40" t="s">
        <v>109</v>
      </c>
      <c r="D76" s="48" t="s">
        <v>36</v>
      </c>
      <c r="E76" s="40" t="s">
        <v>28</v>
      </c>
      <c r="F76" s="40" t="s">
        <v>29</v>
      </c>
      <c r="G76" s="49">
        <v>20</v>
      </c>
      <c r="H76" s="49">
        <v>20</v>
      </c>
      <c r="I76" s="49">
        <f>H76</f>
        <v>20</v>
      </c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</row>
    <row r="77" spans="1:32" ht="15.75" customHeight="1">
      <c r="A77" s="50" t="s">
        <v>30</v>
      </c>
      <c r="B77" s="40" t="s">
        <v>17</v>
      </c>
      <c r="C77" s="40" t="s">
        <v>109</v>
      </c>
      <c r="D77" s="48" t="s">
        <v>36</v>
      </c>
      <c r="E77" s="40" t="s">
        <v>31</v>
      </c>
      <c r="F77" s="40" t="s">
        <v>32</v>
      </c>
      <c r="G77" s="168">
        <v>468</v>
      </c>
      <c r="H77" s="49">
        <v>375.4</v>
      </c>
      <c r="I77" s="49">
        <v>375.4</v>
      </c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</row>
    <row r="78" spans="1:32" ht="15.75" customHeight="1">
      <c r="A78" s="51" t="s">
        <v>110</v>
      </c>
      <c r="B78" s="40" t="s">
        <v>17</v>
      </c>
      <c r="C78" s="40" t="s">
        <v>109</v>
      </c>
      <c r="D78" s="48" t="s">
        <v>111</v>
      </c>
      <c r="E78" s="40"/>
      <c r="F78" s="40"/>
      <c r="G78" s="49">
        <f t="shared" ref="G78:I78" si="31">G79</f>
        <v>1762</v>
      </c>
      <c r="H78" s="49">
        <f t="shared" si="31"/>
        <v>2009</v>
      </c>
      <c r="I78" s="49">
        <f t="shared" si="31"/>
        <v>2009</v>
      </c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</row>
    <row r="79" spans="1:32" ht="15.75" customHeight="1">
      <c r="A79" s="47" t="s">
        <v>44</v>
      </c>
      <c r="B79" s="40" t="s">
        <v>17</v>
      </c>
      <c r="C79" s="40" t="s">
        <v>109</v>
      </c>
      <c r="D79" s="48" t="s">
        <v>111</v>
      </c>
      <c r="E79" s="40" t="s">
        <v>45</v>
      </c>
      <c r="F79" s="40" t="s">
        <v>72</v>
      </c>
      <c r="G79" s="169">
        <v>1762</v>
      </c>
      <c r="H79" s="169">
        <v>2009</v>
      </c>
      <c r="I79" s="169">
        <v>2009</v>
      </c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</row>
    <row r="80" spans="1:32" ht="15.75" customHeight="1">
      <c r="A80" s="22" t="s">
        <v>112</v>
      </c>
      <c r="B80" s="40" t="s">
        <v>17</v>
      </c>
      <c r="C80" s="40" t="s">
        <v>109</v>
      </c>
      <c r="D80" s="48" t="s">
        <v>113</v>
      </c>
      <c r="E80" s="40"/>
      <c r="F80" s="40"/>
      <c r="G80" s="49">
        <f t="shared" ref="G80:I80" si="32">G81</f>
        <v>0</v>
      </c>
      <c r="H80" s="49">
        <f t="shared" si="32"/>
        <v>0</v>
      </c>
      <c r="I80" s="49">
        <f t="shared" si="32"/>
        <v>0</v>
      </c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</row>
    <row r="81" spans="1:32" ht="15.75" customHeight="1">
      <c r="A81" s="47" t="s">
        <v>44</v>
      </c>
      <c r="B81" s="40" t="s">
        <v>17</v>
      </c>
      <c r="C81" s="40" t="s">
        <v>109</v>
      </c>
      <c r="D81" s="48" t="s">
        <v>113</v>
      </c>
      <c r="E81" s="40" t="s">
        <v>45</v>
      </c>
      <c r="F81" s="40" t="s">
        <v>72</v>
      </c>
      <c r="G81" s="49"/>
      <c r="H81" s="49"/>
      <c r="I81" s="4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</row>
    <row r="82" spans="1:32" ht="15.75" customHeight="1">
      <c r="A82" s="51" t="s">
        <v>114</v>
      </c>
      <c r="B82" s="40" t="s">
        <v>17</v>
      </c>
      <c r="C82" s="40" t="s">
        <v>109</v>
      </c>
      <c r="D82" s="48" t="s">
        <v>115</v>
      </c>
      <c r="E82" s="40"/>
      <c r="F82" s="40"/>
      <c r="G82" s="49">
        <f t="shared" ref="G82:I82" si="33">G83</f>
        <v>150.30000000000001</v>
      </c>
      <c r="H82" s="49">
        <f t="shared" si="33"/>
        <v>173.8</v>
      </c>
      <c r="I82" s="49">
        <f t="shared" si="33"/>
        <v>174.3</v>
      </c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</row>
    <row r="83" spans="1:32" ht="15.75" customHeight="1">
      <c r="A83" s="47" t="s">
        <v>44</v>
      </c>
      <c r="B83" s="40" t="s">
        <v>17</v>
      </c>
      <c r="C83" s="40" t="s">
        <v>109</v>
      </c>
      <c r="D83" s="48" t="s">
        <v>115</v>
      </c>
      <c r="E83" s="40" t="s">
        <v>45</v>
      </c>
      <c r="F83" s="40" t="s">
        <v>72</v>
      </c>
      <c r="G83" s="169">
        <v>150.30000000000001</v>
      </c>
      <c r="H83" s="169">
        <v>173.8</v>
      </c>
      <c r="I83" s="169">
        <v>174.3</v>
      </c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</row>
    <row r="84" spans="1:32" ht="15.75" customHeight="1">
      <c r="A84" s="47" t="s">
        <v>116</v>
      </c>
      <c r="B84" s="40" t="s">
        <v>17</v>
      </c>
      <c r="C84" s="40" t="s">
        <v>109</v>
      </c>
      <c r="D84" s="48" t="s">
        <v>117</v>
      </c>
      <c r="E84" s="40"/>
      <c r="F84" s="40"/>
      <c r="G84" s="49">
        <f t="shared" ref="G84:I84" si="34">G85</f>
        <v>200</v>
      </c>
      <c r="H84" s="49">
        <f t="shared" si="34"/>
        <v>200</v>
      </c>
      <c r="I84" s="49">
        <f t="shared" si="34"/>
        <v>100</v>
      </c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</row>
    <row r="85" spans="1:32" ht="15.75" customHeight="1">
      <c r="A85" s="58" t="s">
        <v>118</v>
      </c>
      <c r="B85" s="40" t="s">
        <v>17</v>
      </c>
      <c r="C85" s="40" t="s">
        <v>109</v>
      </c>
      <c r="D85" s="48" t="s">
        <v>117</v>
      </c>
      <c r="E85" s="40" t="s">
        <v>45</v>
      </c>
      <c r="F85" s="40" t="s">
        <v>46</v>
      </c>
      <c r="G85" s="49">
        <v>200</v>
      </c>
      <c r="H85" s="49">
        <f>G85</f>
        <v>200</v>
      </c>
      <c r="I85" s="49">
        <v>100</v>
      </c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</row>
    <row r="86" spans="1:32" ht="15.75" customHeight="1">
      <c r="A86" s="42" t="s">
        <v>119</v>
      </c>
      <c r="B86" s="43" t="s">
        <v>17</v>
      </c>
      <c r="C86" s="43" t="s">
        <v>120</v>
      </c>
      <c r="D86" s="44"/>
      <c r="E86" s="43"/>
      <c r="F86" s="43"/>
      <c r="G86" s="46">
        <f>G87+G90</f>
        <v>63014.851009999998</v>
      </c>
      <c r="H86" s="46">
        <f t="shared" ref="H86:I86" si="35">H87</f>
        <v>38113.699999999997</v>
      </c>
      <c r="I86" s="46">
        <f t="shared" si="35"/>
        <v>39782.9</v>
      </c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</row>
    <row r="87" spans="1:32" ht="15.75" customHeight="1">
      <c r="A87" s="47" t="s">
        <v>121</v>
      </c>
      <c r="B87" s="40" t="s">
        <v>17</v>
      </c>
      <c r="C87" s="40" t="s">
        <v>120</v>
      </c>
      <c r="D87" s="56" t="s">
        <v>122</v>
      </c>
      <c r="E87" s="40"/>
      <c r="F87" s="40"/>
      <c r="G87" s="49">
        <f t="shared" ref="G87:I87" si="36">G88+G89</f>
        <v>28340.799999999999</v>
      </c>
      <c r="H87" s="49">
        <f t="shared" si="36"/>
        <v>38113.699999999997</v>
      </c>
      <c r="I87" s="49">
        <f t="shared" si="36"/>
        <v>39782.9</v>
      </c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</row>
    <row r="88" spans="1:32" ht="31.5" customHeight="1">
      <c r="A88" s="51" t="s">
        <v>123</v>
      </c>
      <c r="B88" s="40" t="s">
        <v>17</v>
      </c>
      <c r="C88" s="40" t="s">
        <v>120</v>
      </c>
      <c r="D88" s="56" t="s">
        <v>122</v>
      </c>
      <c r="E88" s="40" t="s">
        <v>124</v>
      </c>
      <c r="F88" s="40" t="s">
        <v>71</v>
      </c>
      <c r="G88" s="49"/>
      <c r="H88" s="49"/>
      <c r="I88" s="49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</row>
    <row r="89" spans="1:32" ht="15.75" customHeight="1">
      <c r="A89" s="58" t="s">
        <v>44</v>
      </c>
      <c r="B89" s="40" t="s">
        <v>17</v>
      </c>
      <c r="C89" s="40" t="s">
        <v>120</v>
      </c>
      <c r="D89" s="56" t="s">
        <v>122</v>
      </c>
      <c r="E89" s="40" t="s">
        <v>45</v>
      </c>
      <c r="F89" s="40" t="s">
        <v>71</v>
      </c>
      <c r="G89" s="49">
        <v>28340.799999999999</v>
      </c>
      <c r="H89" s="49">
        <v>38113.699999999997</v>
      </c>
      <c r="I89" s="49">
        <v>39782.9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 spans="1:32" ht="15.75" customHeight="1">
      <c r="A90" s="59" t="s">
        <v>125</v>
      </c>
      <c r="B90" s="40" t="s">
        <v>126</v>
      </c>
      <c r="C90" s="40" t="s">
        <v>120</v>
      </c>
      <c r="D90" s="48" t="s">
        <v>127</v>
      </c>
      <c r="E90" s="40"/>
      <c r="F90" s="40"/>
      <c r="G90" s="49">
        <f t="shared" ref="G90:I90" si="37">G91</f>
        <v>34674.051010000003</v>
      </c>
      <c r="H90" s="49">
        <f t="shared" si="37"/>
        <v>0</v>
      </c>
      <c r="I90" s="49">
        <f t="shared" si="37"/>
        <v>0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 spans="1:32" ht="15.75" customHeight="1">
      <c r="A91" s="47" t="s">
        <v>44</v>
      </c>
      <c r="B91" s="40" t="s">
        <v>126</v>
      </c>
      <c r="C91" s="40" t="s">
        <v>120</v>
      </c>
      <c r="D91" s="48" t="s">
        <v>127</v>
      </c>
      <c r="E91" s="40" t="s">
        <v>45</v>
      </c>
      <c r="F91" s="40" t="s">
        <v>72</v>
      </c>
      <c r="G91" s="170">
        <v>34674.051010000003</v>
      </c>
      <c r="H91" s="169"/>
      <c r="I91" s="169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1:32" ht="15.75" customHeight="1">
      <c r="A92" s="77" t="s">
        <v>128</v>
      </c>
      <c r="B92" s="43" t="s">
        <v>17</v>
      </c>
      <c r="C92" s="78" t="s">
        <v>129</v>
      </c>
      <c r="D92" s="79"/>
      <c r="E92" s="78"/>
      <c r="F92" s="78"/>
      <c r="G92" s="80">
        <f t="shared" ref="G92:H92" si="38">G93</f>
        <v>50</v>
      </c>
      <c r="H92" s="80">
        <f t="shared" si="38"/>
        <v>0</v>
      </c>
      <c r="I92" s="49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</row>
    <row r="93" spans="1:32" ht="15.75" customHeight="1">
      <c r="A93" s="81" t="s">
        <v>130</v>
      </c>
      <c r="B93" s="40" t="s">
        <v>17</v>
      </c>
      <c r="C93" s="82" t="s">
        <v>129</v>
      </c>
      <c r="D93" s="83" t="s">
        <v>131</v>
      </c>
      <c r="E93" s="82"/>
      <c r="F93" s="82"/>
      <c r="G93" s="84">
        <f t="shared" ref="G93:H93" si="39">G94</f>
        <v>50</v>
      </c>
      <c r="H93" s="84">
        <f t="shared" si="39"/>
        <v>0</v>
      </c>
      <c r="I93" s="49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 spans="1:32" ht="15.75" customHeight="1">
      <c r="A94" s="81" t="s">
        <v>118</v>
      </c>
      <c r="B94" s="40" t="s">
        <v>17</v>
      </c>
      <c r="C94" s="82" t="s">
        <v>129</v>
      </c>
      <c r="D94" s="83" t="s">
        <v>131</v>
      </c>
      <c r="E94" s="82" t="s">
        <v>45</v>
      </c>
      <c r="F94" s="82" t="s">
        <v>72</v>
      </c>
      <c r="G94" s="84">
        <v>50</v>
      </c>
      <c r="H94" s="57"/>
      <c r="I94" s="49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 spans="1:32" ht="15.75" customHeight="1">
      <c r="A95" s="42" t="s">
        <v>132</v>
      </c>
      <c r="B95" s="43" t="s">
        <v>17</v>
      </c>
      <c r="C95" s="43" t="s">
        <v>133</v>
      </c>
      <c r="D95" s="44"/>
      <c r="E95" s="43"/>
      <c r="F95" s="43"/>
      <c r="G95" s="46">
        <f t="shared" ref="G95:I95" si="40">G96</f>
        <v>0</v>
      </c>
      <c r="H95" s="46">
        <f t="shared" si="40"/>
        <v>0</v>
      </c>
      <c r="I95" s="46">
        <f t="shared" si="40"/>
        <v>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 spans="1:32" ht="15.75" customHeight="1">
      <c r="A96" s="42" t="s">
        <v>134</v>
      </c>
      <c r="B96" s="43" t="s">
        <v>17</v>
      </c>
      <c r="C96" s="43" t="s">
        <v>135</v>
      </c>
      <c r="D96" s="44"/>
      <c r="E96" s="43"/>
      <c r="F96" s="43"/>
      <c r="G96" s="46">
        <f t="shared" ref="G96:I96" si="41">G97</f>
        <v>0</v>
      </c>
      <c r="H96" s="46">
        <f t="shared" si="41"/>
        <v>0</v>
      </c>
      <c r="I96" s="46">
        <f t="shared" si="41"/>
        <v>0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</row>
    <row r="97" spans="1:32" ht="39" customHeight="1">
      <c r="A97" s="47" t="s">
        <v>136</v>
      </c>
      <c r="B97" s="40" t="s">
        <v>17</v>
      </c>
      <c r="C97" s="40" t="s">
        <v>135</v>
      </c>
      <c r="D97" s="48" t="s">
        <v>137</v>
      </c>
      <c r="E97" s="40"/>
      <c r="F97" s="40"/>
      <c r="G97" s="49">
        <f>G98</f>
        <v>0</v>
      </c>
      <c r="H97" s="49"/>
      <c r="I97" s="49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spans="1:32" ht="31.5" customHeight="1">
      <c r="A98" s="81" t="s">
        <v>118</v>
      </c>
      <c r="B98" s="40" t="s">
        <v>17</v>
      </c>
      <c r="C98" s="40" t="s">
        <v>135</v>
      </c>
      <c r="D98" s="48" t="s">
        <v>137</v>
      </c>
      <c r="E98" s="40" t="s">
        <v>45</v>
      </c>
      <c r="F98" s="40" t="s">
        <v>72</v>
      </c>
      <c r="G98" s="49"/>
      <c r="H98" s="49"/>
      <c r="I98" s="49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spans="1:32" ht="15.75" customHeight="1">
      <c r="A99" s="42" t="s">
        <v>138</v>
      </c>
      <c r="B99" s="43" t="s">
        <v>17</v>
      </c>
      <c r="C99" s="43" t="s">
        <v>139</v>
      </c>
      <c r="D99" s="44"/>
      <c r="E99" s="43"/>
      <c r="F99" s="43"/>
      <c r="G99" s="46">
        <f t="shared" ref="G99:I99" si="42">G100+G103+G109+G106</f>
        <v>124993.45177</v>
      </c>
      <c r="H99" s="46">
        <f t="shared" si="42"/>
        <v>85980.96</v>
      </c>
      <c r="I99" s="46">
        <f t="shared" si="42"/>
        <v>97220.96</v>
      </c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spans="1:32" ht="15.75" customHeight="1">
      <c r="A100" s="42" t="s">
        <v>140</v>
      </c>
      <c r="B100" s="43" t="s">
        <v>17</v>
      </c>
      <c r="C100" s="43" t="s">
        <v>141</v>
      </c>
      <c r="D100" s="36"/>
      <c r="E100" s="43"/>
      <c r="F100" s="43"/>
      <c r="G100" s="46">
        <f t="shared" ref="G100:I100" si="43">G101</f>
        <v>31366.9</v>
      </c>
      <c r="H100" s="46">
        <f t="shared" si="43"/>
        <v>25000</v>
      </c>
      <c r="I100" s="46">
        <f t="shared" si="43"/>
        <v>36240</v>
      </c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spans="1:32" ht="15.75" customHeight="1">
      <c r="A101" s="47" t="s">
        <v>142</v>
      </c>
      <c r="B101" s="40" t="s">
        <v>17</v>
      </c>
      <c r="C101" s="40" t="s">
        <v>141</v>
      </c>
      <c r="D101" s="56" t="s">
        <v>143</v>
      </c>
      <c r="E101" s="40"/>
      <c r="F101" s="40"/>
      <c r="G101" s="49">
        <f t="shared" ref="G101:I101" si="44">G102</f>
        <v>31366.9</v>
      </c>
      <c r="H101" s="49">
        <f t="shared" si="44"/>
        <v>25000</v>
      </c>
      <c r="I101" s="49">
        <f t="shared" si="44"/>
        <v>36240</v>
      </c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spans="1:32" ht="15.75" customHeight="1">
      <c r="A102" s="47" t="s">
        <v>101</v>
      </c>
      <c r="B102" s="40" t="s">
        <v>17</v>
      </c>
      <c r="C102" s="40" t="s">
        <v>141</v>
      </c>
      <c r="D102" s="56" t="s">
        <v>143</v>
      </c>
      <c r="E102" s="40" t="s">
        <v>77</v>
      </c>
      <c r="F102" s="40" t="s">
        <v>78</v>
      </c>
      <c r="G102" s="168">
        <v>31366.9</v>
      </c>
      <c r="H102" s="49">
        <v>25000</v>
      </c>
      <c r="I102" s="49">
        <f>19240-3000+20000</f>
        <v>36240</v>
      </c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spans="1:32" ht="15.75" customHeight="1">
      <c r="A103" s="42" t="s">
        <v>144</v>
      </c>
      <c r="B103" s="43" t="s">
        <v>17</v>
      </c>
      <c r="C103" s="43" t="s">
        <v>145</v>
      </c>
      <c r="D103" s="44"/>
      <c r="E103" s="43"/>
      <c r="F103" s="43"/>
      <c r="G103" s="46">
        <f t="shared" ref="G103:I103" si="45">G104</f>
        <v>87698.006710000001</v>
      </c>
      <c r="H103" s="46">
        <f t="shared" si="45"/>
        <v>58000</v>
      </c>
      <c r="I103" s="46">
        <f t="shared" si="45"/>
        <v>58000</v>
      </c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spans="1:32" ht="15.75" customHeight="1">
      <c r="A104" s="47" t="s">
        <v>146</v>
      </c>
      <c r="B104" s="40" t="s">
        <v>17</v>
      </c>
      <c r="C104" s="40" t="s">
        <v>145</v>
      </c>
      <c r="D104" s="56" t="s">
        <v>147</v>
      </c>
      <c r="E104" s="40"/>
      <c r="F104" s="40"/>
      <c r="G104" s="49">
        <f t="shared" ref="G104:I104" si="46">G105</f>
        <v>87698.006710000001</v>
      </c>
      <c r="H104" s="49">
        <f t="shared" si="46"/>
        <v>58000</v>
      </c>
      <c r="I104" s="49">
        <f t="shared" si="46"/>
        <v>58000</v>
      </c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spans="1:32" ht="15.75" customHeight="1">
      <c r="A105" s="47" t="s">
        <v>101</v>
      </c>
      <c r="B105" s="40" t="s">
        <v>17</v>
      </c>
      <c r="C105" s="40" t="s">
        <v>145</v>
      </c>
      <c r="D105" s="56" t="s">
        <v>147</v>
      </c>
      <c r="E105" s="40" t="s">
        <v>77</v>
      </c>
      <c r="F105" s="40" t="s">
        <v>78</v>
      </c>
      <c r="G105" s="173">
        <v>87698.006710000001</v>
      </c>
      <c r="H105" s="49">
        <v>58000</v>
      </c>
      <c r="I105" s="49">
        <f>48000+10000</f>
        <v>58000</v>
      </c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spans="1:32" ht="15.75" customHeight="1">
      <c r="A106" s="42" t="s">
        <v>148</v>
      </c>
      <c r="B106" s="43" t="s">
        <v>17</v>
      </c>
      <c r="C106" s="43" t="s">
        <v>149</v>
      </c>
      <c r="D106" s="44"/>
      <c r="E106" s="43"/>
      <c r="F106" s="43"/>
      <c r="G106" s="46">
        <f t="shared" ref="G106:I106" si="47">G107</f>
        <v>5757.8255099999997</v>
      </c>
      <c r="H106" s="46">
        <f t="shared" si="47"/>
        <v>2810.96</v>
      </c>
      <c r="I106" s="46">
        <f t="shared" si="47"/>
        <v>2810.96</v>
      </c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  <row r="107" spans="1:32" ht="15.75" customHeight="1">
      <c r="A107" s="47" t="s">
        <v>150</v>
      </c>
      <c r="B107" s="40" t="s">
        <v>17</v>
      </c>
      <c r="C107" s="40" t="s">
        <v>149</v>
      </c>
      <c r="D107" s="56" t="s">
        <v>151</v>
      </c>
      <c r="E107" s="40"/>
      <c r="F107" s="40"/>
      <c r="G107" s="49">
        <f t="shared" ref="G107:I107" si="48">G108</f>
        <v>5757.8255099999997</v>
      </c>
      <c r="H107" s="49">
        <f t="shared" si="48"/>
        <v>2810.96</v>
      </c>
      <c r="I107" s="49">
        <f t="shared" si="48"/>
        <v>2810.96</v>
      </c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</row>
    <row r="108" spans="1:32" ht="15.75" customHeight="1">
      <c r="A108" s="47" t="s">
        <v>101</v>
      </c>
      <c r="B108" s="40" t="s">
        <v>17</v>
      </c>
      <c r="C108" s="40" t="s">
        <v>149</v>
      </c>
      <c r="D108" s="56" t="s">
        <v>151</v>
      </c>
      <c r="E108" s="40" t="s">
        <v>77</v>
      </c>
      <c r="F108" s="40" t="s">
        <v>78</v>
      </c>
      <c r="G108" s="173">
        <v>5757.8255099999997</v>
      </c>
      <c r="H108" s="49">
        <f t="shared" ref="H108:I108" si="49">2811-0.04</f>
        <v>2810.96</v>
      </c>
      <c r="I108" s="49">
        <f t="shared" si="49"/>
        <v>2810.96</v>
      </c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</row>
    <row r="109" spans="1:32" ht="15.75" customHeight="1">
      <c r="A109" s="42" t="s">
        <v>152</v>
      </c>
      <c r="B109" s="43" t="s">
        <v>17</v>
      </c>
      <c r="C109" s="43" t="s">
        <v>153</v>
      </c>
      <c r="D109" s="44"/>
      <c r="E109" s="43"/>
      <c r="F109" s="43"/>
      <c r="G109" s="46">
        <f t="shared" ref="G109:I109" si="50">G110</f>
        <v>170.71955</v>
      </c>
      <c r="H109" s="46">
        <f t="shared" si="50"/>
        <v>170</v>
      </c>
      <c r="I109" s="46">
        <f t="shared" si="50"/>
        <v>170</v>
      </c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 spans="1:32" ht="15.75" customHeight="1">
      <c r="A110" s="47" t="s">
        <v>154</v>
      </c>
      <c r="B110" s="40" t="s">
        <v>17</v>
      </c>
      <c r="C110" s="40" t="s">
        <v>153</v>
      </c>
      <c r="D110" s="56" t="s">
        <v>155</v>
      </c>
      <c r="E110" s="40"/>
      <c r="F110" s="40"/>
      <c r="G110" s="49">
        <f t="shared" ref="G110:I110" si="51">G111</f>
        <v>170.71955</v>
      </c>
      <c r="H110" s="49">
        <f t="shared" si="51"/>
        <v>170</v>
      </c>
      <c r="I110" s="49">
        <f t="shared" si="51"/>
        <v>170</v>
      </c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</row>
    <row r="111" spans="1:32" ht="15.75" customHeight="1">
      <c r="A111" s="47" t="s">
        <v>101</v>
      </c>
      <c r="B111" s="40" t="s">
        <v>17</v>
      </c>
      <c r="C111" s="40" t="s">
        <v>153</v>
      </c>
      <c r="D111" s="56" t="s">
        <v>155</v>
      </c>
      <c r="E111" s="40" t="s">
        <v>77</v>
      </c>
      <c r="F111" s="40" t="s">
        <v>78</v>
      </c>
      <c r="G111" s="173">
        <v>170.71955</v>
      </c>
      <c r="H111" s="49">
        <v>170</v>
      </c>
      <c r="I111" s="49">
        <v>170</v>
      </c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 spans="1:32" ht="15.75" customHeight="1">
      <c r="A112" s="42" t="s">
        <v>156</v>
      </c>
      <c r="B112" s="43" t="s">
        <v>17</v>
      </c>
      <c r="C112" s="43" t="s">
        <v>157</v>
      </c>
      <c r="D112" s="44"/>
      <c r="E112" s="43"/>
      <c r="F112" s="43"/>
      <c r="G112" s="46">
        <f t="shared" ref="G112:I112" si="52">G113+G116</f>
        <v>27577.160819999997</v>
      </c>
      <c r="H112" s="46">
        <f t="shared" si="52"/>
        <v>38458.76</v>
      </c>
      <c r="I112" s="46">
        <f t="shared" si="52"/>
        <v>28458.76</v>
      </c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 spans="1:32" ht="15.75" customHeight="1">
      <c r="A113" s="47" t="s">
        <v>158</v>
      </c>
      <c r="B113" s="43" t="s">
        <v>17</v>
      </c>
      <c r="C113" s="43" t="s">
        <v>159</v>
      </c>
      <c r="D113" s="56"/>
      <c r="E113" s="40"/>
      <c r="F113" s="40"/>
      <c r="G113" s="49">
        <f t="shared" ref="G113:I113" si="53">G114</f>
        <v>27032.239409999998</v>
      </c>
      <c r="H113" s="49">
        <f t="shared" si="53"/>
        <v>38000</v>
      </c>
      <c r="I113" s="49">
        <f t="shared" si="53"/>
        <v>28000</v>
      </c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 spans="1:32" ht="15.75" customHeight="1">
      <c r="A114" s="47" t="s">
        <v>160</v>
      </c>
      <c r="B114" s="40" t="s">
        <v>17</v>
      </c>
      <c r="C114" s="40" t="s">
        <v>159</v>
      </c>
      <c r="D114" s="56" t="s">
        <v>161</v>
      </c>
      <c r="E114" s="40"/>
      <c r="F114" s="40"/>
      <c r="G114" s="49">
        <f t="shared" ref="G114:I114" si="54">G115</f>
        <v>27032.239409999998</v>
      </c>
      <c r="H114" s="49">
        <f t="shared" si="54"/>
        <v>38000</v>
      </c>
      <c r="I114" s="49">
        <f t="shared" si="54"/>
        <v>28000</v>
      </c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 spans="1:32" ht="15.75" customHeight="1">
      <c r="A115" s="47" t="s">
        <v>101</v>
      </c>
      <c r="B115" s="40" t="s">
        <v>17</v>
      </c>
      <c r="C115" s="40" t="s">
        <v>159</v>
      </c>
      <c r="D115" s="56" t="s">
        <v>161</v>
      </c>
      <c r="E115" s="40" t="s">
        <v>77</v>
      </c>
      <c r="F115" s="40" t="s">
        <v>78</v>
      </c>
      <c r="G115" s="173">
        <v>27032.239409999998</v>
      </c>
      <c r="H115" s="49">
        <f>38000</f>
        <v>38000</v>
      </c>
      <c r="I115" s="49">
        <v>28000</v>
      </c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 spans="1:32" ht="15.75" customHeight="1">
      <c r="A116" s="47" t="s">
        <v>162</v>
      </c>
      <c r="B116" s="40" t="s">
        <v>17</v>
      </c>
      <c r="C116" s="40" t="s">
        <v>159</v>
      </c>
      <c r="D116" s="56" t="s">
        <v>163</v>
      </c>
      <c r="E116" s="40"/>
      <c r="F116" s="40"/>
      <c r="G116" s="49">
        <f t="shared" ref="G116:I116" si="55">G117</f>
        <v>544.92141000000004</v>
      </c>
      <c r="H116" s="49">
        <f t="shared" si="55"/>
        <v>458.76</v>
      </c>
      <c r="I116" s="49">
        <f t="shared" si="55"/>
        <v>458.76</v>
      </c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 spans="1:32" ht="15.75" customHeight="1">
      <c r="A117" s="47" t="s">
        <v>101</v>
      </c>
      <c r="B117" s="40" t="s">
        <v>17</v>
      </c>
      <c r="C117" s="40" t="s">
        <v>159</v>
      </c>
      <c r="D117" s="56" t="s">
        <v>163</v>
      </c>
      <c r="E117" s="40" t="s">
        <v>77</v>
      </c>
      <c r="F117" s="40" t="s">
        <v>78</v>
      </c>
      <c r="G117" s="173">
        <v>544.92141000000004</v>
      </c>
      <c r="H117" s="49">
        <v>458.76</v>
      </c>
      <c r="I117" s="49">
        <v>458.76</v>
      </c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 spans="1:32" ht="15.75" customHeight="1">
      <c r="A118" s="42" t="s">
        <v>164</v>
      </c>
      <c r="B118" s="43" t="s">
        <v>17</v>
      </c>
      <c r="C118" s="43" t="s">
        <v>165</v>
      </c>
      <c r="D118" s="44"/>
      <c r="E118" s="43"/>
      <c r="F118" s="43"/>
      <c r="G118" s="46">
        <f t="shared" ref="G118:I118" si="56">G119+G125+G122</f>
        <v>13797.463610000001</v>
      </c>
      <c r="H118" s="46">
        <f t="shared" si="56"/>
        <v>11760.3</v>
      </c>
      <c r="I118" s="46">
        <f t="shared" si="56"/>
        <v>8112</v>
      </c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 spans="1:32" ht="15.75" customHeight="1">
      <c r="A119" s="42" t="s">
        <v>166</v>
      </c>
      <c r="B119" s="43" t="s">
        <v>17</v>
      </c>
      <c r="C119" s="43" t="s">
        <v>167</v>
      </c>
      <c r="D119" s="44"/>
      <c r="E119" s="43"/>
      <c r="F119" s="43"/>
      <c r="G119" s="46">
        <f t="shared" ref="G119:I119" si="57">G120</f>
        <v>8562</v>
      </c>
      <c r="H119" s="46">
        <f t="shared" si="57"/>
        <v>6500</v>
      </c>
      <c r="I119" s="46">
        <f t="shared" si="57"/>
        <v>6500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 spans="1:32" ht="31.5" customHeight="1">
      <c r="A120" s="47" t="s">
        <v>168</v>
      </c>
      <c r="B120" s="40" t="s">
        <v>17</v>
      </c>
      <c r="C120" s="40" t="s">
        <v>167</v>
      </c>
      <c r="D120" s="56" t="s">
        <v>169</v>
      </c>
      <c r="E120" s="40"/>
      <c r="F120" s="40"/>
      <c r="G120" s="49">
        <f t="shared" ref="G120:I120" si="58">G121</f>
        <v>8562</v>
      </c>
      <c r="H120" s="49">
        <f t="shared" si="58"/>
        <v>6500</v>
      </c>
      <c r="I120" s="49">
        <f t="shared" si="58"/>
        <v>6500</v>
      </c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 spans="1:32" ht="47.25" customHeight="1">
      <c r="A121" s="47" t="s">
        <v>170</v>
      </c>
      <c r="B121" s="40" t="s">
        <v>17</v>
      </c>
      <c r="C121" s="40" t="s">
        <v>167</v>
      </c>
      <c r="D121" s="56" t="s">
        <v>169</v>
      </c>
      <c r="E121" s="40" t="s">
        <v>171</v>
      </c>
      <c r="F121" s="40" t="s">
        <v>172</v>
      </c>
      <c r="G121" s="52">
        <v>8562</v>
      </c>
      <c r="H121" s="49">
        <v>6500</v>
      </c>
      <c r="I121" s="49">
        <v>6500</v>
      </c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 spans="1:32" ht="31.5" customHeight="1">
      <c r="A122" s="60" t="s">
        <v>173</v>
      </c>
      <c r="B122" s="43" t="s">
        <v>17</v>
      </c>
      <c r="C122" s="78" t="s">
        <v>174</v>
      </c>
      <c r="D122" s="79"/>
      <c r="E122" s="78"/>
      <c r="F122" s="78"/>
      <c r="G122" s="85">
        <f t="shared" ref="G122:H122" si="59">G123</f>
        <v>1955.32861</v>
      </c>
      <c r="H122" s="85">
        <f t="shared" si="59"/>
        <v>0</v>
      </c>
      <c r="I122" s="46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 spans="1:32" ht="31.5" customHeight="1">
      <c r="A123" s="86" t="s">
        <v>175</v>
      </c>
      <c r="B123" s="40" t="s">
        <v>17</v>
      </c>
      <c r="C123" s="82" t="s">
        <v>174</v>
      </c>
      <c r="D123" s="83" t="s">
        <v>176</v>
      </c>
      <c r="E123" s="82"/>
      <c r="F123" s="82"/>
      <c r="G123" s="87">
        <f t="shared" ref="G123:H123" si="60">G124</f>
        <v>1955.32861</v>
      </c>
      <c r="H123" s="87">
        <f t="shared" si="60"/>
        <v>0</v>
      </c>
      <c r="I123" s="46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spans="1:32" ht="31.5" customHeight="1">
      <c r="A124" s="88" t="s">
        <v>177</v>
      </c>
      <c r="B124" s="40" t="s">
        <v>17</v>
      </c>
      <c r="C124" s="82" t="s">
        <v>174</v>
      </c>
      <c r="D124" s="83" t="s">
        <v>176</v>
      </c>
      <c r="E124" s="82" t="s">
        <v>178</v>
      </c>
      <c r="F124" s="82" t="s">
        <v>179</v>
      </c>
      <c r="G124" s="179">
        <v>1955.32861</v>
      </c>
      <c r="H124" s="46"/>
      <c r="I124" s="46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31.5" customHeight="1">
      <c r="A125" s="42" t="s">
        <v>180</v>
      </c>
      <c r="B125" s="43" t="s">
        <v>17</v>
      </c>
      <c r="C125" s="43" t="s">
        <v>181</v>
      </c>
      <c r="D125" s="56"/>
      <c r="E125" s="40"/>
      <c r="F125" s="40"/>
      <c r="G125" s="46">
        <f t="shared" ref="G125:I125" si="61">G128+G130+G126</f>
        <v>3280.1350000000002</v>
      </c>
      <c r="H125" s="46">
        <f t="shared" si="61"/>
        <v>5260.3</v>
      </c>
      <c r="I125" s="46">
        <f t="shared" si="61"/>
        <v>1612</v>
      </c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 ht="15.75" customHeight="1">
      <c r="A126" s="86" t="s">
        <v>182</v>
      </c>
      <c r="B126" s="40" t="s">
        <v>17</v>
      </c>
      <c r="C126" s="82" t="s">
        <v>181</v>
      </c>
      <c r="D126" s="83" t="s">
        <v>183</v>
      </c>
      <c r="E126" s="82"/>
      <c r="F126" s="82"/>
      <c r="G126" s="87">
        <f t="shared" ref="G126:I126" si="62">G127</f>
        <v>2280.1350000000002</v>
      </c>
      <c r="H126" s="87">
        <f t="shared" si="62"/>
        <v>4560.3</v>
      </c>
      <c r="I126" s="87">
        <f t="shared" si="62"/>
        <v>912</v>
      </c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 spans="1:32" ht="15.75" customHeight="1">
      <c r="A127" s="88" t="s">
        <v>0</v>
      </c>
      <c r="B127" s="40" t="s">
        <v>17</v>
      </c>
      <c r="C127" s="82" t="s">
        <v>181</v>
      </c>
      <c r="D127" s="83" t="s">
        <v>183</v>
      </c>
      <c r="E127" s="82" t="s">
        <v>184</v>
      </c>
      <c r="F127" s="82" t="s">
        <v>72</v>
      </c>
      <c r="G127" s="170">
        <v>2280.1350000000002</v>
      </c>
      <c r="H127" s="169">
        <v>4560.3</v>
      </c>
      <c r="I127" s="169">
        <v>912</v>
      </c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 spans="1:32" ht="15.75" customHeight="1">
      <c r="A128" s="51" t="s">
        <v>185</v>
      </c>
      <c r="B128" s="40" t="s">
        <v>17</v>
      </c>
      <c r="C128" s="40" t="s">
        <v>181</v>
      </c>
      <c r="D128" s="56" t="s">
        <v>186</v>
      </c>
      <c r="E128" s="40"/>
      <c r="F128" s="40"/>
      <c r="G128" s="49">
        <f t="shared" ref="G128:I128" si="63">G129</f>
        <v>800</v>
      </c>
      <c r="H128" s="49">
        <f t="shared" si="63"/>
        <v>600</v>
      </c>
      <c r="I128" s="49">
        <f t="shared" si="63"/>
        <v>600</v>
      </c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 spans="1:32" ht="15.75" customHeight="1">
      <c r="A129" s="51"/>
      <c r="B129" s="40" t="s">
        <v>17</v>
      </c>
      <c r="C129" s="40" t="s">
        <v>181</v>
      </c>
      <c r="D129" s="56" t="s">
        <v>186</v>
      </c>
      <c r="E129" s="40" t="s">
        <v>187</v>
      </c>
      <c r="F129" s="40" t="s">
        <v>59</v>
      </c>
      <c r="G129" s="49">
        <v>800</v>
      </c>
      <c r="H129" s="49">
        <v>600</v>
      </c>
      <c r="I129" s="49">
        <v>600</v>
      </c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 spans="1:32" ht="15.75" customHeight="1">
      <c r="A130" s="51" t="s">
        <v>188</v>
      </c>
      <c r="B130" s="40" t="s">
        <v>17</v>
      </c>
      <c r="C130" s="40" t="s">
        <v>181</v>
      </c>
      <c r="D130" s="56" t="s">
        <v>189</v>
      </c>
      <c r="E130" s="40"/>
      <c r="F130" s="40"/>
      <c r="G130" s="49">
        <f t="shared" ref="G130:I130" si="64">G131+G132</f>
        <v>200</v>
      </c>
      <c r="H130" s="49">
        <f t="shared" si="64"/>
        <v>100</v>
      </c>
      <c r="I130" s="49">
        <f t="shared" si="64"/>
        <v>100</v>
      </c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  <row r="131" spans="1:32" ht="15.75" customHeight="1">
      <c r="A131" s="58" t="s">
        <v>44</v>
      </c>
      <c r="B131" s="40" t="s">
        <v>17</v>
      </c>
      <c r="C131" s="40" t="s">
        <v>181</v>
      </c>
      <c r="D131" s="56" t="s">
        <v>189</v>
      </c>
      <c r="E131" s="40" t="s">
        <v>45</v>
      </c>
      <c r="F131" s="40" t="s">
        <v>59</v>
      </c>
      <c r="G131" s="49"/>
      <c r="H131" s="57"/>
      <c r="I131" s="49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</row>
    <row r="132" spans="1:32" ht="15.75" customHeight="1">
      <c r="A132" s="58"/>
      <c r="B132" s="40" t="s">
        <v>17</v>
      </c>
      <c r="C132" s="40" t="s">
        <v>181</v>
      </c>
      <c r="D132" s="56" t="s">
        <v>189</v>
      </c>
      <c r="E132" s="40" t="s">
        <v>45</v>
      </c>
      <c r="F132" s="40" t="s">
        <v>46</v>
      </c>
      <c r="G132" s="49">
        <v>200</v>
      </c>
      <c r="H132" s="49">
        <v>100</v>
      </c>
      <c r="I132" s="49">
        <v>100</v>
      </c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</row>
    <row r="133" spans="1:32" ht="36.75" customHeight="1">
      <c r="A133" s="89" t="s">
        <v>190</v>
      </c>
      <c r="B133" s="43" t="s">
        <v>17</v>
      </c>
      <c r="C133" s="43" t="s">
        <v>191</v>
      </c>
      <c r="D133" s="54"/>
      <c r="E133" s="43"/>
      <c r="F133" s="43"/>
      <c r="G133" s="46">
        <f t="shared" ref="G133:I133" si="65">G134</f>
        <v>24529.9</v>
      </c>
      <c r="H133" s="46">
        <f t="shared" si="65"/>
        <v>18000</v>
      </c>
      <c r="I133" s="46">
        <f t="shared" si="65"/>
        <v>10960</v>
      </c>
      <c r="J133" s="12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</row>
    <row r="134" spans="1:32" ht="36.75" customHeight="1">
      <c r="A134" s="47" t="s">
        <v>192</v>
      </c>
      <c r="B134" s="43" t="s">
        <v>17</v>
      </c>
      <c r="C134" s="43" t="s">
        <v>193</v>
      </c>
      <c r="D134" s="54"/>
      <c r="E134" s="43"/>
      <c r="F134" s="43"/>
      <c r="G134" s="49">
        <f t="shared" ref="G134:I134" si="66">G135</f>
        <v>24529.9</v>
      </c>
      <c r="H134" s="49">
        <f t="shared" si="66"/>
        <v>18000</v>
      </c>
      <c r="I134" s="49">
        <f t="shared" si="66"/>
        <v>10960</v>
      </c>
      <c r="J134" s="12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</row>
    <row r="135" spans="1:32" ht="36.75" customHeight="1">
      <c r="A135" s="47" t="s">
        <v>194</v>
      </c>
      <c r="B135" s="40" t="s">
        <v>17</v>
      </c>
      <c r="C135" s="40" t="s">
        <v>193</v>
      </c>
      <c r="D135" s="56" t="s">
        <v>195</v>
      </c>
      <c r="E135" s="40"/>
      <c r="F135" s="40"/>
      <c r="G135" s="49">
        <f t="shared" ref="G135:I135" si="67">G136</f>
        <v>24529.9</v>
      </c>
      <c r="H135" s="49">
        <f t="shared" si="67"/>
        <v>18000</v>
      </c>
      <c r="I135" s="49">
        <f t="shared" si="67"/>
        <v>10960</v>
      </c>
      <c r="J135" s="12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</row>
    <row r="136" spans="1:32" ht="36.75" customHeight="1">
      <c r="A136" s="47" t="s">
        <v>196</v>
      </c>
      <c r="B136" s="40" t="s">
        <v>17</v>
      </c>
      <c r="C136" s="40" t="s">
        <v>193</v>
      </c>
      <c r="D136" s="56" t="s">
        <v>195</v>
      </c>
      <c r="E136" s="40" t="s">
        <v>197</v>
      </c>
      <c r="F136" s="40" t="s">
        <v>198</v>
      </c>
      <c r="G136" s="168">
        <v>24529.9</v>
      </c>
      <c r="H136" s="49">
        <v>18000</v>
      </c>
      <c r="I136" s="49">
        <f>15960-5000</f>
        <v>10960</v>
      </c>
      <c r="J136" s="12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</row>
    <row r="137" spans="1:32" ht="36.75" customHeight="1">
      <c r="A137" s="37" t="s">
        <v>199</v>
      </c>
      <c r="B137" s="38" t="s">
        <v>126</v>
      </c>
      <c r="C137" s="38"/>
      <c r="D137" s="39"/>
      <c r="E137" s="38"/>
      <c r="F137" s="38" t="s">
        <v>200</v>
      </c>
      <c r="G137" s="41">
        <f t="shared" ref="G137:I137" si="68">G138+G155+G170+G166</f>
        <v>13829.803</v>
      </c>
      <c r="H137" s="41">
        <f t="shared" si="68"/>
        <v>38782.699999999997</v>
      </c>
      <c r="I137" s="41">
        <f t="shared" si="68"/>
        <v>74350.900000000009</v>
      </c>
      <c r="J137" s="12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</row>
    <row r="138" spans="1:32" ht="15.75" customHeight="1">
      <c r="A138" s="42" t="s">
        <v>18</v>
      </c>
      <c r="B138" s="43" t="s">
        <v>126</v>
      </c>
      <c r="C138" s="43" t="s">
        <v>19</v>
      </c>
      <c r="D138" s="44"/>
      <c r="E138" s="43"/>
      <c r="F138" s="43"/>
      <c r="G138" s="46">
        <f t="shared" ref="G138:I138" si="69">G139+G151</f>
        <v>6462</v>
      </c>
      <c r="H138" s="46">
        <f t="shared" si="69"/>
        <v>5455.2999999999993</v>
      </c>
      <c r="I138" s="46">
        <f t="shared" si="69"/>
        <v>5435.2999999999993</v>
      </c>
      <c r="J138" s="5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 spans="1:32" ht="31.5" customHeight="1">
      <c r="A139" s="42" t="s">
        <v>201</v>
      </c>
      <c r="B139" s="43" t="s">
        <v>126</v>
      </c>
      <c r="C139" s="43" t="s">
        <v>202</v>
      </c>
      <c r="D139" s="44"/>
      <c r="E139" s="43"/>
      <c r="F139" s="43"/>
      <c r="G139" s="46">
        <f>G140+G146+G149</f>
        <v>6392</v>
      </c>
      <c r="H139" s="46">
        <f>H140+H146</f>
        <v>5455.2999999999993</v>
      </c>
      <c r="I139" s="46">
        <f>I140+I146+I149</f>
        <v>5435.2999999999993</v>
      </c>
      <c r="J139" s="14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</row>
    <row r="140" spans="1:32" ht="15.75" customHeight="1">
      <c r="A140" s="47" t="s">
        <v>35</v>
      </c>
      <c r="B140" s="40" t="s">
        <v>126</v>
      </c>
      <c r="C140" s="40" t="s">
        <v>202</v>
      </c>
      <c r="D140" s="48" t="s">
        <v>36</v>
      </c>
      <c r="E140" s="40"/>
      <c r="F140" s="40"/>
      <c r="G140" s="49">
        <f t="shared" ref="G140:I140" si="70">SUM(G141:G145)</f>
        <v>6392</v>
      </c>
      <c r="H140" s="49">
        <f t="shared" si="70"/>
        <v>5455.2999999999993</v>
      </c>
      <c r="I140" s="49">
        <f t="shared" si="70"/>
        <v>5435.2999999999993</v>
      </c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</row>
    <row r="141" spans="1:32" ht="31.5" customHeight="1">
      <c r="A141" s="50" t="s">
        <v>24</v>
      </c>
      <c r="B141" s="40" t="s">
        <v>126</v>
      </c>
      <c r="C141" s="40" t="s">
        <v>202</v>
      </c>
      <c r="D141" s="48" t="s">
        <v>36</v>
      </c>
      <c r="E141" s="40" t="s">
        <v>25</v>
      </c>
      <c r="F141" s="40" t="s">
        <v>26</v>
      </c>
      <c r="G141" s="168">
        <v>4871</v>
      </c>
      <c r="H141" s="49">
        <v>4167.3999999999996</v>
      </c>
      <c r="I141" s="49">
        <v>4167.3999999999996</v>
      </c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 spans="1:32" ht="47.25" customHeight="1">
      <c r="A142" s="53" t="s">
        <v>30</v>
      </c>
      <c r="B142" s="40" t="s">
        <v>126</v>
      </c>
      <c r="C142" s="40" t="s">
        <v>202</v>
      </c>
      <c r="D142" s="48" t="s">
        <v>36</v>
      </c>
      <c r="E142" s="40" t="s">
        <v>31</v>
      </c>
      <c r="F142" s="40" t="s">
        <v>32</v>
      </c>
      <c r="G142" s="168">
        <v>1471</v>
      </c>
      <c r="H142" s="49">
        <v>1267.9000000000001</v>
      </c>
      <c r="I142" s="49">
        <v>1267.9000000000001</v>
      </c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 spans="1:32" ht="31.5" customHeight="1">
      <c r="A143" s="58" t="s">
        <v>37</v>
      </c>
      <c r="B143" s="40" t="s">
        <v>126</v>
      </c>
      <c r="C143" s="40" t="s">
        <v>202</v>
      </c>
      <c r="D143" s="48" t="s">
        <v>36</v>
      </c>
      <c r="E143" s="40" t="s">
        <v>28</v>
      </c>
      <c r="F143" s="40" t="s">
        <v>29</v>
      </c>
      <c r="G143" s="49">
        <v>50</v>
      </c>
      <c r="H143" s="49">
        <v>20</v>
      </c>
      <c r="I143" s="49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</row>
    <row r="144" spans="1:32" ht="15.75" customHeight="1">
      <c r="A144" s="47" t="s">
        <v>44</v>
      </c>
      <c r="B144" s="40" t="s">
        <v>126</v>
      </c>
      <c r="C144" s="40" t="s">
        <v>202</v>
      </c>
      <c r="D144" s="48" t="s">
        <v>36</v>
      </c>
      <c r="E144" s="40" t="s">
        <v>45</v>
      </c>
      <c r="F144" s="40" t="s">
        <v>203</v>
      </c>
      <c r="G144" s="49">
        <f t="shared" ref="G144:G145" si="71">I144</f>
        <v>0</v>
      </c>
      <c r="H144" s="49">
        <v>0</v>
      </c>
      <c r="I144" s="49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5" spans="1:32" ht="15.75" customHeight="1">
      <c r="A145" s="47" t="s">
        <v>44</v>
      </c>
      <c r="B145" s="40" t="s">
        <v>126</v>
      </c>
      <c r="C145" s="40" t="s">
        <v>202</v>
      </c>
      <c r="D145" s="48" t="s">
        <v>36</v>
      </c>
      <c r="E145" s="40" t="s">
        <v>45</v>
      </c>
      <c r="F145" s="40" t="s">
        <v>72</v>
      </c>
      <c r="G145" s="49">
        <f t="shared" si="71"/>
        <v>0</v>
      </c>
      <c r="H145" s="49">
        <v>0</v>
      </c>
      <c r="I145" s="49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 spans="1:32" ht="31.5" customHeight="1">
      <c r="A146" s="47" t="s">
        <v>47</v>
      </c>
      <c r="B146" s="40" t="s">
        <v>126</v>
      </c>
      <c r="C146" s="40" t="s">
        <v>202</v>
      </c>
      <c r="D146" s="48" t="s">
        <v>48</v>
      </c>
      <c r="E146" s="40"/>
      <c r="F146" s="40"/>
      <c r="G146" s="49">
        <f t="shared" ref="G146:I146" si="72">G147+G148</f>
        <v>0</v>
      </c>
      <c r="H146" s="49">
        <f t="shared" si="72"/>
        <v>0</v>
      </c>
      <c r="I146" s="49">
        <f t="shared" si="72"/>
        <v>0</v>
      </c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 spans="1:32" ht="31.5" customHeight="1">
      <c r="A147" s="50" t="s">
        <v>24</v>
      </c>
      <c r="B147" s="40" t="s">
        <v>126</v>
      </c>
      <c r="C147" s="40" t="s">
        <v>202</v>
      </c>
      <c r="D147" s="48" t="s">
        <v>48</v>
      </c>
      <c r="E147" s="40" t="s">
        <v>25</v>
      </c>
      <c r="F147" s="40" t="s">
        <v>26</v>
      </c>
      <c r="G147" s="169"/>
      <c r="H147" s="169"/>
      <c r="I147" s="169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</row>
    <row r="148" spans="1:32" ht="47.25" customHeight="1">
      <c r="A148" s="53" t="s">
        <v>30</v>
      </c>
      <c r="B148" s="40" t="s">
        <v>126</v>
      </c>
      <c r="C148" s="40" t="s">
        <v>202</v>
      </c>
      <c r="D148" s="48" t="s">
        <v>48</v>
      </c>
      <c r="E148" s="40" t="s">
        <v>31</v>
      </c>
      <c r="F148" s="40" t="s">
        <v>32</v>
      </c>
      <c r="G148" s="169"/>
      <c r="H148" s="169"/>
      <c r="I148" s="169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</row>
    <row r="149" spans="1:32" ht="47.25" customHeight="1">
      <c r="A149" s="47" t="s">
        <v>204</v>
      </c>
      <c r="B149" s="40" t="s">
        <v>126</v>
      </c>
      <c r="C149" s="40" t="s">
        <v>202</v>
      </c>
      <c r="D149" s="48" t="s">
        <v>205</v>
      </c>
      <c r="E149" s="40"/>
      <c r="F149" s="40"/>
      <c r="G149" s="49">
        <f>G150</f>
        <v>0</v>
      </c>
      <c r="H149" s="49">
        <v>0</v>
      </c>
      <c r="I149" s="49">
        <v>0</v>
      </c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</row>
    <row r="150" spans="1:32" ht="31.5" customHeight="1">
      <c r="A150" s="47" t="s">
        <v>44</v>
      </c>
      <c r="B150" s="40" t="s">
        <v>126</v>
      </c>
      <c r="C150" s="40" t="s">
        <v>202</v>
      </c>
      <c r="D150" s="48" t="s">
        <v>205</v>
      </c>
      <c r="E150" s="40" t="s">
        <v>45</v>
      </c>
      <c r="F150" s="40" t="s">
        <v>46</v>
      </c>
      <c r="G150" s="49"/>
      <c r="H150" s="49"/>
      <c r="I150" s="49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</row>
    <row r="151" spans="1:32" ht="15.75" customHeight="1">
      <c r="A151" s="35" t="s">
        <v>206</v>
      </c>
      <c r="B151" s="90" t="s">
        <v>126</v>
      </c>
      <c r="C151" s="43" t="s">
        <v>61</v>
      </c>
      <c r="D151" s="54"/>
      <c r="E151" s="43"/>
      <c r="F151" s="43"/>
      <c r="G151" s="46">
        <f t="shared" ref="G151:I151" si="73">G152</f>
        <v>70</v>
      </c>
      <c r="H151" s="46">
        <f t="shared" si="73"/>
        <v>0</v>
      </c>
      <c r="I151" s="46">
        <f t="shared" si="73"/>
        <v>0</v>
      </c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</row>
    <row r="152" spans="1:32" ht="15.75" customHeight="1">
      <c r="A152" s="91" t="s">
        <v>62</v>
      </c>
      <c r="B152" s="92" t="s">
        <v>126</v>
      </c>
      <c r="C152" s="92" t="s">
        <v>61</v>
      </c>
      <c r="D152" s="93" t="s">
        <v>63</v>
      </c>
      <c r="E152" s="78"/>
      <c r="F152" s="78"/>
      <c r="G152" s="85">
        <f>G153+G154</f>
        <v>70</v>
      </c>
      <c r="H152" s="85">
        <f t="shared" ref="H152:I152" si="74">H153</f>
        <v>0</v>
      </c>
      <c r="I152" s="85">
        <f t="shared" si="74"/>
        <v>0</v>
      </c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</row>
    <row r="153" spans="1:32" ht="31.5" customHeight="1">
      <c r="A153" s="94" t="s">
        <v>118</v>
      </c>
      <c r="B153" s="82" t="s">
        <v>126</v>
      </c>
      <c r="C153" s="82" t="s">
        <v>61</v>
      </c>
      <c r="D153" s="83" t="s">
        <v>63</v>
      </c>
      <c r="E153" s="95" t="s">
        <v>45</v>
      </c>
      <c r="F153" s="82" t="s">
        <v>72</v>
      </c>
      <c r="G153" s="87">
        <v>70</v>
      </c>
      <c r="H153" s="87"/>
      <c r="I153" s="87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</row>
    <row r="154" spans="1:32" ht="31.5" customHeight="1">
      <c r="A154" s="47" t="s">
        <v>57</v>
      </c>
      <c r="B154" s="82" t="s">
        <v>126</v>
      </c>
      <c r="C154" s="82" t="s">
        <v>61</v>
      </c>
      <c r="D154" s="83" t="s">
        <v>63</v>
      </c>
      <c r="E154" s="95" t="s">
        <v>58</v>
      </c>
      <c r="F154" s="82" t="s">
        <v>59</v>
      </c>
      <c r="G154" s="87"/>
      <c r="H154" s="87"/>
      <c r="I154" s="87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</row>
    <row r="155" spans="1:32" ht="15.75" customHeight="1">
      <c r="A155" s="42" t="s">
        <v>106</v>
      </c>
      <c r="B155" s="43" t="s">
        <v>126</v>
      </c>
      <c r="C155" s="43" t="s">
        <v>107</v>
      </c>
      <c r="D155" s="54"/>
      <c r="E155" s="43"/>
      <c r="F155" s="43"/>
      <c r="G155" s="46">
        <f t="shared" ref="G155:I155" si="75">G156+G158+G163</f>
        <v>0</v>
      </c>
      <c r="H155" s="46">
        <f t="shared" si="75"/>
        <v>25668</v>
      </c>
      <c r="I155" s="46">
        <f t="shared" si="75"/>
        <v>60949.8</v>
      </c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</row>
    <row r="156" spans="1:32" ht="15.75" customHeight="1">
      <c r="A156" s="42" t="s">
        <v>207</v>
      </c>
      <c r="B156" s="43" t="s">
        <v>126</v>
      </c>
      <c r="C156" s="43" t="s">
        <v>208</v>
      </c>
      <c r="D156" s="48"/>
      <c r="E156" s="43"/>
      <c r="F156" s="43"/>
      <c r="G156" s="46">
        <f t="shared" ref="G156:I156" si="76">G157</f>
        <v>0</v>
      </c>
      <c r="H156" s="46">
        <f t="shared" si="76"/>
        <v>0</v>
      </c>
      <c r="I156" s="46">
        <f t="shared" si="76"/>
        <v>0</v>
      </c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</row>
    <row r="157" spans="1:32" ht="31.5" customHeight="1">
      <c r="A157" s="51" t="s">
        <v>209</v>
      </c>
      <c r="B157" s="40" t="s">
        <v>126</v>
      </c>
      <c r="C157" s="40" t="s">
        <v>208</v>
      </c>
      <c r="D157" s="48" t="s">
        <v>210</v>
      </c>
      <c r="E157" s="40" t="s">
        <v>211</v>
      </c>
      <c r="F157" s="40" t="s">
        <v>212</v>
      </c>
      <c r="G157" s="49"/>
      <c r="H157" s="49"/>
      <c r="I157" s="49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</row>
    <row r="158" spans="1:32" ht="15.75" customHeight="1">
      <c r="A158" s="89" t="s">
        <v>213</v>
      </c>
      <c r="B158" s="43" t="s">
        <v>126</v>
      </c>
      <c r="C158" s="43" t="s">
        <v>120</v>
      </c>
      <c r="D158" s="54"/>
      <c r="E158" s="43"/>
      <c r="F158" s="43"/>
      <c r="G158" s="46">
        <f t="shared" ref="G158:I158" si="77">G159+G161</f>
        <v>0</v>
      </c>
      <c r="H158" s="46">
        <f t="shared" si="77"/>
        <v>25668</v>
      </c>
      <c r="I158" s="46">
        <f t="shared" si="77"/>
        <v>60949.8</v>
      </c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</row>
    <row r="159" spans="1:32" ht="15.75" customHeight="1">
      <c r="A159" s="59" t="s">
        <v>214</v>
      </c>
      <c r="B159" s="40" t="s">
        <v>126</v>
      </c>
      <c r="C159" s="40" t="s">
        <v>120</v>
      </c>
      <c r="D159" s="48" t="s">
        <v>215</v>
      </c>
      <c r="E159" s="40"/>
      <c r="F159" s="40"/>
      <c r="G159" s="49">
        <f t="shared" ref="G159:I159" si="78">G160</f>
        <v>0</v>
      </c>
      <c r="H159" s="49">
        <f t="shared" si="78"/>
        <v>0</v>
      </c>
      <c r="I159" s="49">
        <f t="shared" si="78"/>
        <v>30949.8</v>
      </c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</row>
    <row r="160" spans="1:32" ht="15.75" customHeight="1">
      <c r="A160" s="47" t="s">
        <v>44</v>
      </c>
      <c r="B160" s="40" t="s">
        <v>126</v>
      </c>
      <c r="C160" s="40" t="s">
        <v>120</v>
      </c>
      <c r="D160" s="48" t="s">
        <v>215</v>
      </c>
      <c r="E160" s="40" t="s">
        <v>45</v>
      </c>
      <c r="F160" s="40" t="s">
        <v>72</v>
      </c>
      <c r="G160" s="169"/>
      <c r="H160" s="169"/>
      <c r="I160" s="169">
        <v>30949.8</v>
      </c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</row>
    <row r="161" spans="1:32" ht="15.75" customHeight="1">
      <c r="A161" s="59" t="s">
        <v>216</v>
      </c>
      <c r="B161" s="40" t="s">
        <v>126</v>
      </c>
      <c r="C161" s="40" t="s">
        <v>120</v>
      </c>
      <c r="D161" s="48" t="s">
        <v>217</v>
      </c>
      <c r="E161" s="40"/>
      <c r="F161" s="40"/>
      <c r="G161" s="49">
        <f t="shared" ref="G161:I161" si="79">G162</f>
        <v>0</v>
      </c>
      <c r="H161" s="49">
        <f t="shared" si="79"/>
        <v>25668</v>
      </c>
      <c r="I161" s="49">
        <f t="shared" si="79"/>
        <v>30000</v>
      </c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</row>
    <row r="162" spans="1:32" ht="15.75" customHeight="1">
      <c r="A162" s="47" t="s">
        <v>44</v>
      </c>
      <c r="B162" s="40" t="s">
        <v>126</v>
      </c>
      <c r="C162" s="40" t="s">
        <v>120</v>
      </c>
      <c r="D162" s="48" t="s">
        <v>217</v>
      </c>
      <c r="E162" s="40" t="s">
        <v>45</v>
      </c>
      <c r="F162" s="40" t="s">
        <v>72</v>
      </c>
      <c r="G162" s="169"/>
      <c r="H162" s="169">
        <v>25668</v>
      </c>
      <c r="I162" s="169">
        <v>30000</v>
      </c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</row>
    <row r="163" spans="1:32" ht="15.75" customHeight="1">
      <c r="A163" s="42" t="s">
        <v>218</v>
      </c>
      <c r="B163" s="43" t="s">
        <v>126</v>
      </c>
      <c r="C163" s="43" t="s">
        <v>129</v>
      </c>
      <c r="D163" s="44"/>
      <c r="E163" s="43"/>
      <c r="F163" s="43"/>
      <c r="G163" s="46">
        <f t="shared" ref="G163:I163" si="80">G164</f>
        <v>0</v>
      </c>
      <c r="H163" s="46">
        <f t="shared" si="80"/>
        <v>0</v>
      </c>
      <c r="I163" s="46">
        <f t="shared" si="80"/>
        <v>0</v>
      </c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</row>
    <row r="164" spans="1:32" ht="31.5" customHeight="1">
      <c r="A164" s="47" t="s">
        <v>219</v>
      </c>
      <c r="B164" s="40" t="s">
        <v>126</v>
      </c>
      <c r="C164" s="40" t="s">
        <v>129</v>
      </c>
      <c r="D164" s="56" t="s">
        <v>220</v>
      </c>
      <c r="E164" s="40"/>
      <c r="F164" s="40"/>
      <c r="G164" s="49">
        <f t="shared" ref="G164:I164" si="81">G165</f>
        <v>0</v>
      </c>
      <c r="H164" s="49">
        <f t="shared" si="81"/>
        <v>0</v>
      </c>
      <c r="I164" s="49">
        <f t="shared" si="81"/>
        <v>0</v>
      </c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</row>
    <row r="165" spans="1:32" ht="47.25" customHeight="1">
      <c r="A165" s="47" t="s">
        <v>221</v>
      </c>
      <c r="B165" s="40" t="s">
        <v>126</v>
      </c>
      <c r="C165" s="40" t="s">
        <v>129</v>
      </c>
      <c r="D165" s="56" t="s">
        <v>220</v>
      </c>
      <c r="E165" s="40" t="s">
        <v>222</v>
      </c>
      <c r="F165" s="40" t="s">
        <v>223</v>
      </c>
      <c r="G165" s="49"/>
      <c r="H165" s="49">
        <f>G165</f>
        <v>0</v>
      </c>
      <c r="I165" s="49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</row>
    <row r="166" spans="1:32" ht="15.75" customHeight="1">
      <c r="A166" s="89" t="s">
        <v>224</v>
      </c>
      <c r="B166" s="43" t="s">
        <v>126</v>
      </c>
      <c r="C166" s="43" t="s">
        <v>165</v>
      </c>
      <c r="D166" s="48"/>
      <c r="E166" s="40"/>
      <c r="F166" s="40"/>
      <c r="G166" s="49">
        <f t="shared" ref="G166:I166" si="82">G167</f>
        <v>7364.8</v>
      </c>
      <c r="H166" s="49">
        <f t="shared" si="82"/>
        <v>7659.4</v>
      </c>
      <c r="I166" s="49">
        <f t="shared" si="82"/>
        <v>7965.8</v>
      </c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</row>
    <row r="167" spans="1:32" ht="15.75" customHeight="1">
      <c r="A167" s="89" t="s">
        <v>173</v>
      </c>
      <c r="B167" s="43" t="s">
        <v>126</v>
      </c>
      <c r="C167" s="43" t="s">
        <v>174</v>
      </c>
      <c r="D167" s="44"/>
      <c r="E167" s="43"/>
      <c r="F167" s="43"/>
      <c r="G167" s="46">
        <f t="shared" ref="G167:I167" si="83">G168</f>
        <v>7364.8</v>
      </c>
      <c r="H167" s="46">
        <f t="shared" si="83"/>
        <v>7659.4</v>
      </c>
      <c r="I167" s="46">
        <f t="shared" si="83"/>
        <v>7965.8</v>
      </c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</row>
    <row r="168" spans="1:32" ht="47.25" customHeight="1">
      <c r="A168" s="47" t="s">
        <v>225</v>
      </c>
      <c r="B168" s="40" t="s">
        <v>126</v>
      </c>
      <c r="C168" s="40" t="s">
        <v>174</v>
      </c>
      <c r="D168" s="48" t="s">
        <v>226</v>
      </c>
      <c r="E168" s="96"/>
      <c r="F168" s="40"/>
      <c r="G168" s="49">
        <f t="shared" ref="G168:I168" si="84">G169</f>
        <v>7364.8</v>
      </c>
      <c r="H168" s="49">
        <f t="shared" si="84"/>
        <v>7659.4</v>
      </c>
      <c r="I168" s="49">
        <f t="shared" si="84"/>
        <v>7965.8</v>
      </c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</row>
    <row r="169" spans="1:32" ht="47.25" customHeight="1">
      <c r="A169" s="47" t="s">
        <v>221</v>
      </c>
      <c r="B169" s="40" t="s">
        <v>126</v>
      </c>
      <c r="C169" s="40" t="s">
        <v>174</v>
      </c>
      <c r="D169" s="48" t="s">
        <v>226</v>
      </c>
      <c r="E169" s="40" t="s">
        <v>222</v>
      </c>
      <c r="F169" s="40" t="s">
        <v>223</v>
      </c>
      <c r="G169" s="169">
        <v>7364.8</v>
      </c>
      <c r="H169" s="169">
        <v>7659.4</v>
      </c>
      <c r="I169" s="169">
        <v>7965.8</v>
      </c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</row>
    <row r="170" spans="1:32" ht="31.5" customHeight="1">
      <c r="A170" s="42" t="s">
        <v>227</v>
      </c>
      <c r="B170" s="43" t="s">
        <v>126</v>
      </c>
      <c r="C170" s="43" t="s">
        <v>228</v>
      </c>
      <c r="D170" s="44"/>
      <c r="E170" s="43"/>
      <c r="F170" s="43"/>
      <c r="G170" s="46">
        <f t="shared" ref="G170:I170" si="85">G171</f>
        <v>3.0030000000000001</v>
      </c>
      <c r="H170" s="46">
        <f t="shared" si="85"/>
        <v>0</v>
      </c>
      <c r="I170" s="46">
        <f t="shared" si="85"/>
        <v>0</v>
      </c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</row>
    <row r="171" spans="1:32" ht="31.5" customHeight="1">
      <c r="A171" s="42" t="s">
        <v>227</v>
      </c>
      <c r="B171" s="43" t="s">
        <v>126</v>
      </c>
      <c r="C171" s="43" t="s">
        <v>229</v>
      </c>
      <c r="D171" s="44" t="s">
        <v>230</v>
      </c>
      <c r="E171" s="43"/>
      <c r="F171" s="43"/>
      <c r="G171" s="46">
        <f t="shared" ref="G171:I171" si="86">G172</f>
        <v>3.0030000000000001</v>
      </c>
      <c r="H171" s="46">
        <f t="shared" si="86"/>
        <v>0</v>
      </c>
      <c r="I171" s="46">
        <f t="shared" si="86"/>
        <v>0</v>
      </c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</row>
    <row r="172" spans="1:32" ht="15.75" customHeight="1">
      <c r="A172" s="47" t="s">
        <v>231</v>
      </c>
      <c r="B172" s="40" t="s">
        <v>126</v>
      </c>
      <c r="C172" s="40" t="s">
        <v>229</v>
      </c>
      <c r="D172" s="56" t="s">
        <v>230</v>
      </c>
      <c r="E172" s="40" t="s">
        <v>232</v>
      </c>
      <c r="F172" s="40" t="s">
        <v>233</v>
      </c>
      <c r="G172" s="49">
        <v>3.0030000000000001</v>
      </c>
      <c r="H172" s="49"/>
      <c r="I172" s="49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</row>
    <row r="173" spans="1:32" ht="15.75" customHeight="1">
      <c r="A173" s="37" t="s">
        <v>234</v>
      </c>
      <c r="B173" s="38"/>
      <c r="C173" s="38"/>
      <c r="D173" s="39"/>
      <c r="E173" s="38"/>
      <c r="F173" s="38"/>
      <c r="G173" s="97">
        <f t="shared" ref="G173:G175" si="87">G174</f>
        <v>1598</v>
      </c>
      <c r="H173" s="97"/>
      <c r="I173" s="97"/>
      <c r="J173" s="15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</row>
    <row r="174" spans="1:32" ht="15.75" customHeight="1">
      <c r="A174" s="42" t="s">
        <v>18</v>
      </c>
      <c r="B174" s="43" t="s">
        <v>126</v>
      </c>
      <c r="C174" s="43" t="s">
        <v>19</v>
      </c>
      <c r="D174" s="44"/>
      <c r="E174" s="43"/>
      <c r="F174" s="43"/>
      <c r="G174" s="98">
        <f t="shared" si="87"/>
        <v>1598</v>
      </c>
      <c r="H174" s="98">
        <f t="shared" ref="H174:I174" si="88">H175</f>
        <v>0</v>
      </c>
      <c r="I174" s="98">
        <f t="shared" si="88"/>
        <v>0</v>
      </c>
      <c r="J174" s="15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</row>
    <row r="175" spans="1:32" ht="63">
      <c r="A175" s="42" t="s">
        <v>235</v>
      </c>
      <c r="B175" s="43" t="s">
        <v>126</v>
      </c>
      <c r="C175" s="43" t="s">
        <v>236</v>
      </c>
      <c r="D175" s="54"/>
      <c r="E175" s="43"/>
      <c r="F175" s="43"/>
      <c r="G175" s="180">
        <f t="shared" si="87"/>
        <v>1598</v>
      </c>
      <c r="H175" s="99"/>
      <c r="I175" s="99"/>
      <c r="J175" s="15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</row>
    <row r="176" spans="1:32" ht="15.75" customHeight="1">
      <c r="A176" s="100" t="s">
        <v>237</v>
      </c>
      <c r="B176" s="40" t="s">
        <v>126</v>
      </c>
      <c r="C176" s="101" t="s">
        <v>236</v>
      </c>
      <c r="D176" s="102" t="s">
        <v>238</v>
      </c>
      <c r="E176" s="101"/>
      <c r="F176" s="101"/>
      <c r="G176" s="103">
        <f>G177+G178+G179+G180</f>
        <v>1598</v>
      </c>
      <c r="H176" s="104"/>
      <c r="I176" s="104"/>
      <c r="J176" s="15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</row>
    <row r="177" spans="1:32" ht="15.75" customHeight="1">
      <c r="A177" s="50" t="s">
        <v>24</v>
      </c>
      <c r="B177" s="40" t="s">
        <v>126</v>
      </c>
      <c r="C177" s="105" t="s">
        <v>236</v>
      </c>
      <c r="D177" s="102" t="s">
        <v>238</v>
      </c>
      <c r="E177" s="105" t="s">
        <v>25</v>
      </c>
      <c r="F177" s="105" t="s">
        <v>26</v>
      </c>
      <c r="G177" s="168">
        <v>1058</v>
      </c>
      <c r="H177" s="104"/>
      <c r="I177" s="104"/>
      <c r="J177" s="15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</row>
    <row r="178" spans="1:32" ht="15.75" customHeight="1">
      <c r="A178" s="53" t="s">
        <v>30</v>
      </c>
      <c r="B178" s="40" t="s">
        <v>126</v>
      </c>
      <c r="C178" s="105" t="s">
        <v>236</v>
      </c>
      <c r="D178" s="102" t="s">
        <v>238</v>
      </c>
      <c r="E178" s="105" t="s">
        <v>31</v>
      </c>
      <c r="F178" s="105" t="s">
        <v>32</v>
      </c>
      <c r="G178" s="168">
        <v>320</v>
      </c>
      <c r="H178" s="104"/>
      <c r="I178" s="104"/>
      <c r="J178" s="15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</row>
    <row r="179" spans="1:32" ht="15.75" customHeight="1">
      <c r="A179" s="106" t="s">
        <v>239</v>
      </c>
      <c r="B179" s="40" t="s">
        <v>126</v>
      </c>
      <c r="C179" s="72" t="s">
        <v>236</v>
      </c>
      <c r="D179" s="102" t="s">
        <v>238</v>
      </c>
      <c r="E179" s="72" t="s">
        <v>187</v>
      </c>
      <c r="F179" s="72" t="s">
        <v>29</v>
      </c>
      <c r="G179" s="87">
        <v>200</v>
      </c>
      <c r="H179" s="104"/>
      <c r="I179" s="104"/>
      <c r="J179" s="15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</row>
    <row r="180" spans="1:32" ht="15.75" customHeight="1">
      <c r="A180" s="107" t="s">
        <v>118</v>
      </c>
      <c r="B180" s="40" t="s">
        <v>126</v>
      </c>
      <c r="C180" s="72" t="s">
        <v>236</v>
      </c>
      <c r="D180" s="102" t="s">
        <v>238</v>
      </c>
      <c r="E180" s="72" t="s">
        <v>45</v>
      </c>
      <c r="F180" s="72" t="s">
        <v>72</v>
      </c>
      <c r="G180" s="87">
        <v>20</v>
      </c>
      <c r="H180" s="104"/>
      <c r="I180" s="104"/>
      <c r="J180" s="15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</row>
    <row r="181" spans="1:32" ht="15.75" customHeight="1">
      <c r="A181" s="37" t="s">
        <v>240</v>
      </c>
      <c r="B181" s="38" t="s">
        <v>126</v>
      </c>
      <c r="C181" s="38"/>
      <c r="D181" s="39"/>
      <c r="E181" s="38"/>
      <c r="F181" s="38" t="s">
        <v>200</v>
      </c>
      <c r="G181" s="97">
        <f t="shared" ref="G181:I181" si="89">G182</f>
        <v>1755</v>
      </c>
      <c r="H181" s="97">
        <f t="shared" si="89"/>
        <v>1442.1</v>
      </c>
      <c r="I181" s="97">
        <f t="shared" si="89"/>
        <v>1442.1</v>
      </c>
      <c r="J181" s="15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</row>
    <row r="182" spans="1:32" ht="15.75" customHeight="1">
      <c r="A182" s="42" t="s">
        <v>18</v>
      </c>
      <c r="B182" s="43" t="s">
        <v>126</v>
      </c>
      <c r="C182" s="43" t="s">
        <v>19</v>
      </c>
      <c r="D182" s="44"/>
      <c r="E182" s="43"/>
      <c r="F182" s="43"/>
      <c r="G182" s="98">
        <f t="shared" ref="G182:I182" si="90">G183</f>
        <v>1755</v>
      </c>
      <c r="H182" s="98">
        <f t="shared" si="90"/>
        <v>1442.1</v>
      </c>
      <c r="I182" s="98">
        <f t="shared" si="90"/>
        <v>1442.1</v>
      </c>
      <c r="J182" s="16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</row>
    <row r="183" spans="1:32" ht="15.75" customHeight="1">
      <c r="A183" s="42" t="s">
        <v>201</v>
      </c>
      <c r="B183" s="43" t="s">
        <v>126</v>
      </c>
      <c r="C183" s="43" t="s">
        <v>202</v>
      </c>
      <c r="D183" s="54"/>
      <c r="E183" s="43"/>
      <c r="F183" s="43"/>
      <c r="G183" s="180">
        <f t="shared" ref="G183:I183" si="91">G184+G188</f>
        <v>1755</v>
      </c>
      <c r="H183" s="99">
        <f t="shared" si="91"/>
        <v>1442.1</v>
      </c>
      <c r="I183" s="99">
        <f t="shared" si="91"/>
        <v>1442.1</v>
      </c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</row>
    <row r="184" spans="1:32" ht="15.75" customHeight="1">
      <c r="A184" s="47" t="s">
        <v>38</v>
      </c>
      <c r="B184" s="40" t="s">
        <v>126</v>
      </c>
      <c r="C184" s="40" t="s">
        <v>202</v>
      </c>
      <c r="D184" s="48" t="s">
        <v>241</v>
      </c>
      <c r="E184" s="40"/>
      <c r="F184" s="40"/>
      <c r="G184" s="181">
        <f t="shared" ref="G184:I184" si="92">G185+G186+G187</f>
        <v>662</v>
      </c>
      <c r="H184" s="108">
        <f t="shared" si="92"/>
        <v>500</v>
      </c>
      <c r="I184" s="108">
        <f t="shared" si="92"/>
        <v>500</v>
      </c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</row>
    <row r="185" spans="1:32" ht="15.75" customHeight="1">
      <c r="A185" s="50" t="s">
        <v>24</v>
      </c>
      <c r="B185" s="40" t="s">
        <v>126</v>
      </c>
      <c r="C185" s="40" t="s">
        <v>202</v>
      </c>
      <c r="D185" s="48" t="s">
        <v>241</v>
      </c>
      <c r="E185" s="40" t="s">
        <v>25</v>
      </c>
      <c r="F185" s="40" t="s">
        <v>26</v>
      </c>
      <c r="G185" s="182">
        <v>501</v>
      </c>
      <c r="H185" s="108">
        <v>376</v>
      </c>
      <c r="I185" s="108">
        <v>376</v>
      </c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</row>
    <row r="186" spans="1:32" ht="15.75" customHeight="1">
      <c r="A186" s="47" t="s">
        <v>37</v>
      </c>
      <c r="B186" s="40" t="s">
        <v>126</v>
      </c>
      <c r="C186" s="40" t="s">
        <v>202</v>
      </c>
      <c r="D186" s="48" t="s">
        <v>241</v>
      </c>
      <c r="E186" s="40" t="s">
        <v>28</v>
      </c>
      <c r="F186" s="40" t="s">
        <v>29</v>
      </c>
      <c r="G186" s="181">
        <v>10</v>
      </c>
      <c r="H186" s="108">
        <v>10</v>
      </c>
      <c r="I186" s="108">
        <v>10</v>
      </c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</row>
    <row r="187" spans="1:32" ht="15.75" customHeight="1">
      <c r="A187" s="53" t="s">
        <v>30</v>
      </c>
      <c r="B187" s="40" t="s">
        <v>126</v>
      </c>
      <c r="C187" s="40" t="s">
        <v>202</v>
      </c>
      <c r="D187" s="48" t="s">
        <v>241</v>
      </c>
      <c r="E187" s="40" t="s">
        <v>31</v>
      </c>
      <c r="F187" s="40" t="s">
        <v>32</v>
      </c>
      <c r="G187" s="182">
        <v>151</v>
      </c>
      <c r="H187" s="108">
        <v>114</v>
      </c>
      <c r="I187" s="108">
        <v>114</v>
      </c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</row>
    <row r="188" spans="1:32" ht="15.75" customHeight="1">
      <c r="A188" s="47" t="s">
        <v>242</v>
      </c>
      <c r="B188" s="40" t="s">
        <v>126</v>
      </c>
      <c r="C188" s="40" t="s">
        <v>202</v>
      </c>
      <c r="D188" s="48" t="s">
        <v>243</v>
      </c>
      <c r="E188" s="40"/>
      <c r="F188" s="40"/>
      <c r="G188" s="181">
        <f t="shared" ref="G188:I188" si="93">G189+G190+G191</f>
        <v>1093</v>
      </c>
      <c r="H188" s="108">
        <f t="shared" si="93"/>
        <v>942.1</v>
      </c>
      <c r="I188" s="108">
        <f t="shared" si="93"/>
        <v>942.1</v>
      </c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</row>
    <row r="189" spans="1:32" ht="15.75" customHeight="1">
      <c r="A189" s="50" t="s">
        <v>24</v>
      </c>
      <c r="B189" s="40" t="s">
        <v>126</v>
      </c>
      <c r="C189" s="40" t="s">
        <v>202</v>
      </c>
      <c r="D189" s="48" t="s">
        <v>243</v>
      </c>
      <c r="E189" s="40" t="s">
        <v>25</v>
      </c>
      <c r="F189" s="40" t="s">
        <v>26</v>
      </c>
      <c r="G189" s="182">
        <v>832</v>
      </c>
      <c r="H189" s="108">
        <v>723.6</v>
      </c>
      <c r="I189" s="108">
        <v>723.6</v>
      </c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</row>
    <row r="190" spans="1:32" ht="15.75" customHeight="1">
      <c r="A190" s="51" t="s">
        <v>27</v>
      </c>
      <c r="B190" s="40" t="s">
        <v>126</v>
      </c>
      <c r="C190" s="40" t="s">
        <v>202</v>
      </c>
      <c r="D190" s="48" t="s">
        <v>243</v>
      </c>
      <c r="E190" s="40" t="s">
        <v>28</v>
      </c>
      <c r="F190" s="40" t="s">
        <v>29</v>
      </c>
      <c r="G190" s="181">
        <v>10</v>
      </c>
      <c r="H190" s="109"/>
      <c r="I190" s="108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</row>
    <row r="191" spans="1:32" ht="15.75" customHeight="1">
      <c r="A191" s="53" t="s">
        <v>30</v>
      </c>
      <c r="B191" s="40" t="s">
        <v>126</v>
      </c>
      <c r="C191" s="40" t="s">
        <v>202</v>
      </c>
      <c r="D191" s="48" t="s">
        <v>243</v>
      </c>
      <c r="E191" s="40" t="s">
        <v>31</v>
      </c>
      <c r="F191" s="40" t="s">
        <v>32</v>
      </c>
      <c r="G191" s="182">
        <v>251</v>
      </c>
      <c r="H191" s="108">
        <v>218.5</v>
      </c>
      <c r="I191" s="108">
        <v>218.5</v>
      </c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</row>
    <row r="192" spans="1:32" ht="47.25" customHeight="1">
      <c r="A192" s="110" t="s">
        <v>244</v>
      </c>
      <c r="B192" s="38" t="s">
        <v>126</v>
      </c>
      <c r="C192" s="38"/>
      <c r="D192" s="39"/>
      <c r="E192" s="38"/>
      <c r="F192" s="38" t="s">
        <v>200</v>
      </c>
      <c r="G192" s="41">
        <f t="shared" ref="G192:I192" si="94">G193+G210+G231+G243+G202+G249+G221</f>
        <v>42555.417580000001</v>
      </c>
      <c r="H192" s="41">
        <f t="shared" si="94"/>
        <v>3442.3</v>
      </c>
      <c r="I192" s="41">
        <f t="shared" si="94"/>
        <v>3442.4</v>
      </c>
      <c r="J192" s="18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</row>
    <row r="193" spans="1:32" ht="15.75" customHeight="1">
      <c r="A193" s="42" t="s">
        <v>18</v>
      </c>
      <c r="B193" s="43" t="s">
        <v>126</v>
      </c>
      <c r="C193" s="43" t="s">
        <v>19</v>
      </c>
      <c r="D193" s="44"/>
      <c r="E193" s="43"/>
      <c r="F193" s="43"/>
      <c r="G193" s="46">
        <f t="shared" ref="G193:I193" si="95">G194</f>
        <v>6155.6264899999996</v>
      </c>
      <c r="H193" s="46">
        <f t="shared" si="95"/>
        <v>2375</v>
      </c>
      <c r="I193" s="46">
        <f t="shared" si="95"/>
        <v>2375</v>
      </c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 spans="1:32" ht="15.75" customHeight="1">
      <c r="A194" s="42" t="s">
        <v>245</v>
      </c>
      <c r="B194" s="43" t="s">
        <v>126</v>
      </c>
      <c r="C194" s="43" t="s">
        <v>61</v>
      </c>
      <c r="D194" s="44"/>
      <c r="E194" s="43"/>
      <c r="F194" s="43"/>
      <c r="G194" s="45">
        <f t="shared" ref="G194:I194" si="96">G195</f>
        <v>6155.6264899999996</v>
      </c>
      <c r="H194" s="45">
        <f t="shared" si="96"/>
        <v>2375</v>
      </c>
      <c r="I194" s="45">
        <f t="shared" si="96"/>
        <v>2375</v>
      </c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</row>
    <row r="195" spans="1:32" ht="15.75" customHeight="1">
      <c r="A195" s="47" t="s">
        <v>62</v>
      </c>
      <c r="B195" s="40" t="s">
        <v>126</v>
      </c>
      <c r="C195" s="40" t="s">
        <v>61</v>
      </c>
      <c r="D195" s="56" t="s">
        <v>63</v>
      </c>
      <c r="E195" s="40"/>
      <c r="F195" s="40"/>
      <c r="G195" s="49">
        <f t="shared" ref="G195:I195" si="97">SUM(G196:G201)</f>
        <v>6155.6264899999996</v>
      </c>
      <c r="H195" s="49">
        <f t="shared" si="97"/>
        <v>2375</v>
      </c>
      <c r="I195" s="49">
        <f t="shared" si="97"/>
        <v>2375</v>
      </c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</row>
    <row r="196" spans="1:32" ht="31.5" customHeight="1">
      <c r="A196" s="50" t="s">
        <v>64</v>
      </c>
      <c r="B196" s="40" t="s">
        <v>126</v>
      </c>
      <c r="C196" s="40" t="s">
        <v>61</v>
      </c>
      <c r="D196" s="56" t="s">
        <v>63</v>
      </c>
      <c r="E196" s="40" t="s">
        <v>65</v>
      </c>
      <c r="F196" s="40" t="s">
        <v>26</v>
      </c>
      <c r="G196" s="168"/>
      <c r="H196" s="49">
        <v>288</v>
      </c>
      <c r="I196" s="49">
        <v>288</v>
      </c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</row>
    <row r="197" spans="1:32" ht="47.25" customHeight="1">
      <c r="A197" s="47" t="s">
        <v>66</v>
      </c>
      <c r="B197" s="40" t="s">
        <v>126</v>
      </c>
      <c r="C197" s="40" t="s">
        <v>61</v>
      </c>
      <c r="D197" s="56" t="s">
        <v>63</v>
      </c>
      <c r="E197" s="40" t="s">
        <v>67</v>
      </c>
      <c r="F197" s="40" t="s">
        <v>29</v>
      </c>
      <c r="G197" s="49"/>
      <c r="H197" s="49"/>
      <c r="I197" s="49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</row>
    <row r="198" spans="1:32" ht="15.75" customHeight="1">
      <c r="A198" s="53" t="s">
        <v>68</v>
      </c>
      <c r="B198" s="40" t="s">
        <v>126</v>
      </c>
      <c r="C198" s="40" t="s">
        <v>61</v>
      </c>
      <c r="D198" s="56" t="s">
        <v>63</v>
      </c>
      <c r="E198" s="40" t="s">
        <v>69</v>
      </c>
      <c r="F198" s="40" t="s">
        <v>32</v>
      </c>
      <c r="G198" s="168"/>
      <c r="H198" s="49">
        <v>87</v>
      </c>
      <c r="I198" s="49">
        <v>87</v>
      </c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</row>
    <row r="199" spans="1:32" ht="15.75" customHeight="1">
      <c r="A199" s="58" t="s">
        <v>44</v>
      </c>
      <c r="B199" s="40" t="s">
        <v>126</v>
      </c>
      <c r="C199" s="40" t="s">
        <v>61</v>
      </c>
      <c r="D199" s="56" t="s">
        <v>63</v>
      </c>
      <c r="E199" s="40" t="s">
        <v>45</v>
      </c>
      <c r="F199" s="40" t="s">
        <v>71</v>
      </c>
      <c r="G199" s="49"/>
      <c r="H199" s="49"/>
      <c r="I199" s="49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</row>
    <row r="200" spans="1:32" ht="15.75" customHeight="1">
      <c r="A200" s="58" t="s">
        <v>44</v>
      </c>
      <c r="B200" s="40" t="s">
        <v>126</v>
      </c>
      <c r="C200" s="40" t="s">
        <v>61</v>
      </c>
      <c r="D200" s="56" t="s">
        <v>63</v>
      </c>
      <c r="E200" s="40" t="s">
        <v>45</v>
      </c>
      <c r="F200" s="40" t="s">
        <v>72</v>
      </c>
      <c r="G200" s="49"/>
      <c r="H200" s="49"/>
      <c r="I200" s="49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</row>
    <row r="201" spans="1:32" ht="15.75" customHeight="1">
      <c r="A201" s="62" t="s">
        <v>196</v>
      </c>
      <c r="B201" s="40" t="s">
        <v>126</v>
      </c>
      <c r="C201" s="40" t="s">
        <v>61</v>
      </c>
      <c r="D201" s="56" t="s">
        <v>63</v>
      </c>
      <c r="E201" s="111" t="s">
        <v>197</v>
      </c>
      <c r="F201" s="40" t="s">
        <v>198</v>
      </c>
      <c r="G201" s="173">
        <f>6287.12649-131.5</f>
        <v>6155.6264899999996</v>
      </c>
      <c r="H201" s="52">
        <v>2000</v>
      </c>
      <c r="I201" s="52">
        <v>2000</v>
      </c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</row>
    <row r="202" spans="1:32" ht="15.75" customHeight="1">
      <c r="A202" s="89" t="s">
        <v>246</v>
      </c>
      <c r="B202" s="43" t="s">
        <v>126</v>
      </c>
      <c r="C202" s="43" t="s">
        <v>107</v>
      </c>
      <c r="D202" s="44"/>
      <c r="E202" s="43"/>
      <c r="F202" s="43"/>
      <c r="G202" s="46">
        <f t="shared" ref="G202:I202" si="98">G205</f>
        <v>12.1</v>
      </c>
      <c r="H202" s="46">
        <f t="shared" si="98"/>
        <v>12</v>
      </c>
      <c r="I202" s="46">
        <f t="shared" si="98"/>
        <v>12.1</v>
      </c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</row>
    <row r="203" spans="1:32" ht="15.75" customHeight="1">
      <c r="A203" s="51" t="s">
        <v>121</v>
      </c>
      <c r="B203" s="40" t="s">
        <v>126</v>
      </c>
      <c r="C203" s="40" t="s">
        <v>120</v>
      </c>
      <c r="D203" s="56" t="s">
        <v>122</v>
      </c>
      <c r="E203" s="40"/>
      <c r="F203" s="40"/>
      <c r="G203" s="49">
        <f t="shared" ref="G203:I203" si="99">G204</f>
        <v>0</v>
      </c>
      <c r="H203" s="49">
        <f t="shared" si="99"/>
        <v>0</v>
      </c>
      <c r="I203" s="49">
        <f t="shared" si="99"/>
        <v>0</v>
      </c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</row>
    <row r="204" spans="1:32" ht="31.5" customHeight="1">
      <c r="A204" s="51" t="s">
        <v>247</v>
      </c>
      <c r="B204" s="40" t="s">
        <v>126</v>
      </c>
      <c r="C204" s="40" t="s">
        <v>120</v>
      </c>
      <c r="D204" s="56" t="s">
        <v>122</v>
      </c>
      <c r="E204" s="40" t="s">
        <v>45</v>
      </c>
      <c r="F204" s="40" t="s">
        <v>71</v>
      </c>
      <c r="G204" s="57"/>
      <c r="H204" s="57"/>
      <c r="I204" s="49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</row>
    <row r="205" spans="1:32" ht="31.5" customHeight="1">
      <c r="A205" s="42" t="s">
        <v>218</v>
      </c>
      <c r="B205" s="43" t="s">
        <v>126</v>
      </c>
      <c r="C205" s="43" t="s">
        <v>129</v>
      </c>
      <c r="D205" s="56"/>
      <c r="E205" s="40"/>
      <c r="F205" s="40"/>
      <c r="G205" s="49">
        <f t="shared" ref="G205:I205" si="100">G206+G208</f>
        <v>12.1</v>
      </c>
      <c r="H205" s="49">
        <f t="shared" si="100"/>
        <v>12</v>
      </c>
      <c r="I205" s="49">
        <f t="shared" si="100"/>
        <v>12.1</v>
      </c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</row>
    <row r="206" spans="1:32" ht="63" customHeight="1">
      <c r="A206" s="47" t="s">
        <v>248</v>
      </c>
      <c r="B206" s="40" t="s">
        <v>126</v>
      </c>
      <c r="C206" s="40" t="s">
        <v>129</v>
      </c>
      <c r="D206" s="48" t="s">
        <v>249</v>
      </c>
      <c r="E206" s="40"/>
      <c r="F206" s="40"/>
      <c r="G206" s="49">
        <f t="shared" ref="G206:I206" si="101">G207</f>
        <v>4</v>
      </c>
      <c r="H206" s="49">
        <f t="shared" si="101"/>
        <v>4</v>
      </c>
      <c r="I206" s="49">
        <f t="shared" si="101"/>
        <v>4</v>
      </c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</row>
    <row r="207" spans="1:32" ht="31.5" customHeight="1">
      <c r="A207" s="47" t="s">
        <v>44</v>
      </c>
      <c r="B207" s="40" t="s">
        <v>126</v>
      </c>
      <c r="C207" s="40" t="s">
        <v>129</v>
      </c>
      <c r="D207" s="48" t="s">
        <v>249</v>
      </c>
      <c r="E207" s="40" t="s">
        <v>45</v>
      </c>
      <c r="F207" s="40" t="s">
        <v>46</v>
      </c>
      <c r="G207" s="169">
        <v>4</v>
      </c>
      <c r="H207" s="169">
        <v>4</v>
      </c>
      <c r="I207" s="169">
        <v>4</v>
      </c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</row>
    <row r="208" spans="1:32" ht="63" customHeight="1">
      <c r="A208" s="47" t="s">
        <v>250</v>
      </c>
      <c r="B208" s="40" t="s">
        <v>126</v>
      </c>
      <c r="C208" s="40" t="s">
        <v>129</v>
      </c>
      <c r="D208" s="48" t="s">
        <v>251</v>
      </c>
      <c r="E208" s="40"/>
      <c r="F208" s="40"/>
      <c r="G208" s="49">
        <f t="shared" ref="G208:I208" si="102">G209</f>
        <v>8.1</v>
      </c>
      <c r="H208" s="49">
        <f t="shared" si="102"/>
        <v>8</v>
      </c>
      <c r="I208" s="49">
        <f t="shared" si="102"/>
        <v>8.1</v>
      </c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</row>
    <row r="209" spans="1:32" ht="31.5" customHeight="1">
      <c r="A209" s="47" t="s">
        <v>44</v>
      </c>
      <c r="B209" s="40" t="s">
        <v>126</v>
      </c>
      <c r="C209" s="40" t="s">
        <v>129</v>
      </c>
      <c r="D209" s="48" t="s">
        <v>251</v>
      </c>
      <c r="E209" s="40" t="s">
        <v>45</v>
      </c>
      <c r="F209" s="40" t="s">
        <v>46</v>
      </c>
      <c r="G209" s="169">
        <v>8.1</v>
      </c>
      <c r="H209" s="169">
        <v>8</v>
      </c>
      <c r="I209" s="169">
        <v>8.1</v>
      </c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</row>
    <row r="210" spans="1:32" ht="15.75" customHeight="1">
      <c r="A210" s="42" t="s">
        <v>252</v>
      </c>
      <c r="B210" s="43" t="s">
        <v>126</v>
      </c>
      <c r="C210" s="43" t="s">
        <v>253</v>
      </c>
      <c r="D210" s="44"/>
      <c r="E210" s="43"/>
      <c r="F210" s="43"/>
      <c r="G210" s="46">
        <f>G216+G211</f>
        <v>12357.007819999999</v>
      </c>
      <c r="H210" s="46">
        <f t="shared" ref="H210:I210" si="103">H216</f>
        <v>1055.3</v>
      </c>
      <c r="I210" s="46">
        <f t="shared" si="103"/>
        <v>1055.3</v>
      </c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</row>
    <row r="211" spans="1:32" ht="15.75" customHeight="1">
      <c r="A211" s="112" t="s">
        <v>254</v>
      </c>
      <c r="B211" s="113" t="s">
        <v>126</v>
      </c>
      <c r="C211" s="114" t="s">
        <v>255</v>
      </c>
      <c r="D211" s="83"/>
      <c r="E211" s="82"/>
      <c r="F211" s="82"/>
      <c r="G211" s="115">
        <f>G212+G214</f>
        <v>11272.007819999999</v>
      </c>
      <c r="H211" s="116"/>
      <c r="I211" s="116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</row>
    <row r="212" spans="1:32" ht="15.75" customHeight="1">
      <c r="A212" s="86" t="s">
        <v>256</v>
      </c>
      <c r="B212" s="82" t="s">
        <v>126</v>
      </c>
      <c r="C212" s="82" t="s">
        <v>255</v>
      </c>
      <c r="D212" s="83" t="s">
        <v>257</v>
      </c>
      <c r="E212" s="82"/>
      <c r="F212" s="82"/>
      <c r="G212" s="87">
        <f t="shared" ref="G212:I212" si="104">G213</f>
        <v>6711.3584499999997</v>
      </c>
      <c r="H212" s="87">
        <f t="shared" si="104"/>
        <v>0</v>
      </c>
      <c r="I212" s="87">
        <f t="shared" si="104"/>
        <v>0</v>
      </c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</row>
    <row r="213" spans="1:32" ht="15.75" customHeight="1">
      <c r="A213" s="47" t="s">
        <v>44</v>
      </c>
      <c r="B213" s="82" t="s">
        <v>126</v>
      </c>
      <c r="C213" s="82" t="s">
        <v>255</v>
      </c>
      <c r="D213" s="83" t="s">
        <v>257</v>
      </c>
      <c r="E213" s="82" t="s">
        <v>45</v>
      </c>
      <c r="F213" s="82" t="s">
        <v>72</v>
      </c>
      <c r="G213" s="52">
        <v>6711.3584499999997</v>
      </c>
      <c r="H213" s="49"/>
      <c r="I213" s="49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</row>
    <row r="214" spans="1:32" ht="15.75" customHeight="1">
      <c r="A214" s="86" t="s">
        <v>258</v>
      </c>
      <c r="B214" s="82" t="s">
        <v>126</v>
      </c>
      <c r="C214" s="82" t="s">
        <v>255</v>
      </c>
      <c r="D214" s="83" t="s">
        <v>259</v>
      </c>
      <c r="E214" s="82"/>
      <c r="F214" s="82"/>
      <c r="G214" s="87">
        <f>G215</f>
        <v>4560.6493700000001</v>
      </c>
      <c r="H214" s="49"/>
      <c r="I214" s="49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</row>
    <row r="215" spans="1:32" ht="15.75" customHeight="1">
      <c r="A215" s="47" t="s">
        <v>44</v>
      </c>
      <c r="B215" s="82" t="s">
        <v>126</v>
      </c>
      <c r="C215" s="82" t="s">
        <v>255</v>
      </c>
      <c r="D215" s="83" t="s">
        <v>259</v>
      </c>
      <c r="E215" s="82" t="s">
        <v>45</v>
      </c>
      <c r="F215" s="82" t="s">
        <v>72</v>
      </c>
      <c r="G215" s="170">
        <v>4560.6493700000001</v>
      </c>
      <c r="H215" s="169"/>
      <c r="I215" s="169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</row>
    <row r="216" spans="1:32" ht="15.75" customHeight="1">
      <c r="A216" s="42" t="s">
        <v>260</v>
      </c>
      <c r="B216" s="43" t="s">
        <v>126</v>
      </c>
      <c r="C216" s="43" t="s">
        <v>261</v>
      </c>
      <c r="D216" s="44"/>
      <c r="E216" s="43"/>
      <c r="F216" s="43"/>
      <c r="G216" s="46">
        <f t="shared" ref="G216:I216" si="105">G217</f>
        <v>1085</v>
      </c>
      <c r="H216" s="46">
        <f t="shared" si="105"/>
        <v>1055.3</v>
      </c>
      <c r="I216" s="46">
        <f t="shared" si="105"/>
        <v>1055.3</v>
      </c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</row>
    <row r="217" spans="1:32" ht="39" customHeight="1">
      <c r="A217" s="47" t="s">
        <v>35</v>
      </c>
      <c r="B217" s="40" t="s">
        <v>126</v>
      </c>
      <c r="C217" s="40" t="s">
        <v>261</v>
      </c>
      <c r="D217" s="48" t="s">
        <v>36</v>
      </c>
      <c r="E217" s="40"/>
      <c r="F217" s="40"/>
      <c r="G217" s="49">
        <f t="shared" ref="G217:I217" si="106">SUM(G218:G220)</f>
        <v>1085</v>
      </c>
      <c r="H217" s="49">
        <f t="shared" si="106"/>
        <v>1055.3</v>
      </c>
      <c r="I217" s="49">
        <f t="shared" si="106"/>
        <v>1055.3</v>
      </c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</row>
    <row r="218" spans="1:32" ht="31.5" customHeight="1">
      <c r="A218" s="50" t="s">
        <v>24</v>
      </c>
      <c r="B218" s="40" t="s">
        <v>126</v>
      </c>
      <c r="C218" s="40" t="s">
        <v>261</v>
      </c>
      <c r="D218" s="48" t="s">
        <v>36</v>
      </c>
      <c r="E218" s="40" t="s">
        <v>25</v>
      </c>
      <c r="F218" s="40" t="s">
        <v>26</v>
      </c>
      <c r="G218" s="168">
        <v>818</v>
      </c>
      <c r="H218" s="49">
        <v>810.3</v>
      </c>
      <c r="I218" s="49">
        <v>810.3</v>
      </c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</row>
    <row r="219" spans="1:32" ht="31.5" customHeight="1">
      <c r="A219" s="47" t="s">
        <v>37</v>
      </c>
      <c r="B219" s="40" t="s">
        <v>126</v>
      </c>
      <c r="C219" s="40" t="s">
        <v>261</v>
      </c>
      <c r="D219" s="48" t="s">
        <v>36</v>
      </c>
      <c r="E219" s="40" t="s">
        <v>28</v>
      </c>
      <c r="F219" s="40" t="s">
        <v>29</v>
      </c>
      <c r="G219" s="49">
        <v>20</v>
      </c>
      <c r="H219" s="49"/>
      <c r="I219" s="49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</row>
    <row r="220" spans="1:32" ht="47.25" customHeight="1">
      <c r="A220" s="53" t="s">
        <v>30</v>
      </c>
      <c r="B220" s="40" t="s">
        <v>126</v>
      </c>
      <c r="C220" s="40" t="s">
        <v>261</v>
      </c>
      <c r="D220" s="48" t="s">
        <v>36</v>
      </c>
      <c r="E220" s="40" t="s">
        <v>31</v>
      </c>
      <c r="F220" s="40" t="s">
        <v>32</v>
      </c>
      <c r="G220" s="168">
        <v>247</v>
      </c>
      <c r="H220" s="49">
        <v>245</v>
      </c>
      <c r="I220" s="49">
        <v>245</v>
      </c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</row>
    <row r="221" spans="1:32" ht="15.75" customHeight="1">
      <c r="A221" s="42" t="s">
        <v>132</v>
      </c>
      <c r="B221" s="43" t="s">
        <v>126</v>
      </c>
      <c r="C221" s="43" t="s">
        <v>133</v>
      </c>
      <c r="D221" s="44"/>
      <c r="E221" s="43"/>
      <c r="F221" s="43"/>
      <c r="G221" s="46">
        <f t="shared" ref="G221:I221" si="107">G222</f>
        <v>1887</v>
      </c>
      <c r="H221" s="46">
        <f t="shared" si="107"/>
        <v>0</v>
      </c>
      <c r="I221" s="46">
        <f t="shared" si="107"/>
        <v>0</v>
      </c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</row>
    <row r="222" spans="1:32" ht="15.75" customHeight="1">
      <c r="A222" s="42" t="s">
        <v>134</v>
      </c>
      <c r="B222" s="43" t="s">
        <v>126</v>
      </c>
      <c r="C222" s="43" t="s">
        <v>135</v>
      </c>
      <c r="D222" s="44"/>
      <c r="E222" s="43"/>
      <c r="F222" s="43"/>
      <c r="G222" s="46">
        <f>G223+G225+G227+G229</f>
        <v>1887</v>
      </c>
      <c r="H222" s="46">
        <f t="shared" ref="H222:I222" si="108">H223</f>
        <v>0</v>
      </c>
      <c r="I222" s="46">
        <f t="shared" si="108"/>
        <v>0</v>
      </c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</row>
    <row r="223" spans="1:32" ht="39" customHeight="1">
      <c r="A223" s="47" t="s">
        <v>262</v>
      </c>
      <c r="B223" s="40" t="s">
        <v>126</v>
      </c>
      <c r="C223" s="40" t="s">
        <v>135</v>
      </c>
      <c r="D223" s="48" t="s">
        <v>263</v>
      </c>
      <c r="E223" s="40"/>
      <c r="F223" s="40"/>
      <c r="G223" s="49">
        <f>G224</f>
        <v>100</v>
      </c>
      <c r="H223" s="49"/>
      <c r="I223" s="49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</row>
    <row r="224" spans="1:32" ht="31.5" customHeight="1">
      <c r="A224" s="47" t="s">
        <v>44</v>
      </c>
      <c r="B224" s="40" t="s">
        <v>126</v>
      </c>
      <c r="C224" s="40" t="s">
        <v>135</v>
      </c>
      <c r="D224" s="48" t="s">
        <v>263</v>
      </c>
      <c r="E224" s="40" t="s">
        <v>45</v>
      </c>
      <c r="F224" s="40" t="s">
        <v>72</v>
      </c>
      <c r="G224" s="49">
        <v>100</v>
      </c>
      <c r="H224" s="49"/>
      <c r="I224" s="49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</row>
    <row r="225" spans="1:32" ht="15.75" customHeight="1">
      <c r="A225" s="47" t="s">
        <v>1</v>
      </c>
      <c r="B225" s="40" t="s">
        <v>126</v>
      </c>
      <c r="C225" s="40" t="s">
        <v>135</v>
      </c>
      <c r="D225" s="48" t="s">
        <v>264</v>
      </c>
      <c r="E225" s="40"/>
      <c r="F225" s="40"/>
      <c r="G225" s="46">
        <f>G226</f>
        <v>1000</v>
      </c>
      <c r="H225" s="46"/>
      <c r="I225" s="46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26" spans="1:32" ht="15.75" customHeight="1">
      <c r="A226" s="81" t="s">
        <v>118</v>
      </c>
      <c r="B226" s="40" t="s">
        <v>126</v>
      </c>
      <c r="C226" s="40" t="s">
        <v>135</v>
      </c>
      <c r="D226" s="48" t="s">
        <v>264</v>
      </c>
      <c r="E226" s="40" t="s">
        <v>45</v>
      </c>
      <c r="F226" s="40" t="s">
        <v>72</v>
      </c>
      <c r="G226" s="52">
        <v>1000</v>
      </c>
      <c r="H226" s="46"/>
      <c r="I226" s="46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</row>
    <row r="227" spans="1:32" ht="15.75" customHeight="1">
      <c r="A227" s="47" t="s">
        <v>2</v>
      </c>
      <c r="B227" s="40" t="s">
        <v>126</v>
      </c>
      <c r="C227" s="40" t="s">
        <v>135</v>
      </c>
      <c r="D227" s="48" t="s">
        <v>265</v>
      </c>
      <c r="E227" s="40"/>
      <c r="F227" s="40"/>
      <c r="G227" s="49">
        <f>G228</f>
        <v>687</v>
      </c>
      <c r="H227" s="46"/>
      <c r="I227" s="46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</row>
    <row r="228" spans="1:32" ht="15.75" customHeight="1">
      <c r="A228" s="81" t="s">
        <v>118</v>
      </c>
      <c r="B228" s="40" t="s">
        <v>126</v>
      </c>
      <c r="C228" s="40" t="s">
        <v>135</v>
      </c>
      <c r="D228" s="48" t="s">
        <v>265</v>
      </c>
      <c r="E228" s="40" t="s">
        <v>45</v>
      </c>
      <c r="F228" s="40" t="s">
        <v>72</v>
      </c>
      <c r="G228" s="52">
        <v>687</v>
      </c>
      <c r="H228" s="46"/>
      <c r="I228" s="46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</row>
    <row r="229" spans="1:32" ht="15.75" customHeight="1">
      <c r="A229" s="47" t="s">
        <v>3</v>
      </c>
      <c r="B229" s="40" t="s">
        <v>126</v>
      </c>
      <c r="C229" s="40" t="s">
        <v>135</v>
      </c>
      <c r="D229" s="48" t="s">
        <v>266</v>
      </c>
      <c r="E229" s="40"/>
      <c r="F229" s="40"/>
      <c r="G229" s="49">
        <f>G230</f>
        <v>100</v>
      </c>
      <c r="H229" s="46"/>
      <c r="I229" s="46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</row>
    <row r="230" spans="1:32" ht="15.75" customHeight="1">
      <c r="A230" s="81" t="s">
        <v>118</v>
      </c>
      <c r="B230" s="40" t="s">
        <v>126</v>
      </c>
      <c r="C230" s="40" t="s">
        <v>135</v>
      </c>
      <c r="D230" s="48" t="s">
        <v>266</v>
      </c>
      <c r="E230" s="40" t="s">
        <v>45</v>
      </c>
      <c r="F230" s="40" t="s">
        <v>72</v>
      </c>
      <c r="G230" s="52">
        <v>100</v>
      </c>
      <c r="H230" s="46"/>
      <c r="I230" s="46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</row>
    <row r="231" spans="1:32" ht="15.75" customHeight="1">
      <c r="A231" s="42" t="s">
        <v>138</v>
      </c>
      <c r="B231" s="43" t="s">
        <v>126</v>
      </c>
      <c r="C231" s="43" t="s">
        <v>139</v>
      </c>
      <c r="D231" s="44"/>
      <c r="E231" s="43"/>
      <c r="F231" s="43"/>
      <c r="G231" s="46">
        <f t="shared" ref="G231:I231" si="109">G232+G240+G235</f>
        <v>12141.344090000001</v>
      </c>
      <c r="H231" s="46">
        <f t="shared" si="109"/>
        <v>0</v>
      </c>
      <c r="I231" s="46">
        <f t="shared" si="109"/>
        <v>0</v>
      </c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</row>
    <row r="232" spans="1:32" ht="15.75" customHeight="1">
      <c r="A232" s="42" t="s">
        <v>144</v>
      </c>
      <c r="B232" s="43" t="s">
        <v>126</v>
      </c>
      <c r="C232" s="43" t="s">
        <v>145</v>
      </c>
      <c r="D232" s="44"/>
      <c r="E232" s="43"/>
      <c r="F232" s="43"/>
      <c r="G232" s="46">
        <f t="shared" ref="G232:G233" si="110">G233</f>
        <v>11732.99329</v>
      </c>
      <c r="H232" s="46"/>
      <c r="I232" s="46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</row>
    <row r="233" spans="1:32" ht="24.75" customHeight="1">
      <c r="A233" s="47" t="s">
        <v>146</v>
      </c>
      <c r="B233" s="40" t="s">
        <v>126</v>
      </c>
      <c r="C233" s="40" t="s">
        <v>145</v>
      </c>
      <c r="D233" s="56" t="s">
        <v>147</v>
      </c>
      <c r="E233" s="40"/>
      <c r="F233" s="40"/>
      <c r="G233" s="49">
        <f t="shared" si="110"/>
        <v>11732.99329</v>
      </c>
      <c r="H233" s="49"/>
      <c r="I233" s="49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</row>
    <row r="234" spans="1:32" ht="31.5" customHeight="1">
      <c r="A234" s="47" t="s">
        <v>196</v>
      </c>
      <c r="B234" s="40" t="s">
        <v>126</v>
      </c>
      <c r="C234" s="40" t="s">
        <v>145</v>
      </c>
      <c r="D234" s="56" t="s">
        <v>147</v>
      </c>
      <c r="E234" s="40" t="s">
        <v>197</v>
      </c>
      <c r="F234" s="40" t="s">
        <v>198</v>
      </c>
      <c r="G234" s="173">
        <v>11732.99329</v>
      </c>
      <c r="H234" s="49"/>
      <c r="I234" s="49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</row>
    <row r="235" spans="1:32" ht="15.75" customHeight="1">
      <c r="A235" s="42" t="s">
        <v>148</v>
      </c>
      <c r="B235" s="43" t="s">
        <v>126</v>
      </c>
      <c r="C235" s="43" t="s">
        <v>149</v>
      </c>
      <c r="D235" s="44"/>
      <c r="E235" s="43"/>
      <c r="F235" s="43"/>
      <c r="G235" s="46">
        <f>G236+G238</f>
        <v>371.97035</v>
      </c>
      <c r="H235" s="46"/>
      <c r="I235" s="46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</row>
    <row r="236" spans="1:32" ht="15.75" customHeight="1">
      <c r="A236" s="47" t="s">
        <v>150</v>
      </c>
      <c r="B236" s="40" t="s">
        <v>126</v>
      </c>
      <c r="C236" s="40" t="s">
        <v>149</v>
      </c>
      <c r="D236" s="56" t="s">
        <v>151</v>
      </c>
      <c r="E236" s="40"/>
      <c r="F236" s="40"/>
      <c r="G236" s="49">
        <f>G237</f>
        <v>283.37448999999998</v>
      </c>
      <c r="H236" s="49"/>
      <c r="I236" s="49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</row>
    <row r="237" spans="1:32" ht="31.5" customHeight="1">
      <c r="A237" s="47" t="s">
        <v>196</v>
      </c>
      <c r="B237" s="40" t="s">
        <v>126</v>
      </c>
      <c r="C237" s="40" t="s">
        <v>149</v>
      </c>
      <c r="D237" s="56" t="s">
        <v>151</v>
      </c>
      <c r="E237" s="40" t="s">
        <v>197</v>
      </c>
      <c r="F237" s="40" t="s">
        <v>198</v>
      </c>
      <c r="G237" s="173">
        <v>283.37448999999998</v>
      </c>
      <c r="H237" s="49"/>
      <c r="I237" s="49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</row>
    <row r="238" spans="1:32" ht="15.75" customHeight="1">
      <c r="A238" s="47" t="s">
        <v>194</v>
      </c>
      <c r="B238" s="40" t="s">
        <v>126</v>
      </c>
      <c r="C238" s="40" t="s">
        <v>149</v>
      </c>
      <c r="D238" s="56" t="s">
        <v>195</v>
      </c>
      <c r="E238" s="40"/>
      <c r="F238" s="40"/>
      <c r="G238" s="49">
        <f>G239</f>
        <v>88.595860000000002</v>
      </c>
      <c r="H238" s="46"/>
      <c r="I238" s="46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</row>
    <row r="239" spans="1:32" ht="15.75" customHeight="1">
      <c r="A239" s="47" t="s">
        <v>196</v>
      </c>
      <c r="B239" s="40" t="s">
        <v>126</v>
      </c>
      <c r="C239" s="40" t="s">
        <v>149</v>
      </c>
      <c r="D239" s="56" t="s">
        <v>195</v>
      </c>
      <c r="E239" s="40" t="s">
        <v>197</v>
      </c>
      <c r="F239" s="40" t="s">
        <v>198</v>
      </c>
      <c r="G239" s="173">
        <v>88.595860000000002</v>
      </c>
      <c r="H239" s="46"/>
      <c r="I239" s="46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</row>
    <row r="240" spans="1:32" ht="15.75" customHeight="1">
      <c r="A240" s="42" t="s">
        <v>152</v>
      </c>
      <c r="B240" s="43" t="s">
        <v>126</v>
      </c>
      <c r="C240" s="43" t="s">
        <v>153</v>
      </c>
      <c r="D240" s="44"/>
      <c r="E240" s="43"/>
      <c r="F240" s="43"/>
      <c r="G240" s="46">
        <f t="shared" ref="G240:G241" si="111">G241</f>
        <v>36.380450000000003</v>
      </c>
      <c r="H240" s="46"/>
      <c r="I240" s="46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</row>
    <row r="241" spans="1:32" ht="34.5" customHeight="1">
      <c r="A241" s="47" t="s">
        <v>154</v>
      </c>
      <c r="B241" s="40" t="s">
        <v>126</v>
      </c>
      <c r="C241" s="40" t="s">
        <v>153</v>
      </c>
      <c r="D241" s="56" t="s">
        <v>155</v>
      </c>
      <c r="E241" s="40"/>
      <c r="F241" s="40"/>
      <c r="G241" s="49">
        <f t="shared" si="111"/>
        <v>36.380450000000003</v>
      </c>
      <c r="H241" s="49"/>
      <c r="I241" s="49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</row>
    <row r="242" spans="1:32" ht="31.5" customHeight="1">
      <c r="A242" s="47" t="s">
        <v>196</v>
      </c>
      <c r="B242" s="40" t="s">
        <v>126</v>
      </c>
      <c r="C242" s="40" t="s">
        <v>153</v>
      </c>
      <c r="D242" s="56" t="s">
        <v>155</v>
      </c>
      <c r="E242" s="40" t="s">
        <v>197</v>
      </c>
      <c r="F242" s="40" t="s">
        <v>198</v>
      </c>
      <c r="G242" s="173">
        <v>36.380450000000003</v>
      </c>
      <c r="H242" s="49"/>
      <c r="I242" s="49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</row>
    <row r="243" spans="1:32" ht="31.5" customHeight="1">
      <c r="A243" s="42" t="s">
        <v>156</v>
      </c>
      <c r="B243" s="43" t="s">
        <v>126</v>
      </c>
      <c r="C243" s="43" t="s">
        <v>157</v>
      </c>
      <c r="D243" s="44"/>
      <c r="E243" s="43"/>
      <c r="F243" s="43"/>
      <c r="G243" s="46">
        <f>G244+G247</f>
        <v>4206.3391799999999</v>
      </c>
      <c r="H243" s="46"/>
      <c r="I243" s="46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</row>
    <row r="244" spans="1:32" ht="15.75" customHeight="1">
      <c r="A244" s="47" t="s">
        <v>158</v>
      </c>
      <c r="B244" s="40" t="s">
        <v>126</v>
      </c>
      <c r="C244" s="40" t="s">
        <v>159</v>
      </c>
      <c r="D244" s="56"/>
      <c r="E244" s="40"/>
      <c r="F244" s="40"/>
      <c r="G244" s="49">
        <f t="shared" ref="G244:G245" si="112">G245</f>
        <v>4090.16059</v>
      </c>
      <c r="H244" s="49"/>
      <c r="I244" s="49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</row>
    <row r="245" spans="1:32" ht="47.25" customHeight="1">
      <c r="A245" s="47" t="s">
        <v>160</v>
      </c>
      <c r="B245" s="40" t="s">
        <v>126</v>
      </c>
      <c r="C245" s="40" t="s">
        <v>159</v>
      </c>
      <c r="D245" s="56" t="s">
        <v>161</v>
      </c>
      <c r="E245" s="40"/>
      <c r="F245" s="40"/>
      <c r="G245" s="49">
        <f t="shared" si="112"/>
        <v>4090.16059</v>
      </c>
      <c r="H245" s="49"/>
      <c r="I245" s="49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</row>
    <row r="246" spans="1:32" ht="31.5" customHeight="1">
      <c r="A246" s="47" t="s">
        <v>196</v>
      </c>
      <c r="B246" s="40" t="s">
        <v>126</v>
      </c>
      <c r="C246" s="40" t="s">
        <v>159</v>
      </c>
      <c r="D246" s="56" t="s">
        <v>161</v>
      </c>
      <c r="E246" s="40" t="s">
        <v>197</v>
      </c>
      <c r="F246" s="40" t="s">
        <v>198</v>
      </c>
      <c r="G246" s="173">
        <v>4090.16059</v>
      </c>
      <c r="H246" s="49"/>
      <c r="I246" s="49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</row>
    <row r="247" spans="1:32" ht="15.75" customHeight="1">
      <c r="A247" s="47" t="s">
        <v>162</v>
      </c>
      <c r="B247" s="40" t="s">
        <v>126</v>
      </c>
      <c r="C247" s="40" t="s">
        <v>159</v>
      </c>
      <c r="D247" s="56" t="s">
        <v>163</v>
      </c>
      <c r="E247" s="40"/>
      <c r="F247" s="40"/>
      <c r="G247" s="49">
        <f>G248</f>
        <v>116.17859</v>
      </c>
      <c r="H247" s="49"/>
      <c r="I247" s="49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</row>
    <row r="248" spans="1:32" ht="31.5" customHeight="1">
      <c r="A248" s="47" t="s">
        <v>196</v>
      </c>
      <c r="B248" s="40" t="s">
        <v>126</v>
      </c>
      <c r="C248" s="40" t="s">
        <v>159</v>
      </c>
      <c r="D248" s="56" t="s">
        <v>163</v>
      </c>
      <c r="E248" s="40" t="s">
        <v>197</v>
      </c>
      <c r="F248" s="40" t="s">
        <v>198</v>
      </c>
      <c r="G248" s="173">
        <v>116.17859</v>
      </c>
      <c r="H248" s="49"/>
      <c r="I248" s="49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</row>
    <row r="249" spans="1:32" ht="31.5" customHeight="1">
      <c r="A249" s="42" t="s">
        <v>164</v>
      </c>
      <c r="B249" s="43" t="s">
        <v>126</v>
      </c>
      <c r="C249" s="43" t="s">
        <v>165</v>
      </c>
      <c r="D249" s="44"/>
      <c r="E249" s="43"/>
      <c r="F249" s="43"/>
      <c r="G249" s="46">
        <f t="shared" ref="G249:I249" si="113">G250</f>
        <v>5796</v>
      </c>
      <c r="H249" s="46">
        <f t="shared" si="113"/>
        <v>0</v>
      </c>
      <c r="I249" s="46">
        <f t="shared" si="113"/>
        <v>0</v>
      </c>
      <c r="J249" s="3"/>
      <c r="K249" s="3"/>
      <c r="L249" s="3"/>
      <c r="M249" s="3"/>
      <c r="N249" s="3"/>
      <c r="O249" s="3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</row>
    <row r="250" spans="1:32" ht="31.5" customHeight="1">
      <c r="A250" s="47" t="s">
        <v>267</v>
      </c>
      <c r="B250" s="40" t="s">
        <v>126</v>
      </c>
      <c r="C250" s="40" t="s">
        <v>268</v>
      </c>
      <c r="D250" s="44"/>
      <c r="E250" s="43"/>
      <c r="F250" s="43"/>
      <c r="G250" s="46">
        <f t="shared" ref="G250:I250" si="114">G251</f>
        <v>5796</v>
      </c>
      <c r="H250" s="46">
        <f t="shared" si="114"/>
        <v>0</v>
      </c>
      <c r="I250" s="46">
        <f t="shared" si="114"/>
        <v>0</v>
      </c>
      <c r="J250" s="3"/>
      <c r="K250" s="3"/>
      <c r="L250" s="3"/>
      <c r="M250" s="3"/>
      <c r="N250" s="3"/>
      <c r="O250" s="3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</row>
    <row r="251" spans="1:32" ht="31.5" customHeight="1">
      <c r="A251" s="51" t="s">
        <v>269</v>
      </c>
      <c r="B251" s="40" t="s">
        <v>126</v>
      </c>
      <c r="C251" s="40" t="s">
        <v>268</v>
      </c>
      <c r="D251" s="48" t="s">
        <v>270</v>
      </c>
      <c r="E251" s="40"/>
      <c r="F251" s="40"/>
      <c r="G251" s="49">
        <f t="shared" ref="G251:I251" si="115">G252</f>
        <v>5796</v>
      </c>
      <c r="H251" s="49">
        <f t="shared" si="115"/>
        <v>0</v>
      </c>
      <c r="I251" s="49">
        <f t="shared" si="115"/>
        <v>0</v>
      </c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</row>
    <row r="252" spans="1:32" ht="31.5" customHeight="1">
      <c r="A252" s="51" t="s">
        <v>271</v>
      </c>
      <c r="B252" s="40" t="s">
        <v>126</v>
      </c>
      <c r="C252" s="40" t="s">
        <v>268</v>
      </c>
      <c r="D252" s="48" t="s">
        <v>270</v>
      </c>
      <c r="E252" s="40" t="s">
        <v>178</v>
      </c>
      <c r="F252" s="40" t="s">
        <v>179</v>
      </c>
      <c r="G252" s="52">
        <v>5796</v>
      </c>
      <c r="H252" s="49"/>
      <c r="I252" s="49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</row>
    <row r="253" spans="1:32" ht="31.5" customHeight="1">
      <c r="A253" s="117" t="s">
        <v>272</v>
      </c>
      <c r="B253" s="118" t="s">
        <v>126</v>
      </c>
      <c r="C253" s="118"/>
      <c r="D253" s="119"/>
      <c r="E253" s="118"/>
      <c r="F253" s="118" t="s">
        <v>200</v>
      </c>
      <c r="G253" s="120">
        <f t="shared" ref="G253:I253" si="116">G254</f>
        <v>8548.2000000000007</v>
      </c>
      <c r="H253" s="120">
        <f t="shared" si="116"/>
        <v>5958.8</v>
      </c>
      <c r="I253" s="120">
        <f t="shared" si="116"/>
        <v>5958.8</v>
      </c>
      <c r="J253" s="18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</row>
    <row r="254" spans="1:32" ht="31.5" customHeight="1">
      <c r="A254" s="77" t="s">
        <v>273</v>
      </c>
      <c r="B254" s="78" t="s">
        <v>126</v>
      </c>
      <c r="C254" s="78" t="s">
        <v>19</v>
      </c>
      <c r="D254" s="79"/>
      <c r="E254" s="78"/>
      <c r="F254" s="78"/>
      <c r="G254" s="121">
        <f t="shared" ref="G254:I254" si="117">G255</f>
        <v>8548.2000000000007</v>
      </c>
      <c r="H254" s="121">
        <f t="shared" si="117"/>
        <v>5958.8</v>
      </c>
      <c r="I254" s="121">
        <f t="shared" si="117"/>
        <v>5958.8</v>
      </c>
      <c r="J254" s="18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</row>
    <row r="255" spans="1:32" ht="31.5" customHeight="1">
      <c r="A255" s="77" t="s">
        <v>245</v>
      </c>
      <c r="B255" s="78" t="s">
        <v>126</v>
      </c>
      <c r="C255" s="78" t="s">
        <v>61</v>
      </c>
      <c r="D255" s="79"/>
      <c r="E255" s="78"/>
      <c r="F255" s="78"/>
      <c r="G255" s="85">
        <f t="shared" ref="G255:I255" si="118">G256</f>
        <v>8548.2000000000007</v>
      </c>
      <c r="H255" s="85">
        <f t="shared" si="118"/>
        <v>5958.8</v>
      </c>
      <c r="I255" s="85">
        <f t="shared" si="118"/>
        <v>5958.8</v>
      </c>
      <c r="J255" s="18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</row>
    <row r="256" spans="1:32" ht="31.5" customHeight="1">
      <c r="A256" s="122" t="s">
        <v>274</v>
      </c>
      <c r="B256" s="75" t="s">
        <v>126</v>
      </c>
      <c r="C256" s="75" t="s">
        <v>61</v>
      </c>
      <c r="D256" s="76" t="s">
        <v>275</v>
      </c>
      <c r="E256" s="75"/>
      <c r="F256" s="75"/>
      <c r="G256" s="49">
        <f t="shared" ref="G256:I256" si="119">SUM(G257:G267)</f>
        <v>8548.2000000000007</v>
      </c>
      <c r="H256" s="49">
        <f t="shared" si="119"/>
        <v>5958.8</v>
      </c>
      <c r="I256" s="49">
        <f t="shared" si="119"/>
        <v>5958.8</v>
      </c>
      <c r="J256" s="18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</row>
    <row r="257" spans="1:32" ht="31.5" customHeight="1">
      <c r="A257" s="122" t="s">
        <v>64</v>
      </c>
      <c r="B257" s="75" t="s">
        <v>126</v>
      </c>
      <c r="C257" s="75" t="s">
        <v>61</v>
      </c>
      <c r="D257" s="76" t="s">
        <v>275</v>
      </c>
      <c r="E257" s="75" t="s">
        <v>65</v>
      </c>
      <c r="F257" s="75" t="s">
        <v>26</v>
      </c>
      <c r="G257" s="168">
        <v>5565</v>
      </c>
      <c r="H257" s="49">
        <v>4576.5</v>
      </c>
      <c r="I257" s="49">
        <v>4576.5</v>
      </c>
      <c r="J257" s="18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</row>
    <row r="258" spans="1:32" ht="31.5" customHeight="1">
      <c r="A258" s="122" t="s">
        <v>68</v>
      </c>
      <c r="B258" s="75" t="s">
        <v>126</v>
      </c>
      <c r="C258" s="75" t="s">
        <v>61</v>
      </c>
      <c r="D258" s="76" t="s">
        <v>275</v>
      </c>
      <c r="E258" s="75" t="s">
        <v>69</v>
      </c>
      <c r="F258" s="75" t="s">
        <v>32</v>
      </c>
      <c r="G258" s="168">
        <v>1681</v>
      </c>
      <c r="H258" s="49">
        <v>1382.3</v>
      </c>
      <c r="I258" s="49">
        <v>1382.3</v>
      </c>
      <c r="J258" s="18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</row>
    <row r="259" spans="1:32" ht="31.5" customHeight="1">
      <c r="A259" s="122" t="s">
        <v>276</v>
      </c>
      <c r="B259" s="75" t="s">
        <v>126</v>
      </c>
      <c r="C259" s="75" t="s">
        <v>61</v>
      </c>
      <c r="D259" s="76" t="s">
        <v>275</v>
      </c>
      <c r="E259" s="75" t="s">
        <v>67</v>
      </c>
      <c r="F259" s="75" t="s">
        <v>29</v>
      </c>
      <c r="G259" s="49"/>
      <c r="H259" s="123"/>
      <c r="I259" s="123"/>
      <c r="J259" s="18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</row>
    <row r="260" spans="1:32" ht="31.5" customHeight="1">
      <c r="A260" s="122" t="s">
        <v>118</v>
      </c>
      <c r="B260" s="75" t="s">
        <v>126</v>
      </c>
      <c r="C260" s="75" t="s">
        <v>61</v>
      </c>
      <c r="D260" s="76" t="s">
        <v>275</v>
      </c>
      <c r="E260" s="75" t="s">
        <v>45</v>
      </c>
      <c r="F260" s="75" t="s">
        <v>277</v>
      </c>
      <c r="G260" s="49">
        <v>100</v>
      </c>
      <c r="H260" s="123"/>
      <c r="I260" s="123"/>
      <c r="J260" s="18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</row>
    <row r="261" spans="1:32" ht="31.5" customHeight="1">
      <c r="A261" s="122" t="s">
        <v>118</v>
      </c>
      <c r="B261" s="75" t="s">
        <v>126</v>
      </c>
      <c r="C261" s="75" t="s">
        <v>61</v>
      </c>
      <c r="D261" s="76" t="s">
        <v>275</v>
      </c>
      <c r="E261" s="75" t="s">
        <v>45</v>
      </c>
      <c r="F261" s="75" t="s">
        <v>198</v>
      </c>
      <c r="G261" s="168">
        <v>25.5</v>
      </c>
      <c r="H261" s="123"/>
      <c r="I261" s="123"/>
      <c r="J261" s="18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</row>
    <row r="262" spans="1:32" ht="31.5" customHeight="1">
      <c r="A262" s="122" t="s">
        <v>118</v>
      </c>
      <c r="B262" s="75" t="s">
        <v>126</v>
      </c>
      <c r="C262" s="75" t="s">
        <v>61</v>
      </c>
      <c r="D262" s="76" t="s">
        <v>275</v>
      </c>
      <c r="E262" s="75" t="s">
        <v>45</v>
      </c>
      <c r="F262" s="75" t="s">
        <v>71</v>
      </c>
      <c r="G262" s="49">
        <v>10</v>
      </c>
      <c r="H262" s="123"/>
      <c r="I262" s="123"/>
      <c r="J262" s="18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</row>
    <row r="263" spans="1:32" ht="31.5" customHeight="1">
      <c r="A263" s="122" t="s">
        <v>118</v>
      </c>
      <c r="B263" s="75" t="s">
        <v>126</v>
      </c>
      <c r="C263" s="75" t="s">
        <v>61</v>
      </c>
      <c r="D263" s="76" t="s">
        <v>275</v>
      </c>
      <c r="E263" s="75" t="s">
        <v>45</v>
      </c>
      <c r="F263" s="75" t="s">
        <v>72</v>
      </c>
      <c r="G263" s="49">
        <v>410</v>
      </c>
      <c r="H263" s="123"/>
      <c r="I263" s="123"/>
      <c r="J263" s="18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</row>
    <row r="264" spans="1:32" ht="31.5" customHeight="1">
      <c r="A264" s="122" t="s">
        <v>118</v>
      </c>
      <c r="B264" s="75" t="s">
        <v>126</v>
      </c>
      <c r="C264" s="75" t="s">
        <v>61</v>
      </c>
      <c r="D264" s="76" t="s">
        <v>275</v>
      </c>
      <c r="E264" s="75" t="s">
        <v>45</v>
      </c>
      <c r="F264" s="75" t="s">
        <v>59</v>
      </c>
      <c r="G264" s="49"/>
      <c r="H264" s="123"/>
      <c r="I264" s="123"/>
      <c r="J264" s="18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</row>
    <row r="265" spans="1:32" ht="31.5" customHeight="1">
      <c r="A265" s="122" t="s">
        <v>118</v>
      </c>
      <c r="B265" s="75" t="s">
        <v>126</v>
      </c>
      <c r="C265" s="75" t="s">
        <v>61</v>
      </c>
      <c r="D265" s="76" t="s">
        <v>275</v>
      </c>
      <c r="E265" s="75" t="s">
        <v>45</v>
      </c>
      <c r="F265" s="75" t="s">
        <v>73</v>
      </c>
      <c r="G265" s="49">
        <v>100</v>
      </c>
      <c r="H265" s="123"/>
      <c r="I265" s="123"/>
      <c r="J265" s="18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</row>
    <row r="266" spans="1:32" ht="31.5" customHeight="1">
      <c r="A266" s="122" t="s">
        <v>118</v>
      </c>
      <c r="B266" s="75" t="s">
        <v>126</v>
      </c>
      <c r="C266" s="75" t="s">
        <v>61</v>
      </c>
      <c r="D266" s="76" t="s">
        <v>275</v>
      </c>
      <c r="E266" s="75" t="s">
        <v>45</v>
      </c>
      <c r="F266" s="75" t="s">
        <v>46</v>
      </c>
      <c r="G266" s="49">
        <v>300</v>
      </c>
      <c r="H266" s="123"/>
      <c r="I266" s="123"/>
      <c r="J266" s="18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</row>
    <row r="267" spans="1:32" ht="31.5" customHeight="1">
      <c r="A267" s="62" t="s">
        <v>196</v>
      </c>
      <c r="B267" s="92" t="s">
        <v>126</v>
      </c>
      <c r="C267" s="92" t="s">
        <v>61</v>
      </c>
      <c r="D267" s="93" t="s">
        <v>275</v>
      </c>
      <c r="E267" s="92" t="s">
        <v>197</v>
      </c>
      <c r="F267" s="92" t="s">
        <v>198</v>
      </c>
      <c r="G267" s="168">
        <v>356.7</v>
      </c>
      <c r="H267" s="123"/>
      <c r="I267" s="123"/>
      <c r="J267" s="18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</row>
    <row r="268" spans="1:32" ht="31.5" customHeight="1">
      <c r="A268" s="110" t="s">
        <v>278</v>
      </c>
      <c r="B268" s="38" t="s">
        <v>279</v>
      </c>
      <c r="C268" s="38"/>
      <c r="D268" s="39"/>
      <c r="E268" s="38"/>
      <c r="F268" s="38" t="s">
        <v>200</v>
      </c>
      <c r="G268" s="41">
        <f t="shared" ref="G268:I268" si="120">G269+G273+G286+G307</f>
        <v>154602.19967</v>
      </c>
      <c r="H268" s="41">
        <f t="shared" si="120"/>
        <v>99174.9</v>
      </c>
      <c r="I268" s="41">
        <f t="shared" si="120"/>
        <v>129667.50000000001</v>
      </c>
      <c r="J268" s="18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</row>
    <row r="269" spans="1:32" ht="15.75" customHeight="1">
      <c r="A269" s="42" t="s">
        <v>18</v>
      </c>
      <c r="B269" s="43" t="s">
        <v>279</v>
      </c>
      <c r="C269" s="43" t="s">
        <v>19</v>
      </c>
      <c r="D269" s="44"/>
      <c r="E269" s="43"/>
      <c r="F269" s="43"/>
      <c r="G269" s="45">
        <f t="shared" ref="G269:I269" si="121">G270</f>
        <v>0</v>
      </c>
      <c r="H269" s="45">
        <f t="shared" si="121"/>
        <v>0</v>
      </c>
      <c r="I269" s="45">
        <f t="shared" si="121"/>
        <v>0</v>
      </c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</row>
    <row r="270" spans="1:32" ht="15.75" customHeight="1">
      <c r="A270" s="42" t="s">
        <v>60</v>
      </c>
      <c r="B270" s="43" t="s">
        <v>279</v>
      </c>
      <c r="C270" s="43" t="s">
        <v>61</v>
      </c>
      <c r="D270" s="26"/>
      <c r="E270" s="43"/>
      <c r="F270" s="43"/>
      <c r="G270" s="46">
        <f t="shared" ref="G270:I270" si="122">G271</f>
        <v>0</v>
      </c>
      <c r="H270" s="46">
        <f t="shared" si="122"/>
        <v>0</v>
      </c>
      <c r="I270" s="46">
        <f t="shared" si="122"/>
        <v>0</v>
      </c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</row>
    <row r="271" spans="1:32" ht="15.75" customHeight="1">
      <c r="A271" s="91" t="s">
        <v>274</v>
      </c>
      <c r="B271" s="40" t="s">
        <v>279</v>
      </c>
      <c r="C271" s="40" t="s">
        <v>61</v>
      </c>
      <c r="D271" s="26" t="s">
        <v>63</v>
      </c>
      <c r="E271" s="40"/>
      <c r="F271" s="40"/>
      <c r="G271" s="49">
        <f t="shared" ref="G271:I271" si="123">G272</f>
        <v>0</v>
      </c>
      <c r="H271" s="49">
        <f t="shared" si="123"/>
        <v>0</v>
      </c>
      <c r="I271" s="49">
        <f t="shared" si="123"/>
        <v>0</v>
      </c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</row>
    <row r="272" spans="1:32" ht="15.75" customHeight="1">
      <c r="A272" s="124" t="s">
        <v>118</v>
      </c>
      <c r="B272" s="40" t="s">
        <v>279</v>
      </c>
      <c r="C272" s="40" t="s">
        <v>61</v>
      </c>
      <c r="D272" s="26" t="s">
        <v>63</v>
      </c>
      <c r="E272" s="40" t="s">
        <v>45</v>
      </c>
      <c r="F272" s="40" t="s">
        <v>46</v>
      </c>
      <c r="G272" s="49"/>
      <c r="H272" s="49"/>
      <c r="I272" s="49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</row>
    <row r="273" spans="1:32" ht="15.75" customHeight="1">
      <c r="A273" s="42" t="s">
        <v>280</v>
      </c>
      <c r="B273" s="43" t="s">
        <v>279</v>
      </c>
      <c r="C273" s="43" t="s">
        <v>139</v>
      </c>
      <c r="D273" s="44"/>
      <c r="E273" s="43"/>
      <c r="F273" s="43"/>
      <c r="G273" s="46">
        <f t="shared" ref="G273:I273" si="124">G274+G279</f>
        <v>86580.350980000003</v>
      </c>
      <c r="H273" s="46">
        <f t="shared" si="124"/>
        <v>46100</v>
      </c>
      <c r="I273" s="46">
        <f t="shared" si="124"/>
        <v>56861.8</v>
      </c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</row>
    <row r="274" spans="1:32" ht="15.75" customHeight="1">
      <c r="A274" s="42" t="s">
        <v>148</v>
      </c>
      <c r="B274" s="43" t="s">
        <v>279</v>
      </c>
      <c r="C274" s="43" t="s">
        <v>149</v>
      </c>
      <c r="D274" s="44"/>
      <c r="E274" s="43"/>
      <c r="F274" s="43"/>
      <c r="G274" s="46">
        <f t="shared" ref="G274:I274" si="125">G275+G277</f>
        <v>44868</v>
      </c>
      <c r="H274" s="46">
        <f t="shared" si="125"/>
        <v>46000</v>
      </c>
      <c r="I274" s="46">
        <f t="shared" si="125"/>
        <v>56761.8</v>
      </c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</row>
    <row r="275" spans="1:32" ht="15.75" customHeight="1">
      <c r="A275" s="47" t="s">
        <v>150</v>
      </c>
      <c r="B275" s="40" t="s">
        <v>279</v>
      </c>
      <c r="C275" s="40" t="s">
        <v>149</v>
      </c>
      <c r="D275" s="56" t="s">
        <v>151</v>
      </c>
      <c r="E275" s="40"/>
      <c r="F275" s="40"/>
      <c r="G275" s="49">
        <f t="shared" ref="G275:I275" si="126">G276</f>
        <v>44868</v>
      </c>
      <c r="H275" s="49">
        <f t="shared" si="126"/>
        <v>46000</v>
      </c>
      <c r="I275" s="49">
        <f t="shared" si="126"/>
        <v>56761.8</v>
      </c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</row>
    <row r="276" spans="1:32" ht="15.75" customHeight="1">
      <c r="A276" s="47" t="s">
        <v>281</v>
      </c>
      <c r="B276" s="40" t="s">
        <v>279</v>
      </c>
      <c r="C276" s="40" t="s">
        <v>149</v>
      </c>
      <c r="D276" s="56" t="s">
        <v>151</v>
      </c>
      <c r="E276" s="40" t="s">
        <v>282</v>
      </c>
      <c r="F276" s="40" t="s">
        <v>78</v>
      </c>
      <c r="G276" s="173">
        <v>44868</v>
      </c>
      <c r="H276" s="49">
        <v>46000</v>
      </c>
      <c r="I276" s="49">
        <f>33761.8+2000+2000+9000+10000</f>
        <v>56761.8</v>
      </c>
      <c r="J276" s="6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</row>
    <row r="277" spans="1:32" ht="15.75" customHeight="1">
      <c r="A277" s="53" t="s">
        <v>283</v>
      </c>
      <c r="B277" s="40" t="s">
        <v>279</v>
      </c>
      <c r="C277" s="40" t="s">
        <v>149</v>
      </c>
      <c r="D277" s="56" t="s">
        <v>284</v>
      </c>
      <c r="E277" s="40"/>
      <c r="F277" s="40"/>
      <c r="G277" s="49">
        <f t="shared" ref="G277:I277" si="127">G278</f>
        <v>0</v>
      </c>
      <c r="H277" s="49">
        <f t="shared" si="127"/>
        <v>0</v>
      </c>
      <c r="I277" s="49">
        <f t="shared" si="127"/>
        <v>0</v>
      </c>
      <c r="J277" s="3"/>
      <c r="K277" s="3"/>
      <c r="L277" s="3"/>
      <c r="M277" s="3"/>
      <c r="N277" s="3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2"/>
      <c r="AE277" s="2"/>
      <c r="AF277" s="2"/>
    </row>
    <row r="278" spans="1:32" ht="15.75" customHeight="1">
      <c r="A278" s="47" t="s">
        <v>281</v>
      </c>
      <c r="B278" s="40" t="s">
        <v>279</v>
      </c>
      <c r="C278" s="40" t="s">
        <v>149</v>
      </c>
      <c r="D278" s="56" t="s">
        <v>284</v>
      </c>
      <c r="E278" s="40" t="s">
        <v>282</v>
      </c>
      <c r="F278" s="40" t="s">
        <v>78</v>
      </c>
      <c r="G278" s="49"/>
      <c r="H278" s="49"/>
      <c r="I278" s="57"/>
      <c r="J278" s="3"/>
      <c r="K278" s="3"/>
      <c r="L278" s="3"/>
      <c r="M278" s="3"/>
      <c r="N278" s="3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2"/>
      <c r="AE278" s="2"/>
      <c r="AF278" s="2"/>
    </row>
    <row r="279" spans="1:32" ht="15.75" customHeight="1">
      <c r="A279" s="42" t="s">
        <v>285</v>
      </c>
      <c r="B279" s="43" t="s">
        <v>279</v>
      </c>
      <c r="C279" s="43" t="s">
        <v>286</v>
      </c>
      <c r="D279" s="54"/>
      <c r="E279" s="43"/>
      <c r="F279" s="43"/>
      <c r="G279" s="46">
        <f>G282+G280+G284</f>
        <v>41712.350980000003</v>
      </c>
      <c r="H279" s="46">
        <f t="shared" ref="H279:I279" si="128">H282+H280</f>
        <v>100</v>
      </c>
      <c r="I279" s="46">
        <f t="shared" si="128"/>
        <v>100</v>
      </c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</row>
    <row r="280" spans="1:32" ht="15.75" customHeight="1">
      <c r="A280" s="47" t="s">
        <v>287</v>
      </c>
      <c r="B280" s="40" t="s">
        <v>279</v>
      </c>
      <c r="C280" s="40" t="s">
        <v>286</v>
      </c>
      <c r="D280" s="48" t="s">
        <v>288</v>
      </c>
      <c r="E280" s="40"/>
      <c r="F280" s="40"/>
      <c r="G280" s="49">
        <f t="shared" ref="G280:I280" si="129">G281</f>
        <v>5557.8</v>
      </c>
      <c r="H280" s="49">
        <f t="shared" si="129"/>
        <v>0</v>
      </c>
      <c r="I280" s="49">
        <f t="shared" si="129"/>
        <v>0</v>
      </c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</row>
    <row r="281" spans="1:32" ht="15.75" customHeight="1">
      <c r="A281" s="47" t="s">
        <v>281</v>
      </c>
      <c r="B281" s="40" t="s">
        <v>279</v>
      </c>
      <c r="C281" s="40" t="s">
        <v>286</v>
      </c>
      <c r="D281" s="48" t="s">
        <v>288</v>
      </c>
      <c r="E281" s="40" t="s">
        <v>282</v>
      </c>
      <c r="F281" s="40" t="s">
        <v>78</v>
      </c>
      <c r="G281" s="168">
        <v>5557.8</v>
      </c>
      <c r="H281" s="49"/>
      <c r="I281" s="49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</row>
    <row r="282" spans="1:32" ht="15.75" customHeight="1">
      <c r="A282" s="47" t="s">
        <v>289</v>
      </c>
      <c r="B282" s="40" t="s">
        <v>279</v>
      </c>
      <c r="C282" s="40" t="s">
        <v>286</v>
      </c>
      <c r="D282" s="48" t="s">
        <v>290</v>
      </c>
      <c r="E282" s="40"/>
      <c r="F282" s="40"/>
      <c r="G282" s="49">
        <f t="shared" ref="G282:I282" si="130">G283</f>
        <v>100</v>
      </c>
      <c r="H282" s="49">
        <f t="shared" si="130"/>
        <v>100</v>
      </c>
      <c r="I282" s="49">
        <f t="shared" si="130"/>
        <v>100</v>
      </c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</row>
    <row r="283" spans="1:32" ht="15.75" customHeight="1">
      <c r="A283" s="47" t="s">
        <v>118</v>
      </c>
      <c r="B283" s="40" t="s">
        <v>279</v>
      </c>
      <c r="C283" s="40" t="s">
        <v>286</v>
      </c>
      <c r="D283" s="48" t="s">
        <v>290</v>
      </c>
      <c r="E283" s="40" t="s">
        <v>45</v>
      </c>
      <c r="F283" s="40" t="s">
        <v>59</v>
      </c>
      <c r="G283" s="49">
        <v>100</v>
      </c>
      <c r="H283" s="49">
        <v>100</v>
      </c>
      <c r="I283" s="49">
        <v>100</v>
      </c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</row>
    <row r="284" spans="1:32" ht="31.5" customHeight="1">
      <c r="A284" s="47" t="s">
        <v>291</v>
      </c>
      <c r="B284" s="40" t="s">
        <v>279</v>
      </c>
      <c r="C284" s="40" t="s">
        <v>286</v>
      </c>
      <c r="D284" s="48" t="s">
        <v>292</v>
      </c>
      <c r="E284" s="40"/>
      <c r="F284" s="40"/>
      <c r="G284" s="46">
        <f>G285</f>
        <v>36054.55098</v>
      </c>
      <c r="H284" s="46"/>
      <c r="I284" s="46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</row>
    <row r="285" spans="1:32" ht="31.5" customHeight="1">
      <c r="A285" s="125" t="s">
        <v>293</v>
      </c>
      <c r="B285" s="40" t="s">
        <v>279</v>
      </c>
      <c r="C285" s="40" t="s">
        <v>286</v>
      </c>
      <c r="D285" s="48" t="s">
        <v>292</v>
      </c>
      <c r="E285" s="40" t="s">
        <v>294</v>
      </c>
      <c r="F285" s="40" t="s">
        <v>78</v>
      </c>
      <c r="G285" s="52">
        <v>36054.55098</v>
      </c>
      <c r="H285" s="46"/>
      <c r="I285" s="46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</row>
    <row r="286" spans="1:32" ht="31.5" customHeight="1">
      <c r="A286" s="42" t="s">
        <v>156</v>
      </c>
      <c r="B286" s="43" t="s">
        <v>279</v>
      </c>
      <c r="C286" s="43" t="s">
        <v>157</v>
      </c>
      <c r="D286" s="44"/>
      <c r="E286" s="43"/>
      <c r="F286" s="43"/>
      <c r="G286" s="46">
        <f t="shared" ref="G286:I286" si="131">G287+G298</f>
        <v>67021.848690000013</v>
      </c>
      <c r="H286" s="46">
        <f t="shared" si="131"/>
        <v>51574.9</v>
      </c>
      <c r="I286" s="46">
        <f t="shared" si="131"/>
        <v>71305.700000000012</v>
      </c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</row>
    <row r="287" spans="1:32" ht="15.75" customHeight="1">
      <c r="A287" s="42" t="s">
        <v>158</v>
      </c>
      <c r="B287" s="43" t="s">
        <v>279</v>
      </c>
      <c r="C287" s="43" t="s">
        <v>159</v>
      </c>
      <c r="D287" s="44"/>
      <c r="E287" s="43"/>
      <c r="F287" s="43"/>
      <c r="G287" s="46">
        <f>G288+G290+G296+G292+G294</f>
        <v>62911.848690000006</v>
      </c>
      <c r="H287" s="46">
        <f t="shared" ref="H287:I287" si="132">H288+H290+H296+H292</f>
        <v>48800.800000000003</v>
      </c>
      <c r="I287" s="46">
        <f t="shared" si="132"/>
        <v>68581.600000000006</v>
      </c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</row>
    <row r="288" spans="1:32" ht="47.25" customHeight="1">
      <c r="A288" s="47" t="s">
        <v>160</v>
      </c>
      <c r="B288" s="40" t="s">
        <v>279</v>
      </c>
      <c r="C288" s="40" t="s">
        <v>159</v>
      </c>
      <c r="D288" s="56" t="s">
        <v>161</v>
      </c>
      <c r="E288" s="40"/>
      <c r="F288" s="40"/>
      <c r="G288" s="49">
        <f t="shared" ref="G288:I288" si="133">G289</f>
        <v>50713.8</v>
      </c>
      <c r="H288" s="49">
        <f t="shared" si="133"/>
        <v>41636.300000000003</v>
      </c>
      <c r="I288" s="49">
        <f t="shared" si="133"/>
        <v>61417.1</v>
      </c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</row>
    <row r="289" spans="1:32" ht="15.75" customHeight="1">
      <c r="A289" s="47" t="s">
        <v>281</v>
      </c>
      <c r="B289" s="40" t="s">
        <v>279</v>
      </c>
      <c r="C289" s="40" t="s">
        <v>159</v>
      </c>
      <c r="D289" s="56" t="s">
        <v>161</v>
      </c>
      <c r="E289" s="40" t="s">
        <v>282</v>
      </c>
      <c r="F289" s="40" t="s">
        <v>78</v>
      </c>
      <c r="G289" s="173">
        <f>50713.8</f>
        <v>50713.8</v>
      </c>
      <c r="H289" s="49">
        <f>50000-8363.7</f>
        <v>41636.300000000003</v>
      </c>
      <c r="I289" s="49">
        <f>50000-8582.9+20000</f>
        <v>61417.1</v>
      </c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</row>
    <row r="290" spans="1:32" ht="15.75" customHeight="1">
      <c r="A290" s="47" t="s">
        <v>162</v>
      </c>
      <c r="B290" s="40" t="s">
        <v>279</v>
      </c>
      <c r="C290" s="40" t="s">
        <v>159</v>
      </c>
      <c r="D290" s="56" t="s">
        <v>163</v>
      </c>
      <c r="E290" s="40"/>
      <c r="F290" s="40"/>
      <c r="G290" s="49">
        <f t="shared" ref="G290:I290" si="134">G291</f>
        <v>11434.9</v>
      </c>
      <c r="H290" s="49">
        <f t="shared" si="134"/>
        <v>7164.5</v>
      </c>
      <c r="I290" s="49">
        <f t="shared" si="134"/>
        <v>7164.5</v>
      </c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</row>
    <row r="291" spans="1:32" ht="15.75" customHeight="1">
      <c r="A291" s="47" t="s">
        <v>281</v>
      </c>
      <c r="B291" s="40" t="s">
        <v>279</v>
      </c>
      <c r="C291" s="40" t="s">
        <v>159</v>
      </c>
      <c r="D291" s="56" t="s">
        <v>163</v>
      </c>
      <c r="E291" s="40" t="s">
        <v>282</v>
      </c>
      <c r="F291" s="40" t="s">
        <v>78</v>
      </c>
      <c r="G291" s="173">
        <v>11434.9</v>
      </c>
      <c r="H291" s="49">
        <f t="shared" ref="H291:I291" si="135">7164.5</f>
        <v>7164.5</v>
      </c>
      <c r="I291" s="49">
        <f t="shared" si="135"/>
        <v>7164.5</v>
      </c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</row>
    <row r="292" spans="1:32" ht="15.75" customHeight="1">
      <c r="A292" s="53" t="s">
        <v>283</v>
      </c>
      <c r="B292" s="40" t="s">
        <v>279</v>
      </c>
      <c r="C292" s="40" t="s">
        <v>159</v>
      </c>
      <c r="D292" s="56" t="s">
        <v>284</v>
      </c>
      <c r="E292" s="40"/>
      <c r="F292" s="40"/>
      <c r="G292" s="49">
        <f t="shared" ref="G292:I292" si="136">G293</f>
        <v>0</v>
      </c>
      <c r="H292" s="49">
        <f t="shared" si="136"/>
        <v>0</v>
      </c>
      <c r="I292" s="49">
        <f t="shared" si="136"/>
        <v>0</v>
      </c>
      <c r="J292" s="3"/>
      <c r="K292" s="3"/>
      <c r="L292" s="3"/>
      <c r="M292" s="3"/>
      <c r="N292" s="3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2"/>
      <c r="AE292" s="2"/>
      <c r="AF292" s="2"/>
    </row>
    <row r="293" spans="1:32" ht="15.75" customHeight="1">
      <c r="A293" s="47" t="s">
        <v>281</v>
      </c>
      <c r="B293" s="40" t="s">
        <v>279</v>
      </c>
      <c r="C293" s="40" t="s">
        <v>159</v>
      </c>
      <c r="D293" s="56" t="s">
        <v>284</v>
      </c>
      <c r="E293" s="40" t="s">
        <v>282</v>
      </c>
      <c r="F293" s="40" t="s">
        <v>78</v>
      </c>
      <c r="G293" s="49"/>
      <c r="H293" s="49"/>
      <c r="I293" s="57"/>
      <c r="J293" s="3"/>
      <c r="K293" s="3"/>
      <c r="L293" s="3"/>
      <c r="M293" s="3"/>
      <c r="N293" s="3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2"/>
      <c r="AE293" s="2"/>
      <c r="AF293" s="2"/>
    </row>
    <row r="294" spans="1:32" ht="31.5" customHeight="1">
      <c r="A294" s="126" t="s">
        <v>295</v>
      </c>
      <c r="B294" s="40" t="s">
        <v>279</v>
      </c>
      <c r="C294" s="40" t="s">
        <v>159</v>
      </c>
      <c r="D294" s="56" t="s">
        <v>296</v>
      </c>
      <c r="E294" s="40"/>
      <c r="F294" s="40"/>
      <c r="G294" s="49">
        <f>G295</f>
        <v>464.89792999999997</v>
      </c>
      <c r="H294" s="49"/>
      <c r="I294" s="49"/>
      <c r="J294" s="3"/>
      <c r="K294" s="3"/>
      <c r="L294" s="3"/>
      <c r="M294" s="3"/>
      <c r="N294" s="3"/>
      <c r="O294" s="3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</row>
    <row r="295" spans="1:32" ht="31.5" customHeight="1">
      <c r="A295" s="125" t="s">
        <v>293</v>
      </c>
      <c r="B295" s="40" t="s">
        <v>279</v>
      </c>
      <c r="C295" s="40" t="s">
        <v>159</v>
      </c>
      <c r="D295" s="56" t="s">
        <v>296</v>
      </c>
      <c r="E295" s="40" t="s">
        <v>294</v>
      </c>
      <c r="F295" s="40" t="s">
        <v>78</v>
      </c>
      <c r="G295" s="52">
        <v>464.89792999999997</v>
      </c>
      <c r="H295" s="49"/>
      <c r="I295" s="49"/>
      <c r="J295" s="3"/>
      <c r="K295" s="3"/>
      <c r="L295" s="3"/>
      <c r="M295" s="3"/>
      <c r="N295" s="3"/>
      <c r="O295" s="3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</row>
    <row r="296" spans="1:32" ht="31.5" customHeight="1">
      <c r="A296" s="126" t="s">
        <v>297</v>
      </c>
      <c r="B296" s="40" t="s">
        <v>279</v>
      </c>
      <c r="C296" s="40" t="s">
        <v>159</v>
      </c>
      <c r="D296" s="56" t="s">
        <v>298</v>
      </c>
      <c r="E296" s="40"/>
      <c r="F296" s="40"/>
      <c r="G296" s="49">
        <f>G297</f>
        <v>298.25076000000001</v>
      </c>
      <c r="H296" s="49">
        <v>0</v>
      </c>
      <c r="I296" s="49">
        <v>0</v>
      </c>
      <c r="J296" s="3"/>
      <c r="K296" s="3"/>
      <c r="L296" s="3"/>
      <c r="M296" s="3"/>
      <c r="N296" s="3"/>
      <c r="O296" s="3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</row>
    <row r="297" spans="1:32" ht="15.75" customHeight="1">
      <c r="A297" s="125" t="s">
        <v>293</v>
      </c>
      <c r="B297" s="40" t="s">
        <v>279</v>
      </c>
      <c r="C297" s="40" t="s">
        <v>159</v>
      </c>
      <c r="D297" s="56" t="s">
        <v>298</v>
      </c>
      <c r="E297" s="40" t="s">
        <v>294</v>
      </c>
      <c r="F297" s="40" t="s">
        <v>78</v>
      </c>
      <c r="G297" s="52">
        <v>298.25076000000001</v>
      </c>
      <c r="H297" s="49"/>
      <c r="I297" s="49">
        <v>0</v>
      </c>
      <c r="J297" s="7"/>
      <c r="K297" s="7"/>
      <c r="L297" s="7"/>
      <c r="M297" s="7"/>
      <c r="N297" s="7"/>
      <c r="O297" s="7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</row>
    <row r="298" spans="1:32" ht="15.75" customHeight="1">
      <c r="A298" s="89" t="s">
        <v>299</v>
      </c>
      <c r="B298" s="43" t="s">
        <v>279</v>
      </c>
      <c r="C298" s="43" t="s">
        <v>300</v>
      </c>
      <c r="D298" s="54"/>
      <c r="E298" s="43"/>
      <c r="F298" s="43"/>
      <c r="G298" s="127">
        <f>G299+G305</f>
        <v>4110</v>
      </c>
      <c r="H298" s="127">
        <f>H299+H306</f>
        <v>2774.1</v>
      </c>
      <c r="I298" s="127">
        <f>I299+I305</f>
        <v>2724.1</v>
      </c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</row>
    <row r="299" spans="1:32" ht="15.75" customHeight="1">
      <c r="A299" s="47" t="s">
        <v>35</v>
      </c>
      <c r="B299" s="40" t="s">
        <v>279</v>
      </c>
      <c r="C299" s="40" t="s">
        <v>300</v>
      </c>
      <c r="D299" s="48" t="s">
        <v>36</v>
      </c>
      <c r="E299" s="40"/>
      <c r="F299" s="40"/>
      <c r="G299" s="128">
        <f t="shared" ref="G299:I299" si="137">SUM(G300:G304)</f>
        <v>3610</v>
      </c>
      <c r="H299" s="128">
        <f t="shared" si="137"/>
        <v>2674.1</v>
      </c>
      <c r="I299" s="128">
        <f t="shared" si="137"/>
        <v>2624.1</v>
      </c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</row>
    <row r="300" spans="1:32" ht="31.5" customHeight="1">
      <c r="A300" s="50" t="s">
        <v>24</v>
      </c>
      <c r="B300" s="40" t="s">
        <v>279</v>
      </c>
      <c r="C300" s="40" t="s">
        <v>300</v>
      </c>
      <c r="D300" s="48" t="s">
        <v>36</v>
      </c>
      <c r="E300" s="40" t="s">
        <v>25</v>
      </c>
      <c r="F300" s="40" t="s">
        <v>26</v>
      </c>
      <c r="G300" s="168">
        <v>2734</v>
      </c>
      <c r="H300" s="49">
        <v>2015.1</v>
      </c>
      <c r="I300" s="49">
        <v>2015.1</v>
      </c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</row>
    <row r="301" spans="1:32" ht="47.25" customHeight="1">
      <c r="A301" s="53" t="s">
        <v>30</v>
      </c>
      <c r="B301" s="40" t="s">
        <v>279</v>
      </c>
      <c r="C301" s="40" t="s">
        <v>300</v>
      </c>
      <c r="D301" s="48" t="s">
        <v>36</v>
      </c>
      <c r="E301" s="40" t="s">
        <v>31</v>
      </c>
      <c r="F301" s="40" t="s">
        <v>32</v>
      </c>
      <c r="G301" s="168">
        <v>826</v>
      </c>
      <c r="H301" s="49">
        <v>609</v>
      </c>
      <c r="I301" s="49">
        <v>609</v>
      </c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</row>
    <row r="302" spans="1:32" ht="31.5" customHeight="1">
      <c r="A302" s="129" t="s">
        <v>37</v>
      </c>
      <c r="B302" s="40" t="s">
        <v>279</v>
      </c>
      <c r="C302" s="40" t="s">
        <v>300</v>
      </c>
      <c r="D302" s="130" t="s">
        <v>36</v>
      </c>
      <c r="E302" s="40" t="s">
        <v>28</v>
      </c>
      <c r="F302" s="40" t="s">
        <v>29</v>
      </c>
      <c r="G302" s="49">
        <v>50</v>
      </c>
      <c r="H302" s="49">
        <v>50</v>
      </c>
      <c r="I302" s="128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</row>
    <row r="303" spans="1:32" ht="18.75" customHeight="1">
      <c r="A303" s="131"/>
      <c r="B303" s="40"/>
      <c r="C303" s="40"/>
      <c r="D303" s="130"/>
      <c r="E303" s="40"/>
      <c r="F303" s="40" t="s">
        <v>203</v>
      </c>
      <c r="G303" s="49">
        <f t="shared" ref="G303:G304" si="138">I303</f>
        <v>0</v>
      </c>
      <c r="H303" s="49">
        <f t="shared" ref="H303:H304" si="139">G303</f>
        <v>0</v>
      </c>
      <c r="I303" s="128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</row>
    <row r="304" spans="1:32" ht="15.75" customHeight="1">
      <c r="A304" s="132"/>
      <c r="B304" s="40"/>
      <c r="C304" s="40"/>
      <c r="D304" s="130"/>
      <c r="E304" s="40"/>
      <c r="F304" s="40" t="s">
        <v>72</v>
      </c>
      <c r="G304" s="49">
        <f t="shared" si="138"/>
        <v>0</v>
      </c>
      <c r="H304" s="49">
        <f t="shared" si="139"/>
        <v>0</v>
      </c>
      <c r="I304" s="128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</row>
    <row r="305" spans="1:32" ht="15.75" customHeight="1">
      <c r="A305" s="47" t="s">
        <v>301</v>
      </c>
      <c r="B305" s="40" t="s">
        <v>279</v>
      </c>
      <c r="C305" s="40" t="s">
        <v>300</v>
      </c>
      <c r="D305" s="48" t="s">
        <v>302</v>
      </c>
      <c r="E305" s="40"/>
      <c r="F305" s="40"/>
      <c r="G305" s="49">
        <f t="shared" ref="G305:I305" si="140">G306</f>
        <v>500</v>
      </c>
      <c r="H305" s="49">
        <f t="shared" si="140"/>
        <v>100</v>
      </c>
      <c r="I305" s="49">
        <f t="shared" si="140"/>
        <v>100</v>
      </c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</row>
    <row r="306" spans="1:32" ht="15.75" customHeight="1">
      <c r="A306" s="47" t="s">
        <v>118</v>
      </c>
      <c r="B306" s="40" t="s">
        <v>279</v>
      </c>
      <c r="C306" s="40" t="s">
        <v>300</v>
      </c>
      <c r="D306" s="48" t="s">
        <v>302</v>
      </c>
      <c r="E306" s="40" t="s">
        <v>45</v>
      </c>
      <c r="F306" s="40" t="s">
        <v>59</v>
      </c>
      <c r="G306" s="49">
        <v>500</v>
      </c>
      <c r="H306" s="49">
        <v>100</v>
      </c>
      <c r="I306" s="49">
        <f>H306</f>
        <v>100</v>
      </c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</row>
    <row r="307" spans="1:32" ht="15.75" customHeight="1">
      <c r="A307" s="89" t="s">
        <v>190</v>
      </c>
      <c r="B307" s="43" t="s">
        <v>279</v>
      </c>
      <c r="C307" s="43" t="s">
        <v>191</v>
      </c>
      <c r="D307" s="54"/>
      <c r="E307" s="43"/>
      <c r="F307" s="43"/>
      <c r="G307" s="127">
        <f t="shared" ref="G307:I307" si="141">G308</f>
        <v>1000</v>
      </c>
      <c r="H307" s="127">
        <f t="shared" si="141"/>
        <v>1500</v>
      </c>
      <c r="I307" s="127">
        <f t="shared" si="141"/>
        <v>1500</v>
      </c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</row>
    <row r="308" spans="1:32" ht="15.75" customHeight="1">
      <c r="A308" s="47" t="s">
        <v>192</v>
      </c>
      <c r="B308" s="43" t="s">
        <v>279</v>
      </c>
      <c r="C308" s="43" t="s">
        <v>193</v>
      </c>
      <c r="D308" s="54"/>
      <c r="E308" s="43"/>
      <c r="F308" s="43"/>
      <c r="G308" s="127">
        <f t="shared" ref="G308:I308" si="142">G309</f>
        <v>1000</v>
      </c>
      <c r="H308" s="127">
        <f t="shared" si="142"/>
        <v>1500</v>
      </c>
      <c r="I308" s="127">
        <f t="shared" si="142"/>
        <v>1500</v>
      </c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</row>
    <row r="309" spans="1:32" ht="31.5" customHeight="1">
      <c r="A309" s="47" t="s">
        <v>303</v>
      </c>
      <c r="B309" s="40" t="s">
        <v>279</v>
      </c>
      <c r="C309" s="40" t="s">
        <v>193</v>
      </c>
      <c r="D309" s="56" t="s">
        <v>304</v>
      </c>
      <c r="E309" s="40"/>
      <c r="F309" s="40"/>
      <c r="G309" s="128">
        <f t="shared" ref="G309:I309" si="143">G310</f>
        <v>1000</v>
      </c>
      <c r="H309" s="128">
        <f t="shared" si="143"/>
        <v>1500</v>
      </c>
      <c r="I309" s="128">
        <f t="shared" si="143"/>
        <v>1500</v>
      </c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</row>
    <row r="310" spans="1:32" ht="31.5" customHeight="1">
      <c r="A310" s="47" t="s">
        <v>305</v>
      </c>
      <c r="B310" s="40" t="s">
        <v>279</v>
      </c>
      <c r="C310" s="40" t="s">
        <v>193</v>
      </c>
      <c r="D310" s="56" t="s">
        <v>304</v>
      </c>
      <c r="E310" s="40" t="s">
        <v>306</v>
      </c>
      <c r="F310" s="40" t="s">
        <v>59</v>
      </c>
      <c r="G310" s="49">
        <v>1000</v>
      </c>
      <c r="H310" s="49">
        <v>1500</v>
      </c>
      <c r="I310" s="49">
        <f>H310</f>
        <v>1500</v>
      </c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</row>
    <row r="311" spans="1:32" ht="31.5" customHeight="1">
      <c r="A311" s="110" t="s">
        <v>307</v>
      </c>
      <c r="B311" s="133" t="s">
        <v>308</v>
      </c>
      <c r="C311" s="133"/>
      <c r="D311" s="134"/>
      <c r="E311" s="135"/>
      <c r="F311" s="135" t="s">
        <v>200</v>
      </c>
      <c r="G311" s="41">
        <f t="shared" ref="G311:I311" si="144">G323+G413+G319+G312+G425</f>
        <v>806284.78479000006</v>
      </c>
      <c r="H311" s="41">
        <f t="shared" si="144"/>
        <v>683374.1799999997</v>
      </c>
      <c r="I311" s="41">
        <f t="shared" si="144"/>
        <v>684170.97999999975</v>
      </c>
      <c r="J311" s="6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</row>
    <row r="312" spans="1:32" ht="15.75" customHeight="1">
      <c r="A312" s="42" t="s">
        <v>18</v>
      </c>
      <c r="B312" s="43" t="s">
        <v>308</v>
      </c>
      <c r="C312" s="43" t="s">
        <v>19</v>
      </c>
      <c r="D312" s="44"/>
      <c r="E312" s="43"/>
      <c r="F312" s="43"/>
      <c r="G312" s="46">
        <f t="shared" ref="G312:I312" si="145">G313</f>
        <v>0</v>
      </c>
      <c r="H312" s="46">
        <f t="shared" si="145"/>
        <v>0</v>
      </c>
      <c r="I312" s="46">
        <f t="shared" si="145"/>
        <v>0</v>
      </c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</row>
    <row r="313" spans="1:32" ht="15.75" customHeight="1">
      <c r="A313" s="136" t="s">
        <v>206</v>
      </c>
      <c r="B313" s="66" t="s">
        <v>308</v>
      </c>
      <c r="C313" s="66" t="s">
        <v>61</v>
      </c>
      <c r="D313" s="137"/>
      <c r="E313" s="66"/>
      <c r="F313" s="66"/>
      <c r="G313" s="46">
        <f t="shared" ref="G313:I313" si="146">G314</f>
        <v>0</v>
      </c>
      <c r="H313" s="46">
        <f t="shared" si="146"/>
        <v>0</v>
      </c>
      <c r="I313" s="46">
        <f t="shared" si="146"/>
        <v>0</v>
      </c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</row>
    <row r="314" spans="1:32" ht="31.5" customHeight="1">
      <c r="A314" s="91" t="s">
        <v>274</v>
      </c>
      <c r="B314" s="40" t="s">
        <v>279</v>
      </c>
      <c r="C314" s="40" t="s">
        <v>61</v>
      </c>
      <c r="D314" s="26" t="s">
        <v>63</v>
      </c>
      <c r="E314" s="40"/>
      <c r="F314" s="40"/>
      <c r="G314" s="49">
        <f>SUM(G315:G318)</f>
        <v>0</v>
      </c>
      <c r="H314" s="49"/>
      <c r="I314" s="49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</row>
    <row r="315" spans="1:32" ht="31.5" customHeight="1">
      <c r="A315" s="124" t="s">
        <v>118</v>
      </c>
      <c r="B315" s="40" t="s">
        <v>279</v>
      </c>
      <c r="C315" s="40" t="s">
        <v>61</v>
      </c>
      <c r="D315" s="26" t="s">
        <v>63</v>
      </c>
      <c r="E315" s="40" t="s">
        <v>45</v>
      </c>
      <c r="F315" s="40" t="s">
        <v>72</v>
      </c>
      <c r="G315" s="49"/>
      <c r="H315" s="49"/>
      <c r="I315" s="49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</row>
    <row r="316" spans="1:32" ht="15.75" customHeight="1">
      <c r="A316" s="138"/>
      <c r="B316" s="75" t="s">
        <v>308</v>
      </c>
      <c r="C316" s="75" t="s">
        <v>61</v>
      </c>
      <c r="D316" s="26" t="s">
        <v>63</v>
      </c>
      <c r="E316" s="75" t="s">
        <v>45</v>
      </c>
      <c r="F316" s="75" t="s">
        <v>46</v>
      </c>
      <c r="G316" s="49"/>
      <c r="H316" s="49"/>
      <c r="I316" s="49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</row>
    <row r="317" spans="1:32" ht="15.75" customHeight="1">
      <c r="A317" s="139" t="s">
        <v>309</v>
      </c>
      <c r="B317" s="140" t="s">
        <v>308</v>
      </c>
      <c r="C317" s="140" t="s">
        <v>61</v>
      </c>
      <c r="D317" s="26" t="s">
        <v>63</v>
      </c>
      <c r="E317" s="140" t="s">
        <v>84</v>
      </c>
      <c r="F317" s="75" t="s">
        <v>59</v>
      </c>
      <c r="G317" s="49"/>
      <c r="H317" s="57"/>
      <c r="I317" s="57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</row>
    <row r="318" spans="1:32" ht="15.75" customHeight="1">
      <c r="A318" s="139"/>
      <c r="B318" s="140" t="s">
        <v>308</v>
      </c>
      <c r="C318" s="140" t="s">
        <v>61</v>
      </c>
      <c r="D318" s="26" t="s">
        <v>63</v>
      </c>
      <c r="E318" s="140" t="s">
        <v>86</v>
      </c>
      <c r="F318" s="75" t="s">
        <v>59</v>
      </c>
      <c r="G318" s="49"/>
      <c r="H318" s="57"/>
      <c r="I318" s="57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</row>
    <row r="319" spans="1:32" ht="15.75" customHeight="1">
      <c r="A319" s="74" t="s">
        <v>246</v>
      </c>
      <c r="B319" s="66" t="s">
        <v>308</v>
      </c>
      <c r="C319" s="66" t="s">
        <v>107</v>
      </c>
      <c r="D319" s="76"/>
      <c r="E319" s="75"/>
      <c r="F319" s="75"/>
      <c r="G319" s="46">
        <f t="shared" ref="G319:I319" si="147">G320</f>
        <v>250</v>
      </c>
      <c r="H319" s="46">
        <f t="shared" si="147"/>
        <v>250</v>
      </c>
      <c r="I319" s="46">
        <f t="shared" si="147"/>
        <v>250</v>
      </c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</row>
    <row r="320" spans="1:32" ht="15.75" customHeight="1">
      <c r="A320" s="74" t="s">
        <v>310</v>
      </c>
      <c r="B320" s="75" t="s">
        <v>308</v>
      </c>
      <c r="C320" s="75" t="s">
        <v>208</v>
      </c>
      <c r="D320" s="76"/>
      <c r="E320" s="75"/>
      <c r="F320" s="75"/>
      <c r="G320" s="49">
        <f t="shared" ref="G320:I320" si="148">G321</f>
        <v>250</v>
      </c>
      <c r="H320" s="49">
        <f t="shared" si="148"/>
        <v>250</v>
      </c>
      <c r="I320" s="49">
        <f t="shared" si="148"/>
        <v>250</v>
      </c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</row>
    <row r="321" spans="1:32" ht="15.75" customHeight="1">
      <c r="A321" s="74" t="s">
        <v>209</v>
      </c>
      <c r="B321" s="75" t="s">
        <v>308</v>
      </c>
      <c r="C321" s="75" t="s">
        <v>208</v>
      </c>
      <c r="D321" s="76" t="s">
        <v>210</v>
      </c>
      <c r="E321" s="75"/>
      <c r="F321" s="75"/>
      <c r="G321" s="49">
        <f t="shared" ref="G321:I321" si="149">G322</f>
        <v>250</v>
      </c>
      <c r="H321" s="49">
        <f t="shared" si="149"/>
        <v>250</v>
      </c>
      <c r="I321" s="49">
        <f t="shared" si="149"/>
        <v>250</v>
      </c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</row>
    <row r="322" spans="1:32" ht="15.75" customHeight="1">
      <c r="A322" s="47" t="s">
        <v>281</v>
      </c>
      <c r="B322" s="40" t="s">
        <v>308</v>
      </c>
      <c r="C322" s="40" t="s">
        <v>208</v>
      </c>
      <c r="D322" s="56" t="s">
        <v>210</v>
      </c>
      <c r="E322" s="40" t="s">
        <v>282</v>
      </c>
      <c r="F322" s="40" t="s">
        <v>78</v>
      </c>
      <c r="G322" s="168">
        <v>250</v>
      </c>
      <c r="H322" s="49">
        <f t="shared" ref="H322:I322" si="150">G322</f>
        <v>250</v>
      </c>
      <c r="I322" s="49">
        <f t="shared" si="150"/>
        <v>250</v>
      </c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</row>
    <row r="323" spans="1:32" ht="15.75" customHeight="1">
      <c r="A323" s="47" t="s">
        <v>138</v>
      </c>
      <c r="B323" s="43" t="s">
        <v>308</v>
      </c>
      <c r="C323" s="43" t="s">
        <v>139</v>
      </c>
      <c r="D323" s="56"/>
      <c r="E323" s="40"/>
      <c r="F323" s="40"/>
      <c r="G323" s="46">
        <f t="shared" ref="G323:I323" si="151">G324+G335+G369+G361</f>
        <v>757859.98479000002</v>
      </c>
      <c r="H323" s="46">
        <f t="shared" si="151"/>
        <v>637933.27999999968</v>
      </c>
      <c r="I323" s="46">
        <f t="shared" si="151"/>
        <v>630781.07999999996</v>
      </c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</row>
    <row r="324" spans="1:32" ht="15.75" customHeight="1">
      <c r="A324" s="47" t="s">
        <v>140</v>
      </c>
      <c r="B324" s="43" t="s">
        <v>308</v>
      </c>
      <c r="C324" s="43" t="s">
        <v>141</v>
      </c>
      <c r="D324" s="56"/>
      <c r="E324" s="40"/>
      <c r="F324" s="40"/>
      <c r="G324" s="49">
        <f t="shared" ref="G324:I324" si="152">G325+G328+G333+G331</f>
        <v>207911.90000000002</v>
      </c>
      <c r="H324" s="49">
        <f t="shared" si="152"/>
        <v>197446.33</v>
      </c>
      <c r="I324" s="49">
        <f t="shared" si="152"/>
        <v>192001.1</v>
      </c>
      <c r="J324" s="20">
        <f>H325+H328+H331+H333</f>
        <v>197446.33</v>
      </c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</row>
    <row r="325" spans="1:32" ht="15.75" customHeight="1">
      <c r="A325" s="47" t="s">
        <v>142</v>
      </c>
      <c r="B325" s="40" t="s">
        <v>308</v>
      </c>
      <c r="C325" s="40" t="s">
        <v>141</v>
      </c>
      <c r="D325" s="56" t="s">
        <v>143</v>
      </c>
      <c r="E325" s="40"/>
      <c r="F325" s="40"/>
      <c r="G325" s="49">
        <f t="shared" ref="G325:I325" si="153">G326+G327</f>
        <v>61493.7</v>
      </c>
      <c r="H325" s="49">
        <f t="shared" si="153"/>
        <v>59375.93</v>
      </c>
      <c r="I325" s="49">
        <f t="shared" si="153"/>
        <v>58782.399999999994</v>
      </c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</row>
    <row r="326" spans="1:32" ht="15.75" customHeight="1">
      <c r="A326" s="47" t="s">
        <v>196</v>
      </c>
      <c r="B326" s="40" t="s">
        <v>308</v>
      </c>
      <c r="C326" s="40" t="s">
        <v>141</v>
      </c>
      <c r="D326" s="56" t="s">
        <v>143</v>
      </c>
      <c r="E326" s="40" t="s">
        <v>197</v>
      </c>
      <c r="F326" s="40" t="s">
        <v>198</v>
      </c>
      <c r="G326" s="173">
        <v>3696</v>
      </c>
      <c r="H326" s="49">
        <v>1434.2</v>
      </c>
      <c r="I326" s="49">
        <v>1434.2</v>
      </c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</row>
    <row r="327" spans="1:32" ht="15.75" customHeight="1">
      <c r="A327" s="47" t="s">
        <v>101</v>
      </c>
      <c r="B327" s="40" t="s">
        <v>308</v>
      </c>
      <c r="C327" s="40" t="s">
        <v>141</v>
      </c>
      <c r="D327" s="56" t="s">
        <v>143</v>
      </c>
      <c r="E327" s="40" t="s">
        <v>77</v>
      </c>
      <c r="F327" s="40" t="s">
        <v>78</v>
      </c>
      <c r="G327" s="173">
        <v>57797.7</v>
      </c>
      <c r="H327" s="52">
        <v>57941.73</v>
      </c>
      <c r="I327" s="49">
        <f>47348.2+10000</f>
        <v>57348.2</v>
      </c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</row>
    <row r="328" spans="1:32" ht="47.25" customHeight="1">
      <c r="A328" s="47" t="s">
        <v>311</v>
      </c>
      <c r="B328" s="40" t="s">
        <v>308</v>
      </c>
      <c r="C328" s="40" t="s">
        <v>141</v>
      </c>
      <c r="D328" s="48" t="s">
        <v>312</v>
      </c>
      <c r="E328" s="40"/>
      <c r="F328" s="40"/>
      <c r="G328" s="49">
        <f>G329+G330</f>
        <v>143683.20000000001</v>
      </c>
      <c r="H328" s="49">
        <f t="shared" ref="H328:I328" si="154">H329</f>
        <v>135452.6</v>
      </c>
      <c r="I328" s="49">
        <f t="shared" si="154"/>
        <v>130678.8</v>
      </c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</row>
    <row r="329" spans="1:32" ht="15.75" customHeight="1">
      <c r="A329" s="47" t="s">
        <v>281</v>
      </c>
      <c r="B329" s="40" t="s">
        <v>308</v>
      </c>
      <c r="C329" s="40" t="s">
        <v>141</v>
      </c>
      <c r="D329" s="48" t="s">
        <v>312</v>
      </c>
      <c r="E329" s="40" t="s">
        <v>77</v>
      </c>
      <c r="F329" s="40" t="s">
        <v>78</v>
      </c>
      <c r="G329" s="169">
        <v>143683.20000000001</v>
      </c>
      <c r="H329" s="169">
        <v>135452.6</v>
      </c>
      <c r="I329" s="169">
        <v>130678.8</v>
      </c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</row>
    <row r="330" spans="1:32" ht="15.75" customHeight="1">
      <c r="A330" s="47" t="s">
        <v>101</v>
      </c>
      <c r="B330" s="40" t="s">
        <v>308</v>
      </c>
      <c r="C330" s="40" t="s">
        <v>141</v>
      </c>
      <c r="D330" s="48" t="s">
        <v>312</v>
      </c>
      <c r="E330" s="40" t="s">
        <v>77</v>
      </c>
      <c r="F330" s="40" t="s">
        <v>78</v>
      </c>
      <c r="G330" s="49"/>
      <c r="H330" s="49"/>
      <c r="I330" s="49"/>
      <c r="J330" s="3"/>
      <c r="K330" s="3"/>
      <c r="L330" s="3"/>
      <c r="M330" s="3"/>
      <c r="N330" s="3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2"/>
      <c r="AE330" s="2"/>
      <c r="AF330" s="2"/>
    </row>
    <row r="331" spans="1:32" ht="15.75" customHeight="1">
      <c r="A331" s="53" t="s">
        <v>313</v>
      </c>
      <c r="B331" s="40" t="s">
        <v>308</v>
      </c>
      <c r="C331" s="40" t="s">
        <v>141</v>
      </c>
      <c r="D331" s="56" t="s">
        <v>314</v>
      </c>
      <c r="E331" s="40"/>
      <c r="F331" s="40"/>
      <c r="G331" s="49">
        <f t="shared" ref="G331:I331" si="155">G332</f>
        <v>2735</v>
      </c>
      <c r="H331" s="49">
        <f t="shared" si="155"/>
        <v>2617.8000000000002</v>
      </c>
      <c r="I331" s="49">
        <f t="shared" si="155"/>
        <v>2539.9</v>
      </c>
      <c r="J331" s="3"/>
      <c r="K331" s="3"/>
      <c r="L331" s="3"/>
      <c r="M331" s="3"/>
      <c r="N331" s="3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2"/>
      <c r="AE331" s="2"/>
      <c r="AF331" s="2"/>
    </row>
    <row r="332" spans="1:32" ht="15.75" customHeight="1">
      <c r="A332" s="88" t="s">
        <v>293</v>
      </c>
      <c r="B332" s="40" t="s">
        <v>308</v>
      </c>
      <c r="C332" s="40" t="s">
        <v>141</v>
      </c>
      <c r="D332" s="56" t="s">
        <v>314</v>
      </c>
      <c r="E332" s="40" t="s">
        <v>315</v>
      </c>
      <c r="F332" s="40" t="s">
        <v>78</v>
      </c>
      <c r="G332" s="169">
        <v>2735</v>
      </c>
      <c r="H332" s="169">
        <v>2617.8000000000002</v>
      </c>
      <c r="I332" s="183">
        <v>2539.9</v>
      </c>
      <c r="J332" s="3"/>
      <c r="K332" s="3"/>
      <c r="L332" s="3"/>
      <c r="M332" s="3"/>
      <c r="N332" s="3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2"/>
      <c r="AE332" s="2"/>
      <c r="AF332" s="2"/>
    </row>
    <row r="333" spans="1:32" ht="15.75" customHeight="1">
      <c r="A333" s="53" t="s">
        <v>316</v>
      </c>
      <c r="B333" s="40" t="s">
        <v>308</v>
      </c>
      <c r="C333" s="40" t="s">
        <v>141</v>
      </c>
      <c r="D333" s="56" t="s">
        <v>317</v>
      </c>
      <c r="E333" s="40"/>
      <c r="F333" s="40"/>
      <c r="G333" s="49">
        <f t="shared" ref="G333:I333" si="156">G334</f>
        <v>0</v>
      </c>
      <c r="H333" s="49">
        <f t="shared" si="156"/>
        <v>0</v>
      </c>
      <c r="I333" s="49">
        <f t="shared" si="156"/>
        <v>0</v>
      </c>
      <c r="J333" s="3"/>
      <c r="K333" s="3"/>
      <c r="L333" s="3"/>
      <c r="M333" s="3"/>
      <c r="N333" s="3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2"/>
      <c r="AE333" s="2"/>
      <c r="AF333" s="2"/>
    </row>
    <row r="334" spans="1:32" ht="15.75" customHeight="1">
      <c r="A334" s="88" t="s">
        <v>293</v>
      </c>
      <c r="B334" s="40" t="s">
        <v>308</v>
      </c>
      <c r="C334" s="40" t="s">
        <v>141</v>
      </c>
      <c r="D334" s="56" t="s">
        <v>317</v>
      </c>
      <c r="E334" s="40" t="s">
        <v>294</v>
      </c>
      <c r="F334" s="40" t="s">
        <v>78</v>
      </c>
      <c r="G334" s="49"/>
      <c r="H334" s="49"/>
      <c r="I334" s="57"/>
      <c r="J334" s="3"/>
      <c r="K334" s="3"/>
      <c r="L334" s="3"/>
      <c r="M334" s="3"/>
      <c r="N334" s="3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2"/>
      <c r="AE334" s="2"/>
      <c r="AF334" s="2"/>
    </row>
    <row r="335" spans="1:32" ht="15.75" customHeight="1">
      <c r="A335" s="42" t="s">
        <v>144</v>
      </c>
      <c r="B335" s="43" t="s">
        <v>308</v>
      </c>
      <c r="C335" s="43" t="s">
        <v>145</v>
      </c>
      <c r="D335" s="44"/>
      <c r="E335" s="43"/>
      <c r="F335" s="43"/>
      <c r="G335" s="46">
        <f t="shared" ref="G335:I335" si="157">G336+G339+G343+G345+G349+G351+G353+G355+G341+G347</f>
        <v>492369.72005999996</v>
      </c>
      <c r="H335" s="46">
        <f t="shared" si="157"/>
        <v>395313.65</v>
      </c>
      <c r="I335" s="46">
        <f t="shared" si="157"/>
        <v>393262.07999999996</v>
      </c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</row>
    <row r="336" spans="1:32" ht="31.5" customHeight="1">
      <c r="A336" s="47" t="s">
        <v>146</v>
      </c>
      <c r="B336" s="40" t="s">
        <v>308</v>
      </c>
      <c r="C336" s="40" t="s">
        <v>145</v>
      </c>
      <c r="D336" s="56" t="s">
        <v>147</v>
      </c>
      <c r="E336" s="40"/>
      <c r="F336" s="40"/>
      <c r="G336" s="49">
        <f t="shared" ref="G336:I336" si="158">G337+G338</f>
        <v>92921.614000000001</v>
      </c>
      <c r="H336" s="49">
        <f t="shared" si="158"/>
        <v>75096.750000000015</v>
      </c>
      <c r="I336" s="49">
        <f t="shared" si="158"/>
        <v>85814.78</v>
      </c>
      <c r="J336" s="20">
        <f>H336+H339+H341+H343+H345+H349+H353+H347</f>
        <v>395313.65</v>
      </c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</row>
    <row r="337" spans="1:32" ht="31.5" customHeight="1">
      <c r="A337" s="47" t="s">
        <v>196</v>
      </c>
      <c r="B337" s="40" t="s">
        <v>308</v>
      </c>
      <c r="C337" s="40" t="s">
        <v>145</v>
      </c>
      <c r="D337" s="56" t="s">
        <v>143</v>
      </c>
      <c r="E337" s="40" t="s">
        <v>197</v>
      </c>
      <c r="F337" s="40" t="s">
        <v>198</v>
      </c>
      <c r="G337" s="173">
        <v>8255</v>
      </c>
      <c r="H337" s="49">
        <v>3214.2</v>
      </c>
      <c r="I337" s="49">
        <v>3214.2</v>
      </c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</row>
    <row r="338" spans="1:32" ht="15.75" customHeight="1">
      <c r="A338" s="47" t="s">
        <v>101</v>
      </c>
      <c r="B338" s="40" t="s">
        <v>308</v>
      </c>
      <c r="C338" s="40" t="s">
        <v>145</v>
      </c>
      <c r="D338" s="56" t="s">
        <v>147</v>
      </c>
      <c r="E338" s="40" t="s">
        <v>77</v>
      </c>
      <c r="F338" s="40" t="s">
        <v>78</v>
      </c>
      <c r="G338" s="184">
        <v>84666.614000000001</v>
      </c>
      <c r="H338" s="141">
        <f>68511.6+6525.3+5000.05+6000-7461.5+8575.8-12968.7-2300</f>
        <v>71882.550000000017</v>
      </c>
      <c r="I338" s="141">
        <f>68511.6+10000-0.02+6220-6862.4+20000-12968.6-2300</f>
        <v>82600.58</v>
      </c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</row>
    <row r="339" spans="1:32" ht="47.25" customHeight="1">
      <c r="A339" s="47" t="s">
        <v>318</v>
      </c>
      <c r="B339" s="40" t="s">
        <v>308</v>
      </c>
      <c r="C339" s="40" t="s">
        <v>145</v>
      </c>
      <c r="D339" s="48" t="s">
        <v>319</v>
      </c>
      <c r="E339" s="40"/>
      <c r="F339" s="40"/>
      <c r="G339" s="49">
        <f t="shared" ref="G339:I339" si="159">G340</f>
        <v>319672.09999999998</v>
      </c>
      <c r="H339" s="49">
        <f t="shared" si="159"/>
        <v>301424.2</v>
      </c>
      <c r="I339" s="49">
        <f t="shared" si="159"/>
        <v>290840.2</v>
      </c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</row>
    <row r="340" spans="1:32" ht="15.75" customHeight="1">
      <c r="A340" s="47" t="s">
        <v>281</v>
      </c>
      <c r="B340" s="40" t="s">
        <v>308</v>
      </c>
      <c r="C340" s="40" t="s">
        <v>145</v>
      </c>
      <c r="D340" s="48" t="s">
        <v>319</v>
      </c>
      <c r="E340" s="40" t="s">
        <v>77</v>
      </c>
      <c r="F340" s="40" t="s">
        <v>78</v>
      </c>
      <c r="G340" s="169">
        <v>319672.09999999998</v>
      </c>
      <c r="H340" s="169">
        <v>301424.2</v>
      </c>
      <c r="I340" s="169">
        <v>290840.2</v>
      </c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</row>
    <row r="341" spans="1:32" ht="31.5" customHeight="1">
      <c r="A341" s="47" t="s">
        <v>320</v>
      </c>
      <c r="B341" s="40" t="s">
        <v>308</v>
      </c>
      <c r="C341" s="40" t="s">
        <v>145</v>
      </c>
      <c r="D341" s="48" t="s">
        <v>321</v>
      </c>
      <c r="E341" s="40"/>
      <c r="F341" s="40"/>
      <c r="G341" s="49">
        <f t="shared" ref="G341:I341" si="160">G342</f>
        <v>12320.6</v>
      </c>
      <c r="H341" s="49">
        <f t="shared" si="160"/>
        <v>7261.8</v>
      </c>
      <c r="I341" s="49">
        <f t="shared" si="160"/>
        <v>6699</v>
      </c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</row>
    <row r="342" spans="1:32" ht="47.25">
      <c r="A342" s="47" t="s">
        <v>281</v>
      </c>
      <c r="B342" s="40" t="s">
        <v>308</v>
      </c>
      <c r="C342" s="40" t="s">
        <v>145</v>
      </c>
      <c r="D342" s="48" t="s">
        <v>321</v>
      </c>
      <c r="E342" s="40" t="s">
        <v>315</v>
      </c>
      <c r="F342" s="40" t="s">
        <v>78</v>
      </c>
      <c r="G342" s="170">
        <v>12320.6</v>
      </c>
      <c r="H342" s="169">
        <v>7261.8</v>
      </c>
      <c r="I342" s="169">
        <v>6699</v>
      </c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</row>
    <row r="343" spans="1:32" ht="31.5" customHeight="1">
      <c r="A343" s="47" t="s">
        <v>322</v>
      </c>
      <c r="B343" s="40" t="s">
        <v>308</v>
      </c>
      <c r="C343" s="40" t="s">
        <v>145</v>
      </c>
      <c r="D343" s="48" t="s">
        <v>323</v>
      </c>
      <c r="E343" s="40"/>
      <c r="F343" s="40"/>
      <c r="G343" s="49">
        <f t="shared" ref="G343:I343" si="161">G344</f>
        <v>5934.7</v>
      </c>
      <c r="H343" s="49">
        <f t="shared" si="161"/>
        <v>6190.7</v>
      </c>
      <c r="I343" s="49">
        <f t="shared" si="161"/>
        <v>5736.8</v>
      </c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</row>
    <row r="344" spans="1:32" ht="15.75" customHeight="1">
      <c r="A344" s="47" t="s">
        <v>101</v>
      </c>
      <c r="B344" s="40" t="s">
        <v>308</v>
      </c>
      <c r="C344" s="40" t="s">
        <v>145</v>
      </c>
      <c r="D344" s="48" t="s">
        <v>323</v>
      </c>
      <c r="E344" s="40" t="s">
        <v>77</v>
      </c>
      <c r="F344" s="40" t="s">
        <v>78</v>
      </c>
      <c r="G344" s="170">
        <v>5934.7</v>
      </c>
      <c r="H344" s="169">
        <v>6190.7</v>
      </c>
      <c r="I344" s="169">
        <v>5736.8</v>
      </c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</row>
    <row r="345" spans="1:32" ht="31.5" customHeight="1">
      <c r="A345" s="47" t="s">
        <v>324</v>
      </c>
      <c r="B345" s="40" t="s">
        <v>308</v>
      </c>
      <c r="C345" s="40" t="s">
        <v>145</v>
      </c>
      <c r="D345" s="48" t="s">
        <v>325</v>
      </c>
      <c r="E345" s="40"/>
      <c r="F345" s="40"/>
      <c r="G345" s="49">
        <f t="shared" ref="G345:I345" si="162">G346</f>
        <v>3074.8</v>
      </c>
      <c r="H345" s="49">
        <f t="shared" si="162"/>
        <v>1561.3</v>
      </c>
      <c r="I345" s="49">
        <f t="shared" si="162"/>
        <v>1506.8</v>
      </c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</row>
    <row r="346" spans="1:32" ht="15.75" customHeight="1">
      <c r="A346" s="47" t="s">
        <v>326</v>
      </c>
      <c r="B346" s="40" t="s">
        <v>308</v>
      </c>
      <c r="C346" s="40" t="s">
        <v>145</v>
      </c>
      <c r="D346" s="48" t="s">
        <v>325</v>
      </c>
      <c r="E346" s="40" t="s">
        <v>315</v>
      </c>
      <c r="F346" s="40" t="s">
        <v>78</v>
      </c>
      <c r="G346" s="170">
        <v>3074.8</v>
      </c>
      <c r="H346" s="169">
        <v>1561.3</v>
      </c>
      <c r="I346" s="169">
        <v>1506.8</v>
      </c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</row>
    <row r="347" spans="1:32" ht="15.75" customHeight="1">
      <c r="A347" s="53" t="s">
        <v>327</v>
      </c>
      <c r="B347" s="40" t="s">
        <v>308</v>
      </c>
      <c r="C347" s="40" t="s">
        <v>145</v>
      </c>
      <c r="D347" s="56" t="s">
        <v>328</v>
      </c>
      <c r="E347" s="40"/>
      <c r="F347" s="40"/>
      <c r="G347" s="49">
        <f t="shared" ref="G347:I347" si="163">G348</f>
        <v>215</v>
      </c>
      <c r="H347" s="49">
        <f t="shared" si="163"/>
        <v>199.7</v>
      </c>
      <c r="I347" s="49">
        <f t="shared" si="163"/>
        <v>163.4</v>
      </c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</row>
    <row r="348" spans="1:32" ht="15.75" customHeight="1">
      <c r="A348" s="88" t="s">
        <v>293</v>
      </c>
      <c r="B348" s="40" t="s">
        <v>308</v>
      </c>
      <c r="C348" s="40" t="s">
        <v>145</v>
      </c>
      <c r="D348" s="56" t="s">
        <v>328</v>
      </c>
      <c r="E348" s="40" t="s">
        <v>315</v>
      </c>
      <c r="F348" s="40" t="s">
        <v>78</v>
      </c>
      <c r="G348" s="170">
        <v>215</v>
      </c>
      <c r="H348" s="169">
        <v>199.7</v>
      </c>
      <c r="I348" s="183">
        <v>163.4</v>
      </c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</row>
    <row r="349" spans="1:32" ht="15.75" customHeight="1">
      <c r="A349" s="47" t="s">
        <v>329</v>
      </c>
      <c r="B349" s="40" t="s">
        <v>308</v>
      </c>
      <c r="C349" s="40" t="s">
        <v>145</v>
      </c>
      <c r="D349" s="48" t="s">
        <v>330</v>
      </c>
      <c r="E349" s="40"/>
      <c r="F349" s="40"/>
      <c r="G349" s="49">
        <f t="shared" ref="G349:I349" si="164">G350</f>
        <v>1000</v>
      </c>
      <c r="H349" s="49">
        <f t="shared" si="164"/>
        <v>1000</v>
      </c>
      <c r="I349" s="49">
        <f t="shared" si="164"/>
        <v>0</v>
      </c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</row>
    <row r="350" spans="1:32" ht="47.25" customHeight="1">
      <c r="A350" s="47" t="s">
        <v>331</v>
      </c>
      <c r="B350" s="40" t="s">
        <v>308</v>
      </c>
      <c r="C350" s="40" t="s">
        <v>145</v>
      </c>
      <c r="D350" s="48" t="s">
        <v>330</v>
      </c>
      <c r="E350" s="40" t="s">
        <v>45</v>
      </c>
      <c r="F350" s="40" t="s">
        <v>59</v>
      </c>
      <c r="G350" s="49">
        <v>1000</v>
      </c>
      <c r="H350" s="49">
        <v>1000</v>
      </c>
      <c r="I350" s="49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</row>
    <row r="351" spans="1:32" ht="15.75" customHeight="1">
      <c r="A351" s="47" t="s">
        <v>332</v>
      </c>
      <c r="B351" s="40" t="s">
        <v>308</v>
      </c>
      <c r="C351" s="40" t="s">
        <v>145</v>
      </c>
      <c r="D351" s="48" t="s">
        <v>333</v>
      </c>
      <c r="E351" s="40"/>
      <c r="F351" s="40"/>
      <c r="G351" s="49">
        <f t="shared" ref="G351:I351" si="165">G352</f>
        <v>42653.5</v>
      </c>
      <c r="H351" s="49">
        <f t="shared" si="165"/>
        <v>0</v>
      </c>
      <c r="I351" s="49">
        <f t="shared" si="165"/>
        <v>0</v>
      </c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</row>
    <row r="352" spans="1:32" ht="15.75" customHeight="1">
      <c r="A352" s="47" t="s">
        <v>281</v>
      </c>
      <c r="B352" s="40" t="s">
        <v>308</v>
      </c>
      <c r="C352" s="40" t="s">
        <v>145</v>
      </c>
      <c r="D352" s="48" t="s">
        <v>333</v>
      </c>
      <c r="E352" s="40" t="s">
        <v>315</v>
      </c>
      <c r="F352" s="40" t="s">
        <v>78</v>
      </c>
      <c r="G352" s="52">
        <v>42653.5</v>
      </c>
      <c r="H352" s="49"/>
      <c r="I352" s="49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</row>
    <row r="353" spans="1:32" ht="15.75" customHeight="1">
      <c r="A353" s="47" t="s">
        <v>334</v>
      </c>
      <c r="B353" s="40" t="s">
        <v>308</v>
      </c>
      <c r="C353" s="40" t="s">
        <v>145</v>
      </c>
      <c r="D353" s="48" t="s">
        <v>335</v>
      </c>
      <c r="E353" s="40"/>
      <c r="F353" s="40"/>
      <c r="G353" s="49">
        <f t="shared" ref="G353:I353" si="166">G354</f>
        <v>2766.8</v>
      </c>
      <c r="H353" s="49">
        <f t="shared" si="166"/>
        <v>2579.1999999999998</v>
      </c>
      <c r="I353" s="49">
        <f t="shared" si="166"/>
        <v>2501.1</v>
      </c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</row>
    <row r="354" spans="1:32" ht="15.75" customHeight="1">
      <c r="A354" s="47" t="s">
        <v>281</v>
      </c>
      <c r="B354" s="40" t="s">
        <v>308</v>
      </c>
      <c r="C354" s="40" t="s">
        <v>145</v>
      </c>
      <c r="D354" s="48" t="s">
        <v>335</v>
      </c>
      <c r="E354" s="40" t="s">
        <v>315</v>
      </c>
      <c r="F354" s="40" t="s">
        <v>78</v>
      </c>
      <c r="G354" s="169">
        <v>2766.8</v>
      </c>
      <c r="H354" s="169">
        <v>2579.1999999999998</v>
      </c>
      <c r="I354" s="169">
        <v>2501.1</v>
      </c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</row>
    <row r="355" spans="1:32" ht="15.75" customHeight="1">
      <c r="A355" s="47" t="s">
        <v>336</v>
      </c>
      <c r="B355" s="40" t="s">
        <v>308</v>
      </c>
      <c r="C355" s="40" t="s">
        <v>145</v>
      </c>
      <c r="D355" s="48" t="s">
        <v>337</v>
      </c>
      <c r="E355" s="40"/>
      <c r="F355" s="40"/>
      <c r="G355" s="49">
        <f t="shared" ref="G355:I355" si="167">G356</f>
        <v>11810.60606</v>
      </c>
      <c r="H355" s="49">
        <f t="shared" si="167"/>
        <v>0</v>
      </c>
      <c r="I355" s="49">
        <f t="shared" si="167"/>
        <v>0</v>
      </c>
      <c r="J355" s="7"/>
      <c r="K355" s="7"/>
      <c r="L355" s="7"/>
      <c r="M355" s="7"/>
      <c r="N355" s="7"/>
      <c r="O355" s="7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</row>
    <row r="356" spans="1:32" ht="15.75" customHeight="1">
      <c r="A356" s="51" t="s">
        <v>338</v>
      </c>
      <c r="B356" s="40" t="s">
        <v>308</v>
      </c>
      <c r="C356" s="40" t="s">
        <v>145</v>
      </c>
      <c r="D356" s="48" t="s">
        <v>337</v>
      </c>
      <c r="E356" s="40" t="s">
        <v>315</v>
      </c>
      <c r="F356" s="40" t="s">
        <v>78</v>
      </c>
      <c r="G356" s="52">
        <v>11810.60606</v>
      </c>
      <c r="H356" s="142"/>
      <c r="I356" s="142"/>
      <c r="J356" s="7"/>
      <c r="K356" s="7"/>
      <c r="L356" s="7"/>
      <c r="M356" s="7"/>
      <c r="N356" s="7"/>
      <c r="O356" s="7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</row>
    <row r="357" spans="1:32" ht="15.75" customHeight="1">
      <c r="A357" s="143" t="s">
        <v>339</v>
      </c>
      <c r="B357" s="40" t="s">
        <v>308</v>
      </c>
      <c r="C357" s="40" t="s">
        <v>145</v>
      </c>
      <c r="D357" s="48" t="s">
        <v>340</v>
      </c>
      <c r="E357" s="40"/>
      <c r="F357" s="40"/>
      <c r="G357" s="144">
        <f>G358</f>
        <v>0</v>
      </c>
      <c r="H357" s="46"/>
      <c r="I357" s="46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</row>
    <row r="358" spans="1:32" ht="15.75" customHeight="1">
      <c r="A358" s="51" t="s">
        <v>338</v>
      </c>
      <c r="B358" s="40" t="s">
        <v>308</v>
      </c>
      <c r="C358" s="40" t="s">
        <v>145</v>
      </c>
      <c r="D358" s="48" t="s">
        <v>340</v>
      </c>
      <c r="E358" s="40" t="s">
        <v>315</v>
      </c>
      <c r="F358" s="40" t="s">
        <v>78</v>
      </c>
      <c r="G358" s="144"/>
      <c r="H358" s="46"/>
      <c r="I358" s="46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</row>
    <row r="359" spans="1:32" ht="15.75" customHeight="1">
      <c r="A359" s="47" t="s">
        <v>341</v>
      </c>
      <c r="B359" s="40" t="s">
        <v>308</v>
      </c>
      <c r="C359" s="40" t="s">
        <v>145</v>
      </c>
      <c r="D359" s="48" t="s">
        <v>342</v>
      </c>
      <c r="E359" s="40"/>
      <c r="F359" s="40"/>
      <c r="G359" s="145">
        <f t="shared" ref="G359:I359" si="168">G360</f>
        <v>0</v>
      </c>
      <c r="H359" s="145">
        <f t="shared" si="168"/>
        <v>0</v>
      </c>
      <c r="I359" s="145">
        <f t="shared" si="168"/>
        <v>0</v>
      </c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</row>
    <row r="360" spans="1:32" ht="15.75" customHeight="1">
      <c r="A360" s="51" t="s">
        <v>338</v>
      </c>
      <c r="B360" s="40" t="s">
        <v>308</v>
      </c>
      <c r="C360" s="40" t="s">
        <v>145</v>
      </c>
      <c r="D360" s="48" t="s">
        <v>342</v>
      </c>
      <c r="E360" s="40" t="s">
        <v>315</v>
      </c>
      <c r="F360" s="40" t="s">
        <v>78</v>
      </c>
      <c r="G360" s="145"/>
      <c r="H360" s="145"/>
      <c r="I360" s="145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</row>
    <row r="361" spans="1:32" ht="15.75" customHeight="1">
      <c r="A361" s="146" t="s">
        <v>343</v>
      </c>
      <c r="B361" s="43" t="s">
        <v>308</v>
      </c>
      <c r="C361" s="43" t="s">
        <v>149</v>
      </c>
      <c r="D361" s="48"/>
      <c r="E361" s="40"/>
      <c r="F361" s="40"/>
      <c r="G361" s="46">
        <f t="shared" ref="G361:I361" si="169">G362+G367+G365</f>
        <v>25466.838380000001</v>
      </c>
      <c r="H361" s="46">
        <f t="shared" si="169"/>
        <v>18916</v>
      </c>
      <c r="I361" s="46">
        <f t="shared" si="169"/>
        <v>19273.900000000001</v>
      </c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</row>
    <row r="362" spans="1:32" ht="15.75" customHeight="1">
      <c r="A362" s="47" t="s">
        <v>194</v>
      </c>
      <c r="B362" s="40" t="s">
        <v>308</v>
      </c>
      <c r="C362" s="40" t="s">
        <v>149</v>
      </c>
      <c r="D362" s="56" t="s">
        <v>195</v>
      </c>
      <c r="E362" s="40"/>
      <c r="F362" s="40"/>
      <c r="G362" s="49">
        <f t="shared" ref="G362:I362" si="170">G363+G364</f>
        <v>6010.3</v>
      </c>
      <c r="H362" s="49">
        <f t="shared" si="170"/>
        <v>0</v>
      </c>
      <c r="I362" s="49">
        <f t="shared" si="170"/>
        <v>0</v>
      </c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</row>
    <row r="363" spans="1:32" ht="31.5" customHeight="1">
      <c r="A363" s="47" t="s">
        <v>196</v>
      </c>
      <c r="B363" s="40" t="s">
        <v>308</v>
      </c>
      <c r="C363" s="40" t="s">
        <v>149</v>
      </c>
      <c r="D363" s="56" t="s">
        <v>195</v>
      </c>
      <c r="E363" s="40" t="s">
        <v>197</v>
      </c>
      <c r="F363" s="40" t="s">
        <v>198</v>
      </c>
      <c r="G363" s="168"/>
      <c r="H363" s="49"/>
      <c r="I363" s="49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</row>
    <row r="364" spans="1:32" ht="15.75" customHeight="1">
      <c r="A364" s="47" t="s">
        <v>101</v>
      </c>
      <c r="B364" s="40" t="s">
        <v>308</v>
      </c>
      <c r="C364" s="40" t="s">
        <v>149</v>
      </c>
      <c r="D364" s="56" t="s">
        <v>195</v>
      </c>
      <c r="E364" s="40" t="s">
        <v>77</v>
      </c>
      <c r="F364" s="40" t="s">
        <v>78</v>
      </c>
      <c r="G364" s="185">
        <v>6010.3</v>
      </c>
      <c r="H364" s="141"/>
      <c r="I364" s="141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</row>
    <row r="365" spans="1:32" ht="15.75" customHeight="1">
      <c r="A365" s="47" t="s">
        <v>344</v>
      </c>
      <c r="B365" s="40" t="s">
        <v>308</v>
      </c>
      <c r="C365" s="40" t="s">
        <v>149</v>
      </c>
      <c r="D365" s="56" t="s">
        <v>345</v>
      </c>
      <c r="E365" s="40"/>
      <c r="F365" s="40"/>
      <c r="G365" s="49">
        <f t="shared" ref="G365:I365" si="171">G366</f>
        <v>6622.7</v>
      </c>
      <c r="H365" s="49">
        <f t="shared" si="171"/>
        <v>8000</v>
      </c>
      <c r="I365" s="49">
        <f t="shared" si="171"/>
        <v>8000</v>
      </c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</row>
    <row r="366" spans="1:32" ht="15.75" customHeight="1">
      <c r="A366" s="47" t="s">
        <v>101</v>
      </c>
      <c r="B366" s="40" t="s">
        <v>308</v>
      </c>
      <c r="C366" s="40" t="s">
        <v>149</v>
      </c>
      <c r="D366" s="56" t="s">
        <v>345</v>
      </c>
      <c r="E366" s="40" t="s">
        <v>77</v>
      </c>
      <c r="F366" s="40" t="s">
        <v>78</v>
      </c>
      <c r="G366" s="185">
        <v>6622.7</v>
      </c>
      <c r="H366" s="141">
        <v>8000</v>
      </c>
      <c r="I366" s="141">
        <v>8000</v>
      </c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</row>
    <row r="367" spans="1:32" ht="31.5" customHeight="1">
      <c r="A367" s="47" t="s">
        <v>346</v>
      </c>
      <c r="B367" s="40" t="s">
        <v>308</v>
      </c>
      <c r="C367" s="40" t="s">
        <v>149</v>
      </c>
      <c r="D367" s="48" t="s">
        <v>347</v>
      </c>
      <c r="E367" s="40"/>
      <c r="F367" s="40"/>
      <c r="G367" s="49">
        <f t="shared" ref="G367:I367" si="172">G368</f>
        <v>12833.838379999999</v>
      </c>
      <c r="H367" s="49">
        <f t="shared" si="172"/>
        <v>10916</v>
      </c>
      <c r="I367" s="49">
        <f t="shared" si="172"/>
        <v>11273.9</v>
      </c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</row>
    <row r="368" spans="1:32" ht="15.75" customHeight="1">
      <c r="A368" s="47" t="s">
        <v>281</v>
      </c>
      <c r="B368" s="40" t="s">
        <v>308</v>
      </c>
      <c r="C368" s="40" t="s">
        <v>149</v>
      </c>
      <c r="D368" s="48" t="s">
        <v>347</v>
      </c>
      <c r="E368" s="40" t="s">
        <v>315</v>
      </c>
      <c r="F368" s="40" t="s">
        <v>78</v>
      </c>
      <c r="G368" s="170">
        <v>12833.838379999999</v>
      </c>
      <c r="H368" s="169">
        <v>10916</v>
      </c>
      <c r="I368" s="169">
        <v>11273.9</v>
      </c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</row>
    <row r="369" spans="1:32" ht="15.75" customHeight="1">
      <c r="A369" s="42" t="s">
        <v>348</v>
      </c>
      <c r="B369" s="43" t="s">
        <v>308</v>
      </c>
      <c r="C369" s="43" t="s">
        <v>153</v>
      </c>
      <c r="D369" s="54"/>
      <c r="E369" s="43"/>
      <c r="F369" s="43"/>
      <c r="G369" s="46">
        <f>G370+G372+G376+G379+G387+G396+G405+G407+G409+G411</f>
        <v>32111.526350000004</v>
      </c>
      <c r="H369" s="46">
        <f t="shared" ref="H369:I369" si="173">H370+H372+H376+H379+H387+H396+H405</f>
        <v>26257.299999999705</v>
      </c>
      <c r="I369" s="46">
        <f t="shared" si="173"/>
        <v>26244.000000000004</v>
      </c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</row>
    <row r="370" spans="1:32" ht="15.75" customHeight="1">
      <c r="A370" s="51" t="s">
        <v>349</v>
      </c>
      <c r="B370" s="40" t="s">
        <v>308</v>
      </c>
      <c r="C370" s="40" t="s">
        <v>153</v>
      </c>
      <c r="D370" s="48" t="s">
        <v>350</v>
      </c>
      <c r="E370" s="40"/>
      <c r="F370" s="40"/>
      <c r="G370" s="49">
        <f t="shared" ref="G370:I370" si="174">G371</f>
        <v>12968.6</v>
      </c>
      <c r="H370" s="49">
        <f t="shared" si="174"/>
        <v>12968.7</v>
      </c>
      <c r="I370" s="49">
        <f t="shared" si="174"/>
        <v>12968.6</v>
      </c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</row>
    <row r="371" spans="1:32" ht="15.75" customHeight="1">
      <c r="A371" s="47" t="s">
        <v>101</v>
      </c>
      <c r="B371" s="40" t="s">
        <v>308</v>
      </c>
      <c r="C371" s="40" t="s">
        <v>153</v>
      </c>
      <c r="D371" s="48" t="s">
        <v>350</v>
      </c>
      <c r="E371" s="40" t="s">
        <v>77</v>
      </c>
      <c r="F371" s="40" t="s">
        <v>78</v>
      </c>
      <c r="G371" s="169">
        <v>12968.6</v>
      </c>
      <c r="H371" s="169">
        <v>12968.7</v>
      </c>
      <c r="I371" s="169">
        <v>12968.6</v>
      </c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</row>
    <row r="372" spans="1:32" ht="15.75" customHeight="1">
      <c r="A372" s="47" t="s">
        <v>35</v>
      </c>
      <c r="B372" s="40" t="s">
        <v>308</v>
      </c>
      <c r="C372" s="40" t="s">
        <v>153</v>
      </c>
      <c r="D372" s="48" t="s">
        <v>36</v>
      </c>
      <c r="E372" s="40"/>
      <c r="F372" s="40"/>
      <c r="G372" s="49">
        <f t="shared" ref="G372:I372" si="175">SUM(G373:G375)</f>
        <v>3065</v>
      </c>
      <c r="H372" s="49">
        <f t="shared" si="175"/>
        <v>1696.9</v>
      </c>
      <c r="I372" s="49">
        <f t="shared" si="175"/>
        <v>1676.9</v>
      </c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</row>
    <row r="373" spans="1:32" ht="31.5" customHeight="1">
      <c r="A373" s="50" t="s">
        <v>24</v>
      </c>
      <c r="B373" s="40" t="s">
        <v>308</v>
      </c>
      <c r="C373" s="40" t="s">
        <v>153</v>
      </c>
      <c r="D373" s="48" t="s">
        <v>36</v>
      </c>
      <c r="E373" s="40" t="s">
        <v>25</v>
      </c>
      <c r="F373" s="40" t="s">
        <v>26</v>
      </c>
      <c r="G373" s="168">
        <v>2339</v>
      </c>
      <c r="H373" s="49">
        <v>1288</v>
      </c>
      <c r="I373" s="49">
        <v>1288</v>
      </c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</row>
    <row r="374" spans="1:32" ht="47.25" customHeight="1">
      <c r="A374" s="53" t="s">
        <v>30</v>
      </c>
      <c r="B374" s="40" t="s">
        <v>308</v>
      </c>
      <c r="C374" s="40" t="s">
        <v>153</v>
      </c>
      <c r="D374" s="48" t="s">
        <v>36</v>
      </c>
      <c r="E374" s="40" t="s">
        <v>31</v>
      </c>
      <c r="F374" s="40" t="s">
        <v>32</v>
      </c>
      <c r="G374" s="168">
        <v>706</v>
      </c>
      <c r="H374" s="49">
        <v>388.9</v>
      </c>
      <c r="I374" s="49">
        <v>388.9</v>
      </c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</row>
    <row r="375" spans="1:32" ht="31.5" customHeight="1">
      <c r="A375" s="58" t="s">
        <v>37</v>
      </c>
      <c r="B375" s="40" t="s">
        <v>308</v>
      </c>
      <c r="C375" s="40" t="s">
        <v>153</v>
      </c>
      <c r="D375" s="130" t="s">
        <v>36</v>
      </c>
      <c r="E375" s="40" t="s">
        <v>28</v>
      </c>
      <c r="F375" s="40" t="s">
        <v>29</v>
      </c>
      <c r="G375" s="49">
        <v>20</v>
      </c>
      <c r="H375" s="49">
        <v>20</v>
      </c>
      <c r="I375" s="49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</row>
    <row r="376" spans="1:32" ht="47.25" customHeight="1">
      <c r="A376" s="47" t="s">
        <v>154</v>
      </c>
      <c r="B376" s="40" t="s">
        <v>308</v>
      </c>
      <c r="C376" s="40" t="s">
        <v>153</v>
      </c>
      <c r="D376" s="56" t="s">
        <v>155</v>
      </c>
      <c r="E376" s="40"/>
      <c r="F376" s="40"/>
      <c r="G376" s="49">
        <f t="shared" ref="G376:I376" si="176">G377+G378</f>
        <v>3440.6</v>
      </c>
      <c r="H376" s="49">
        <f t="shared" si="176"/>
        <v>3089.9999999996999</v>
      </c>
      <c r="I376" s="49">
        <f t="shared" si="176"/>
        <v>3090</v>
      </c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</row>
    <row r="377" spans="1:32" ht="47.25" customHeight="1">
      <c r="A377" s="47" t="s">
        <v>196</v>
      </c>
      <c r="B377" s="40" t="s">
        <v>308</v>
      </c>
      <c r="C377" s="40" t="s">
        <v>153</v>
      </c>
      <c r="D377" s="56" t="s">
        <v>155</v>
      </c>
      <c r="E377" s="40" t="s">
        <v>197</v>
      </c>
      <c r="F377" s="40" t="s">
        <v>198</v>
      </c>
      <c r="G377" s="173">
        <v>25</v>
      </c>
      <c r="H377" s="49">
        <v>5</v>
      </c>
      <c r="I377" s="49">
        <v>5</v>
      </c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</row>
    <row r="378" spans="1:32" ht="15.75" customHeight="1">
      <c r="A378" s="47" t="s">
        <v>101</v>
      </c>
      <c r="B378" s="40" t="s">
        <v>308</v>
      </c>
      <c r="C378" s="40" t="s">
        <v>153</v>
      </c>
      <c r="D378" s="56" t="s">
        <v>155</v>
      </c>
      <c r="E378" s="40" t="s">
        <v>77</v>
      </c>
      <c r="F378" s="40" t="s">
        <v>78</v>
      </c>
      <c r="G378" s="173">
        <v>3415.6</v>
      </c>
      <c r="H378" s="49">
        <f>2885+200-0.0000000003</f>
        <v>3084.9999999996999</v>
      </c>
      <c r="I378" s="49">
        <f>2885+200</f>
        <v>3085</v>
      </c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</row>
    <row r="379" spans="1:32" ht="31.5" customHeight="1">
      <c r="A379" s="47" t="s">
        <v>351</v>
      </c>
      <c r="B379" s="40" t="s">
        <v>308</v>
      </c>
      <c r="C379" s="40" t="s">
        <v>153</v>
      </c>
      <c r="D379" s="56" t="s">
        <v>352</v>
      </c>
      <c r="E379" s="40"/>
      <c r="F379" s="40"/>
      <c r="G379" s="49">
        <f t="shared" ref="G379:I379" si="177">SUM(G380:G386)</f>
        <v>1897</v>
      </c>
      <c r="H379" s="49">
        <f t="shared" si="177"/>
        <v>2183.1999999999998</v>
      </c>
      <c r="I379" s="49">
        <f t="shared" si="177"/>
        <v>2183.1999999999998</v>
      </c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</row>
    <row r="380" spans="1:32" ht="15.75" customHeight="1">
      <c r="A380" s="51" t="s">
        <v>353</v>
      </c>
      <c r="B380" s="40" t="s">
        <v>308</v>
      </c>
      <c r="C380" s="40" t="s">
        <v>153</v>
      </c>
      <c r="D380" s="56" t="s">
        <v>352</v>
      </c>
      <c r="E380" s="40" t="s">
        <v>65</v>
      </c>
      <c r="F380" s="40" t="s">
        <v>26</v>
      </c>
      <c r="G380" s="168">
        <v>1457</v>
      </c>
      <c r="H380" s="49">
        <v>1676.8</v>
      </c>
      <c r="I380" s="49">
        <v>1676.8</v>
      </c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</row>
    <row r="381" spans="1:32" ht="47.25" customHeight="1">
      <c r="A381" s="53" t="s">
        <v>30</v>
      </c>
      <c r="B381" s="40" t="s">
        <v>308</v>
      </c>
      <c r="C381" s="40" t="s">
        <v>153</v>
      </c>
      <c r="D381" s="56" t="s">
        <v>352</v>
      </c>
      <c r="E381" s="40" t="s">
        <v>69</v>
      </c>
      <c r="F381" s="40" t="s">
        <v>32</v>
      </c>
      <c r="G381" s="168">
        <v>440</v>
      </c>
      <c r="H381" s="49">
        <v>506.4</v>
      </c>
      <c r="I381" s="49">
        <v>506.4</v>
      </c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</row>
    <row r="382" spans="1:32" ht="31.5" customHeight="1">
      <c r="A382" s="58" t="s">
        <v>37</v>
      </c>
      <c r="B382" s="40" t="s">
        <v>308</v>
      </c>
      <c r="C382" s="40" t="s">
        <v>153</v>
      </c>
      <c r="D382" s="40" t="s">
        <v>352</v>
      </c>
      <c r="E382" s="40" t="s">
        <v>67</v>
      </c>
      <c r="F382" s="40" t="s">
        <v>29</v>
      </c>
      <c r="G382" s="49">
        <f t="shared" ref="G382:G386" si="178">I382</f>
        <v>0</v>
      </c>
      <c r="H382" s="49">
        <f t="shared" ref="H382:H386" si="179">G382</f>
        <v>0</v>
      </c>
      <c r="I382" s="49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</row>
    <row r="383" spans="1:32" ht="15.75" customHeight="1">
      <c r="A383" s="58"/>
      <c r="B383" s="40"/>
      <c r="C383" s="40"/>
      <c r="D383" s="40"/>
      <c r="E383" s="40"/>
      <c r="F383" s="40" t="s">
        <v>203</v>
      </c>
      <c r="G383" s="49">
        <f t="shared" si="178"/>
        <v>0</v>
      </c>
      <c r="H383" s="49">
        <f t="shared" si="179"/>
        <v>0</v>
      </c>
      <c r="I383" s="49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</row>
    <row r="384" spans="1:32" ht="15.75" customHeight="1">
      <c r="A384" s="58"/>
      <c r="B384" s="40"/>
      <c r="C384" s="40"/>
      <c r="D384" s="40"/>
      <c r="E384" s="40"/>
      <c r="F384" s="40" t="s">
        <v>72</v>
      </c>
      <c r="G384" s="49">
        <f t="shared" si="178"/>
        <v>0</v>
      </c>
      <c r="H384" s="49">
        <f t="shared" si="179"/>
        <v>0</v>
      </c>
      <c r="I384" s="49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</row>
    <row r="385" spans="1:32" ht="15.75" customHeight="1">
      <c r="A385" s="58" t="s">
        <v>44</v>
      </c>
      <c r="B385" s="40" t="s">
        <v>308</v>
      </c>
      <c r="C385" s="40" t="s">
        <v>153</v>
      </c>
      <c r="D385" s="56" t="s">
        <v>352</v>
      </c>
      <c r="E385" s="40" t="s">
        <v>45</v>
      </c>
      <c r="F385" s="40" t="s">
        <v>59</v>
      </c>
      <c r="G385" s="49">
        <f t="shared" si="178"/>
        <v>0</v>
      </c>
      <c r="H385" s="49">
        <f t="shared" si="179"/>
        <v>0</v>
      </c>
      <c r="I385" s="128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</row>
    <row r="386" spans="1:32" ht="15.75" customHeight="1">
      <c r="A386" s="58"/>
      <c r="B386" s="40" t="s">
        <v>308</v>
      </c>
      <c r="C386" s="40" t="s">
        <v>153</v>
      </c>
      <c r="D386" s="56" t="s">
        <v>352</v>
      </c>
      <c r="E386" s="40"/>
      <c r="F386" s="40" t="s">
        <v>46</v>
      </c>
      <c r="G386" s="49">
        <f t="shared" si="178"/>
        <v>0</v>
      </c>
      <c r="H386" s="49">
        <f t="shared" si="179"/>
        <v>0</v>
      </c>
      <c r="I386" s="49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</row>
    <row r="387" spans="1:32" ht="31.5" customHeight="1">
      <c r="A387" s="47" t="s">
        <v>354</v>
      </c>
      <c r="B387" s="40" t="s">
        <v>308</v>
      </c>
      <c r="C387" s="40" t="s">
        <v>153</v>
      </c>
      <c r="D387" s="56" t="s">
        <v>355</v>
      </c>
      <c r="E387" s="40"/>
      <c r="F387" s="40"/>
      <c r="G387" s="49">
        <f t="shared" ref="G387:I387" si="180">SUM(G388:G395)</f>
        <v>2665</v>
      </c>
      <c r="H387" s="49">
        <f t="shared" si="180"/>
        <v>3045.9</v>
      </c>
      <c r="I387" s="49">
        <f t="shared" si="180"/>
        <v>3045.9</v>
      </c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</row>
    <row r="388" spans="1:32" ht="31.5" customHeight="1">
      <c r="A388" s="50" t="s">
        <v>24</v>
      </c>
      <c r="B388" s="40" t="s">
        <v>308</v>
      </c>
      <c r="C388" s="40" t="s">
        <v>153</v>
      </c>
      <c r="D388" s="56" t="s">
        <v>355</v>
      </c>
      <c r="E388" s="40" t="s">
        <v>65</v>
      </c>
      <c r="F388" s="40" t="s">
        <v>26</v>
      </c>
      <c r="G388" s="168">
        <v>2047</v>
      </c>
      <c r="H388" s="49">
        <v>2339.4</v>
      </c>
      <c r="I388" s="49">
        <v>2339.4</v>
      </c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</row>
    <row r="389" spans="1:32" ht="47.25" customHeight="1">
      <c r="A389" s="53" t="s">
        <v>30</v>
      </c>
      <c r="B389" s="40" t="s">
        <v>308</v>
      </c>
      <c r="C389" s="40" t="s">
        <v>153</v>
      </c>
      <c r="D389" s="56" t="s">
        <v>355</v>
      </c>
      <c r="E389" s="40" t="s">
        <v>69</v>
      </c>
      <c r="F389" s="40" t="s">
        <v>32</v>
      </c>
      <c r="G389" s="168">
        <v>618</v>
      </c>
      <c r="H389" s="49">
        <v>706.5</v>
      </c>
      <c r="I389" s="49">
        <v>706.5</v>
      </c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</row>
    <row r="390" spans="1:32" ht="31.5" customHeight="1">
      <c r="A390" s="58" t="s">
        <v>37</v>
      </c>
      <c r="B390" s="40" t="s">
        <v>308</v>
      </c>
      <c r="C390" s="40" t="s">
        <v>153</v>
      </c>
      <c r="D390" s="40" t="s">
        <v>355</v>
      </c>
      <c r="E390" s="40" t="s">
        <v>67</v>
      </c>
      <c r="F390" s="40" t="s">
        <v>29</v>
      </c>
      <c r="G390" s="49">
        <f t="shared" ref="G390:G395" si="181">I390</f>
        <v>0</v>
      </c>
      <c r="H390" s="49">
        <f t="shared" ref="H390:H395" si="182">G390</f>
        <v>0</v>
      </c>
      <c r="I390" s="49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</row>
    <row r="391" spans="1:32" ht="15.75" customHeight="1">
      <c r="A391" s="58"/>
      <c r="B391" s="40"/>
      <c r="C391" s="40"/>
      <c r="D391" s="40"/>
      <c r="E391" s="40"/>
      <c r="F391" s="40" t="s">
        <v>203</v>
      </c>
      <c r="G391" s="49">
        <f t="shared" si="181"/>
        <v>0</v>
      </c>
      <c r="H391" s="49">
        <f t="shared" si="182"/>
        <v>0</v>
      </c>
      <c r="I391" s="49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</row>
    <row r="392" spans="1:32" ht="15.75" customHeight="1">
      <c r="A392" s="58"/>
      <c r="B392" s="40"/>
      <c r="C392" s="40"/>
      <c r="D392" s="40"/>
      <c r="E392" s="40"/>
      <c r="F392" s="40" t="s">
        <v>72</v>
      </c>
      <c r="G392" s="49">
        <f t="shared" si="181"/>
        <v>0</v>
      </c>
      <c r="H392" s="49">
        <f t="shared" si="182"/>
        <v>0</v>
      </c>
      <c r="I392" s="49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</row>
    <row r="393" spans="1:32" ht="15.75" customHeight="1">
      <c r="A393" s="58" t="s">
        <v>44</v>
      </c>
      <c r="B393" s="40" t="s">
        <v>308</v>
      </c>
      <c r="C393" s="40" t="s">
        <v>153</v>
      </c>
      <c r="D393" s="56" t="s">
        <v>355</v>
      </c>
      <c r="E393" s="40" t="s">
        <v>45</v>
      </c>
      <c r="F393" s="40" t="s">
        <v>72</v>
      </c>
      <c r="G393" s="49">
        <f t="shared" si="181"/>
        <v>0</v>
      </c>
      <c r="H393" s="49">
        <f t="shared" si="182"/>
        <v>0</v>
      </c>
      <c r="I393" s="49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</row>
    <row r="394" spans="1:32" ht="15.75" customHeight="1">
      <c r="A394" s="58"/>
      <c r="B394" s="40" t="s">
        <v>308</v>
      </c>
      <c r="C394" s="40" t="s">
        <v>153</v>
      </c>
      <c r="D394" s="56" t="s">
        <v>355</v>
      </c>
      <c r="E394" s="40"/>
      <c r="F394" s="40" t="s">
        <v>59</v>
      </c>
      <c r="G394" s="49">
        <f t="shared" si="181"/>
        <v>0</v>
      </c>
      <c r="H394" s="49">
        <f t="shared" si="182"/>
        <v>0</v>
      </c>
      <c r="I394" s="49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</row>
    <row r="395" spans="1:32" ht="15.75" customHeight="1">
      <c r="A395" s="58"/>
      <c r="B395" s="40" t="s">
        <v>308</v>
      </c>
      <c r="C395" s="40" t="s">
        <v>153</v>
      </c>
      <c r="D395" s="56" t="s">
        <v>355</v>
      </c>
      <c r="E395" s="40"/>
      <c r="F395" s="40" t="s">
        <v>46</v>
      </c>
      <c r="G395" s="49">
        <f t="shared" si="181"/>
        <v>0</v>
      </c>
      <c r="H395" s="49">
        <f t="shared" si="182"/>
        <v>0</v>
      </c>
      <c r="I395" s="49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</row>
    <row r="396" spans="1:32" ht="54.75" customHeight="1">
      <c r="A396" s="47" t="s">
        <v>356</v>
      </c>
      <c r="B396" s="40" t="s">
        <v>308</v>
      </c>
      <c r="C396" s="40" t="s">
        <v>153</v>
      </c>
      <c r="D396" s="48" t="s">
        <v>357</v>
      </c>
      <c r="E396" s="40"/>
      <c r="F396" s="40"/>
      <c r="G396" s="49">
        <f t="shared" ref="G396:I396" si="183">SUM(G397:G404)</f>
        <v>3219</v>
      </c>
      <c r="H396" s="49">
        <f t="shared" si="183"/>
        <v>3225.7</v>
      </c>
      <c r="I396" s="49">
        <f t="shared" si="183"/>
        <v>3232.5</v>
      </c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</row>
    <row r="397" spans="1:32" ht="31.5" customHeight="1">
      <c r="A397" s="50" t="s">
        <v>24</v>
      </c>
      <c r="B397" s="40" t="s">
        <v>308</v>
      </c>
      <c r="C397" s="40" t="s">
        <v>153</v>
      </c>
      <c r="D397" s="48" t="s">
        <v>357</v>
      </c>
      <c r="E397" s="40" t="s">
        <v>25</v>
      </c>
      <c r="F397" s="40" t="s">
        <v>26</v>
      </c>
      <c r="G397" s="169">
        <v>2100</v>
      </c>
      <c r="H397" s="169">
        <v>2100</v>
      </c>
      <c r="I397" s="169">
        <v>2100</v>
      </c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</row>
    <row r="398" spans="1:32" ht="47.25" customHeight="1">
      <c r="A398" s="53" t="s">
        <v>30</v>
      </c>
      <c r="B398" s="40" t="s">
        <v>308</v>
      </c>
      <c r="C398" s="40" t="s">
        <v>153</v>
      </c>
      <c r="D398" s="48" t="s">
        <v>357</v>
      </c>
      <c r="E398" s="40" t="s">
        <v>31</v>
      </c>
      <c r="F398" s="40" t="s">
        <v>32</v>
      </c>
      <c r="G398" s="169">
        <v>634</v>
      </c>
      <c r="H398" s="169">
        <v>634</v>
      </c>
      <c r="I398" s="169">
        <v>634</v>
      </c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</row>
    <row r="399" spans="1:32" ht="31.5" customHeight="1">
      <c r="A399" s="53" t="s">
        <v>37</v>
      </c>
      <c r="B399" s="40" t="s">
        <v>308</v>
      </c>
      <c r="C399" s="40" t="s">
        <v>153</v>
      </c>
      <c r="D399" s="48" t="s">
        <v>357</v>
      </c>
      <c r="E399" s="40" t="s">
        <v>28</v>
      </c>
      <c r="F399" s="40" t="s">
        <v>29</v>
      </c>
      <c r="G399" s="169"/>
      <c r="H399" s="169"/>
      <c r="I399" s="169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</row>
    <row r="400" spans="1:32" ht="15.75" customHeight="1">
      <c r="A400" s="124" t="s">
        <v>118</v>
      </c>
      <c r="B400" s="40" t="s">
        <v>308</v>
      </c>
      <c r="C400" s="40" t="s">
        <v>153</v>
      </c>
      <c r="D400" s="48" t="s">
        <v>357</v>
      </c>
      <c r="E400" s="40" t="s">
        <v>45</v>
      </c>
      <c r="F400" s="40" t="s">
        <v>277</v>
      </c>
      <c r="G400" s="169"/>
      <c r="H400" s="169"/>
      <c r="I400" s="169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</row>
    <row r="401" spans="1:32" ht="15.75" customHeight="1">
      <c r="A401" s="147"/>
      <c r="B401" s="40" t="s">
        <v>308</v>
      </c>
      <c r="C401" s="40" t="s">
        <v>153</v>
      </c>
      <c r="D401" s="48" t="s">
        <v>357</v>
      </c>
      <c r="E401" s="40" t="s">
        <v>45</v>
      </c>
      <c r="F401" s="40" t="s">
        <v>203</v>
      </c>
      <c r="G401" s="169"/>
      <c r="H401" s="169"/>
      <c r="I401" s="169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</row>
    <row r="402" spans="1:32" ht="15.75" customHeight="1">
      <c r="A402" s="147"/>
      <c r="B402" s="40" t="s">
        <v>308</v>
      </c>
      <c r="C402" s="40" t="s">
        <v>153</v>
      </c>
      <c r="D402" s="48" t="s">
        <v>357</v>
      </c>
      <c r="E402" s="40" t="s">
        <v>45</v>
      </c>
      <c r="F402" s="40" t="s">
        <v>72</v>
      </c>
      <c r="G402" s="169"/>
      <c r="H402" s="169"/>
      <c r="I402" s="169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</row>
    <row r="403" spans="1:32" ht="15.75" customHeight="1">
      <c r="A403" s="147"/>
      <c r="B403" s="40" t="s">
        <v>308</v>
      </c>
      <c r="C403" s="40" t="s">
        <v>153</v>
      </c>
      <c r="D403" s="48" t="s">
        <v>357</v>
      </c>
      <c r="E403" s="40" t="s">
        <v>45</v>
      </c>
      <c r="F403" s="40" t="s">
        <v>73</v>
      </c>
      <c r="G403" s="169"/>
      <c r="H403" s="169"/>
      <c r="I403" s="169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</row>
    <row r="404" spans="1:32" ht="15.75" customHeight="1">
      <c r="A404" s="148"/>
      <c r="B404" s="40" t="s">
        <v>308</v>
      </c>
      <c r="C404" s="40" t="s">
        <v>153</v>
      </c>
      <c r="D404" s="48" t="s">
        <v>357</v>
      </c>
      <c r="E404" s="40" t="s">
        <v>45</v>
      </c>
      <c r="F404" s="40" t="s">
        <v>46</v>
      </c>
      <c r="G404" s="169">
        <v>485</v>
      </c>
      <c r="H404" s="169">
        <v>491.7</v>
      </c>
      <c r="I404" s="169">
        <v>498.5</v>
      </c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</row>
    <row r="405" spans="1:32" ht="63" customHeight="1">
      <c r="A405" s="47" t="s">
        <v>47</v>
      </c>
      <c r="B405" s="40" t="s">
        <v>308</v>
      </c>
      <c r="C405" s="40" t="s">
        <v>153</v>
      </c>
      <c r="D405" s="48" t="s">
        <v>48</v>
      </c>
      <c r="E405" s="40"/>
      <c r="F405" s="40"/>
      <c r="G405" s="49">
        <f t="shared" ref="G405:I405" si="184">G406</f>
        <v>46.9</v>
      </c>
      <c r="H405" s="49">
        <f t="shared" si="184"/>
        <v>46.9</v>
      </c>
      <c r="I405" s="49">
        <f t="shared" si="184"/>
        <v>46.9</v>
      </c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</row>
    <row r="406" spans="1:32" ht="31.5" customHeight="1">
      <c r="A406" s="50" t="s">
        <v>118</v>
      </c>
      <c r="B406" s="40" t="s">
        <v>308</v>
      </c>
      <c r="C406" s="40" t="s">
        <v>153</v>
      </c>
      <c r="D406" s="48" t="s">
        <v>48</v>
      </c>
      <c r="E406" s="40" t="s">
        <v>45</v>
      </c>
      <c r="F406" s="40" t="s">
        <v>46</v>
      </c>
      <c r="G406" s="169">
        <v>46.9</v>
      </c>
      <c r="H406" s="169">
        <v>46.9</v>
      </c>
      <c r="I406" s="169">
        <v>46.9</v>
      </c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</row>
    <row r="407" spans="1:32" ht="31.5" customHeight="1">
      <c r="A407" s="53" t="s">
        <v>283</v>
      </c>
      <c r="B407" s="40" t="s">
        <v>308</v>
      </c>
      <c r="C407" s="40" t="s">
        <v>153</v>
      </c>
      <c r="D407" s="56" t="s">
        <v>358</v>
      </c>
      <c r="E407" s="40"/>
      <c r="F407" s="40"/>
      <c r="G407" s="49">
        <f t="shared" ref="G407:I407" si="185">G408</f>
        <v>0</v>
      </c>
      <c r="H407" s="49">
        <f t="shared" si="185"/>
        <v>0</v>
      </c>
      <c r="I407" s="49">
        <f t="shared" si="185"/>
        <v>0</v>
      </c>
      <c r="J407" s="3"/>
      <c r="K407" s="3"/>
      <c r="L407" s="3"/>
      <c r="M407" s="3"/>
      <c r="N407" s="3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</row>
    <row r="408" spans="1:32" ht="31.5" customHeight="1">
      <c r="A408" s="47" t="s">
        <v>101</v>
      </c>
      <c r="B408" s="40" t="s">
        <v>308</v>
      </c>
      <c r="C408" s="40" t="s">
        <v>153</v>
      </c>
      <c r="D408" s="56" t="s">
        <v>358</v>
      </c>
      <c r="E408" s="40" t="s">
        <v>77</v>
      </c>
      <c r="F408" s="40" t="s">
        <v>78</v>
      </c>
      <c r="G408" s="49"/>
      <c r="H408" s="49"/>
      <c r="I408" s="57"/>
      <c r="J408" s="3"/>
      <c r="K408" s="3"/>
      <c r="L408" s="3"/>
      <c r="M408" s="3"/>
      <c r="N408" s="3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</row>
    <row r="409" spans="1:32" ht="15.75" customHeight="1">
      <c r="A409" s="47" t="s">
        <v>359</v>
      </c>
      <c r="B409" s="40" t="s">
        <v>308</v>
      </c>
      <c r="C409" s="40" t="s">
        <v>153</v>
      </c>
      <c r="D409" s="48" t="s">
        <v>360</v>
      </c>
      <c r="E409" s="40"/>
      <c r="F409" s="40"/>
      <c r="G409" s="49">
        <f>G410</f>
        <v>1279.92</v>
      </c>
      <c r="H409" s="46"/>
      <c r="I409" s="46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</row>
    <row r="410" spans="1:32" ht="15.75" customHeight="1">
      <c r="A410" s="47" t="s">
        <v>281</v>
      </c>
      <c r="B410" s="40" t="s">
        <v>308</v>
      </c>
      <c r="C410" s="40" t="s">
        <v>153</v>
      </c>
      <c r="D410" s="48" t="s">
        <v>360</v>
      </c>
      <c r="E410" s="40" t="s">
        <v>294</v>
      </c>
      <c r="F410" s="40" t="s">
        <v>78</v>
      </c>
      <c r="G410" s="52">
        <v>1279.92</v>
      </c>
      <c r="H410" s="46"/>
      <c r="I410" s="46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</row>
    <row r="411" spans="1:32" ht="15.75" customHeight="1">
      <c r="A411" s="47" t="s">
        <v>361</v>
      </c>
      <c r="B411" s="40" t="s">
        <v>308</v>
      </c>
      <c r="C411" s="40" t="s">
        <v>153</v>
      </c>
      <c r="D411" s="48" t="s">
        <v>362</v>
      </c>
      <c r="E411" s="40"/>
      <c r="F411" s="40"/>
      <c r="G411" s="145">
        <f>G412</f>
        <v>3529.5063500000001</v>
      </c>
      <c r="H411" s="46"/>
      <c r="I411" s="46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</row>
    <row r="412" spans="1:32" ht="15.75" customHeight="1">
      <c r="A412" s="51" t="s">
        <v>338</v>
      </c>
      <c r="B412" s="40" t="s">
        <v>308</v>
      </c>
      <c r="C412" s="40" t="s">
        <v>153</v>
      </c>
      <c r="D412" s="48" t="s">
        <v>362</v>
      </c>
      <c r="E412" s="40" t="s">
        <v>294</v>
      </c>
      <c r="F412" s="40" t="s">
        <v>78</v>
      </c>
      <c r="G412" s="149">
        <v>3529.5063500000001</v>
      </c>
      <c r="H412" s="46"/>
      <c r="I412" s="46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</row>
    <row r="413" spans="1:32" ht="15.75" customHeight="1">
      <c r="A413" s="42" t="s">
        <v>164</v>
      </c>
      <c r="B413" s="43" t="s">
        <v>308</v>
      </c>
      <c r="C413" s="43" t="s">
        <v>165</v>
      </c>
      <c r="D413" s="44"/>
      <c r="E413" s="43"/>
      <c r="F413" s="43"/>
      <c r="G413" s="46">
        <f t="shared" ref="G413:I413" si="186">G414</f>
        <v>12496.300000000001</v>
      </c>
      <c r="H413" s="46">
        <f t="shared" si="186"/>
        <v>11533.9</v>
      </c>
      <c r="I413" s="46">
        <f t="shared" si="186"/>
        <v>11152</v>
      </c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</row>
    <row r="414" spans="1:32" ht="15.75" customHeight="1">
      <c r="A414" s="47" t="s">
        <v>267</v>
      </c>
      <c r="B414" s="40" t="s">
        <v>308</v>
      </c>
      <c r="C414" s="40" t="s">
        <v>268</v>
      </c>
      <c r="D414" s="44"/>
      <c r="E414" s="43"/>
      <c r="F414" s="43"/>
      <c r="G414" s="46">
        <f t="shared" ref="G414:I414" si="187">G415+G421+G419+G423+G417</f>
        <v>12496.300000000001</v>
      </c>
      <c r="H414" s="46">
        <f t="shared" si="187"/>
        <v>11533.9</v>
      </c>
      <c r="I414" s="46">
        <f t="shared" si="187"/>
        <v>11152</v>
      </c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</row>
    <row r="415" spans="1:32" ht="63" customHeight="1">
      <c r="A415" s="51" t="s">
        <v>363</v>
      </c>
      <c r="B415" s="40" t="s">
        <v>308</v>
      </c>
      <c r="C415" s="40" t="s">
        <v>268</v>
      </c>
      <c r="D415" s="48" t="s">
        <v>364</v>
      </c>
      <c r="E415" s="40"/>
      <c r="F415" s="40"/>
      <c r="G415" s="49">
        <f t="shared" ref="G415:I415" si="188">G416</f>
        <v>179.4</v>
      </c>
      <c r="H415" s="49">
        <f t="shared" si="188"/>
        <v>179.5</v>
      </c>
      <c r="I415" s="49">
        <f t="shared" si="188"/>
        <v>179.5</v>
      </c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</row>
    <row r="416" spans="1:32" ht="31.5" customHeight="1">
      <c r="A416" s="51" t="s">
        <v>271</v>
      </c>
      <c r="B416" s="40" t="s">
        <v>308</v>
      </c>
      <c r="C416" s="40" t="s">
        <v>268</v>
      </c>
      <c r="D416" s="48" t="s">
        <v>364</v>
      </c>
      <c r="E416" s="40" t="s">
        <v>365</v>
      </c>
      <c r="F416" s="40" t="s">
        <v>179</v>
      </c>
      <c r="G416" s="169">
        <v>179.4</v>
      </c>
      <c r="H416" s="169">
        <v>179.5</v>
      </c>
      <c r="I416" s="169">
        <v>179.5</v>
      </c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</row>
    <row r="417" spans="1:32" ht="78.75" customHeight="1">
      <c r="A417" s="51" t="s">
        <v>366</v>
      </c>
      <c r="B417" s="40" t="s">
        <v>308</v>
      </c>
      <c r="C417" s="40" t="s">
        <v>268</v>
      </c>
      <c r="D417" s="48" t="s">
        <v>367</v>
      </c>
      <c r="E417" s="40"/>
      <c r="F417" s="40"/>
      <c r="G417" s="49">
        <f t="shared" ref="G417:I417" si="189">G418</f>
        <v>694.4</v>
      </c>
      <c r="H417" s="49">
        <f t="shared" si="189"/>
        <v>665.8</v>
      </c>
      <c r="I417" s="49">
        <f t="shared" si="189"/>
        <v>608.4</v>
      </c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</row>
    <row r="418" spans="1:32" ht="31.5" customHeight="1">
      <c r="A418" s="51" t="s">
        <v>271</v>
      </c>
      <c r="B418" s="40" t="s">
        <v>308</v>
      </c>
      <c r="C418" s="40" t="s">
        <v>268</v>
      </c>
      <c r="D418" s="48" t="s">
        <v>367</v>
      </c>
      <c r="E418" s="40" t="s">
        <v>365</v>
      </c>
      <c r="F418" s="40" t="s">
        <v>179</v>
      </c>
      <c r="G418" s="169">
        <v>694.4</v>
      </c>
      <c r="H418" s="169">
        <v>665.8</v>
      </c>
      <c r="I418" s="169">
        <v>608.4</v>
      </c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</row>
    <row r="419" spans="1:32" ht="31.5" customHeight="1">
      <c r="A419" s="150" t="s">
        <v>368</v>
      </c>
      <c r="B419" s="40" t="s">
        <v>308</v>
      </c>
      <c r="C419" s="40" t="s">
        <v>268</v>
      </c>
      <c r="D419" s="48" t="s">
        <v>369</v>
      </c>
      <c r="E419" s="40"/>
      <c r="F419" s="40"/>
      <c r="G419" s="49">
        <f t="shared" ref="G419:I419" si="190">G420</f>
        <v>4417</v>
      </c>
      <c r="H419" s="49">
        <f t="shared" si="190"/>
        <v>4060</v>
      </c>
      <c r="I419" s="49">
        <f t="shared" si="190"/>
        <v>4060</v>
      </c>
      <c r="J419" s="6">
        <f t="shared" ref="J419:L419" si="191">G419+G421+G423</f>
        <v>11622.5</v>
      </c>
      <c r="K419" s="6">
        <f t="shared" si="191"/>
        <v>10688.6</v>
      </c>
      <c r="L419" s="6">
        <f t="shared" si="191"/>
        <v>10364.1</v>
      </c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</row>
    <row r="420" spans="1:32" ht="31.5" customHeight="1">
      <c r="A420" s="47" t="s">
        <v>370</v>
      </c>
      <c r="B420" s="40" t="s">
        <v>308</v>
      </c>
      <c r="C420" s="40" t="s">
        <v>268</v>
      </c>
      <c r="D420" s="48" t="s">
        <v>369</v>
      </c>
      <c r="E420" s="40" t="s">
        <v>371</v>
      </c>
      <c r="F420" s="40" t="s">
        <v>179</v>
      </c>
      <c r="G420" s="169">
        <v>4417</v>
      </c>
      <c r="H420" s="169">
        <v>4060</v>
      </c>
      <c r="I420" s="169">
        <v>4060</v>
      </c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</row>
    <row r="421" spans="1:32" ht="15.75" customHeight="1">
      <c r="A421" s="150" t="s">
        <v>372</v>
      </c>
      <c r="B421" s="40" t="s">
        <v>308</v>
      </c>
      <c r="C421" s="40" t="s">
        <v>268</v>
      </c>
      <c r="D421" s="48" t="s">
        <v>373</v>
      </c>
      <c r="E421" s="40"/>
      <c r="F421" s="40"/>
      <c r="G421" s="49">
        <f t="shared" ref="G421:I421" si="192">G422</f>
        <v>3719.2</v>
      </c>
      <c r="H421" s="49">
        <f t="shared" si="192"/>
        <v>3420</v>
      </c>
      <c r="I421" s="49">
        <f t="shared" si="192"/>
        <v>3420</v>
      </c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</row>
    <row r="422" spans="1:32" ht="31.5" customHeight="1">
      <c r="A422" s="47" t="s">
        <v>370</v>
      </c>
      <c r="B422" s="40" t="s">
        <v>308</v>
      </c>
      <c r="C422" s="40" t="s">
        <v>268</v>
      </c>
      <c r="D422" s="48" t="s">
        <v>373</v>
      </c>
      <c r="E422" s="40" t="s">
        <v>184</v>
      </c>
      <c r="F422" s="40" t="s">
        <v>72</v>
      </c>
      <c r="G422" s="169">
        <v>3719.2</v>
      </c>
      <c r="H422" s="169">
        <v>3420</v>
      </c>
      <c r="I422" s="169">
        <v>3420</v>
      </c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</row>
    <row r="423" spans="1:32" ht="31.5" customHeight="1">
      <c r="A423" s="150" t="s">
        <v>374</v>
      </c>
      <c r="B423" s="40" t="s">
        <v>308</v>
      </c>
      <c r="C423" s="40" t="s">
        <v>268</v>
      </c>
      <c r="D423" s="48" t="s">
        <v>375</v>
      </c>
      <c r="E423" s="40"/>
      <c r="F423" s="40"/>
      <c r="G423" s="49">
        <f t="shared" ref="G423:I423" si="193">G424</f>
        <v>3486.3</v>
      </c>
      <c r="H423" s="49">
        <f t="shared" si="193"/>
        <v>3208.6</v>
      </c>
      <c r="I423" s="49">
        <f t="shared" si="193"/>
        <v>2884.1</v>
      </c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</row>
    <row r="424" spans="1:32" ht="31.5" customHeight="1">
      <c r="A424" s="47" t="s">
        <v>370</v>
      </c>
      <c r="B424" s="40" t="s">
        <v>308</v>
      </c>
      <c r="C424" s="40" t="s">
        <v>268</v>
      </c>
      <c r="D424" s="48" t="s">
        <v>375</v>
      </c>
      <c r="E424" s="40" t="s">
        <v>371</v>
      </c>
      <c r="F424" s="40" t="s">
        <v>179</v>
      </c>
      <c r="G424" s="169">
        <v>3486.3</v>
      </c>
      <c r="H424" s="169">
        <v>3208.6</v>
      </c>
      <c r="I424" s="169">
        <v>2884.1</v>
      </c>
      <c r="J424" s="2"/>
      <c r="K424" s="13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</row>
    <row r="425" spans="1:32" ht="18.75" customHeight="1">
      <c r="A425" s="89" t="s">
        <v>190</v>
      </c>
      <c r="B425" s="43" t="s">
        <v>308</v>
      </c>
      <c r="C425" s="43" t="s">
        <v>191</v>
      </c>
      <c r="D425" s="54"/>
      <c r="E425" s="151"/>
      <c r="F425" s="151"/>
      <c r="G425" s="186">
        <f t="shared" ref="G425:I425" si="194">G426</f>
        <v>35678.5</v>
      </c>
      <c r="H425" s="186">
        <f t="shared" si="194"/>
        <v>33657</v>
      </c>
      <c r="I425" s="186">
        <f t="shared" si="194"/>
        <v>41987.899999999805</v>
      </c>
      <c r="J425" s="13"/>
      <c r="K425" s="21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</row>
    <row r="426" spans="1:32" ht="18.75" customHeight="1">
      <c r="A426" s="47" t="s">
        <v>192</v>
      </c>
      <c r="B426" s="43" t="s">
        <v>308</v>
      </c>
      <c r="C426" s="43" t="s">
        <v>193</v>
      </c>
      <c r="D426" s="54"/>
      <c r="E426" s="151"/>
      <c r="F426" s="151"/>
      <c r="G426" s="186">
        <f>G427+G430</f>
        <v>35678.5</v>
      </c>
      <c r="H426" s="186">
        <f t="shared" ref="H426:I426" si="195">H427</f>
        <v>33657</v>
      </c>
      <c r="I426" s="186">
        <f t="shared" si="195"/>
        <v>41987.899999999805</v>
      </c>
      <c r="J426" s="13"/>
      <c r="K426" s="21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</row>
    <row r="427" spans="1:32" ht="18.75" customHeight="1">
      <c r="A427" s="47" t="s">
        <v>194</v>
      </c>
      <c r="B427" s="40" t="s">
        <v>308</v>
      </c>
      <c r="C427" s="40" t="s">
        <v>193</v>
      </c>
      <c r="D427" s="56" t="s">
        <v>195</v>
      </c>
      <c r="E427" s="40"/>
      <c r="F427" s="40"/>
      <c r="G427" s="49">
        <f t="shared" ref="G427:I427" si="196">G428+G429</f>
        <v>29078.5</v>
      </c>
      <c r="H427" s="49">
        <f t="shared" si="196"/>
        <v>33657</v>
      </c>
      <c r="I427" s="49">
        <f t="shared" si="196"/>
        <v>41987.899999999805</v>
      </c>
      <c r="J427" s="13"/>
      <c r="K427" s="21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</row>
    <row r="428" spans="1:32" ht="18.75" customHeight="1">
      <c r="A428" s="47" t="s">
        <v>196</v>
      </c>
      <c r="B428" s="40" t="s">
        <v>308</v>
      </c>
      <c r="C428" s="40" t="s">
        <v>193</v>
      </c>
      <c r="D428" s="56" t="s">
        <v>195</v>
      </c>
      <c r="E428" s="40" t="s">
        <v>197</v>
      </c>
      <c r="F428" s="40" t="s">
        <v>198</v>
      </c>
      <c r="G428" s="173">
        <v>1024</v>
      </c>
      <c r="H428" s="49">
        <v>657</v>
      </c>
      <c r="I428" s="49">
        <v>657</v>
      </c>
      <c r="J428" s="13"/>
      <c r="K428" s="21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</row>
    <row r="429" spans="1:32" ht="18.75" customHeight="1">
      <c r="A429" s="47" t="s">
        <v>101</v>
      </c>
      <c r="B429" s="40" t="s">
        <v>308</v>
      </c>
      <c r="C429" s="40" t="s">
        <v>193</v>
      </c>
      <c r="D429" s="56" t="s">
        <v>195</v>
      </c>
      <c r="E429" s="40" t="s">
        <v>77</v>
      </c>
      <c r="F429" s="40" t="s">
        <v>78</v>
      </c>
      <c r="G429" s="184">
        <v>28054.5</v>
      </c>
      <c r="H429" s="141">
        <v>33000</v>
      </c>
      <c r="I429" s="141">
        <f>31330.9-0.0000000002+10000</f>
        <v>41330.899999999805</v>
      </c>
      <c r="J429" s="13"/>
      <c r="K429" s="21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</row>
    <row r="430" spans="1:32" ht="18.75" customHeight="1">
      <c r="A430" s="47" t="s">
        <v>344</v>
      </c>
      <c r="B430" s="40" t="s">
        <v>308</v>
      </c>
      <c r="C430" s="40" t="s">
        <v>193</v>
      </c>
      <c r="D430" s="56" t="s">
        <v>345</v>
      </c>
      <c r="E430" s="40"/>
      <c r="F430" s="40"/>
      <c r="G430" s="49">
        <f t="shared" ref="G430:I430" si="197">G431</f>
        <v>6600</v>
      </c>
      <c r="H430" s="49">
        <f t="shared" si="197"/>
        <v>0</v>
      </c>
      <c r="I430" s="49">
        <f t="shared" si="197"/>
        <v>0</v>
      </c>
      <c r="J430" s="13"/>
      <c r="K430" s="21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</row>
    <row r="431" spans="1:32" ht="18.75" customHeight="1">
      <c r="A431" s="47" t="s">
        <v>101</v>
      </c>
      <c r="B431" s="40" t="s">
        <v>308</v>
      </c>
      <c r="C431" s="40" t="s">
        <v>193</v>
      </c>
      <c r="D431" s="56" t="s">
        <v>345</v>
      </c>
      <c r="E431" s="40" t="s">
        <v>77</v>
      </c>
      <c r="F431" s="40" t="s">
        <v>78</v>
      </c>
      <c r="G431" s="184">
        <v>6600</v>
      </c>
      <c r="H431" s="141"/>
      <c r="I431" s="141"/>
      <c r="J431" s="13"/>
      <c r="K431" s="21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</row>
    <row r="432" spans="1:32" ht="18.75" customHeight="1">
      <c r="A432" s="153" t="s">
        <v>376</v>
      </c>
      <c r="B432" s="154"/>
      <c r="C432" s="154"/>
      <c r="D432" s="155"/>
      <c r="E432" s="151"/>
      <c r="F432" s="151"/>
      <c r="G432" s="152">
        <f>G11+G137+G181+G253+G268+G311+G192+G173</f>
        <v>1426799.5984099999</v>
      </c>
      <c r="H432" s="152">
        <f t="shared" ref="H432:I432" si="198">H11+H137+H181+H253+H268+H311+H192</f>
        <v>1145342.9999999998</v>
      </c>
      <c r="I432" s="187">
        <f t="shared" si="198"/>
        <v>1205816.4999999995</v>
      </c>
      <c r="J432" s="13"/>
      <c r="K432" s="21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</row>
    <row r="433" spans="1:32" ht="15.75" customHeight="1">
      <c r="A433" s="156" t="s">
        <v>377</v>
      </c>
      <c r="B433" s="157"/>
      <c r="C433" s="157"/>
      <c r="D433" s="36"/>
      <c r="E433" s="157"/>
      <c r="F433" s="157"/>
      <c r="G433" s="158">
        <f t="shared" ref="G433:I433" si="199">G434+G435</f>
        <v>1426632.6217399999</v>
      </c>
      <c r="H433" s="158">
        <f t="shared" si="199"/>
        <v>1145343</v>
      </c>
      <c r="I433" s="188">
        <f t="shared" si="199"/>
        <v>1205816.5</v>
      </c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</row>
    <row r="434" spans="1:32" ht="15.75" hidden="1" customHeight="1">
      <c r="A434" s="25"/>
      <c r="B434" s="159"/>
      <c r="C434" s="160"/>
      <c r="D434" s="160"/>
      <c r="E434" s="160"/>
      <c r="F434" s="160" t="s">
        <v>378</v>
      </c>
      <c r="G434" s="161">
        <f>1070494.32+43725.70174</f>
        <v>1114220.02174</v>
      </c>
      <c r="H434" s="161">
        <v>829598</v>
      </c>
      <c r="I434" s="161">
        <v>861878.1</v>
      </c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</row>
    <row r="435" spans="1:32" ht="15.75" hidden="1" customHeight="1">
      <c r="A435" s="25"/>
      <c r="B435" s="159"/>
      <c r="C435" s="160"/>
      <c r="D435" s="160"/>
      <c r="E435" s="160"/>
      <c r="F435" s="160" t="s">
        <v>379</v>
      </c>
      <c r="G435" s="162">
        <v>312412.59999999998</v>
      </c>
      <c r="H435" s="162">
        <v>315745</v>
      </c>
      <c r="I435" s="162">
        <v>343938.4</v>
      </c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</row>
    <row r="436" spans="1:32" ht="15.75" hidden="1" customHeight="1">
      <c r="A436" s="30" t="s">
        <v>380</v>
      </c>
      <c r="B436" s="27"/>
      <c r="C436" s="31"/>
      <c r="D436" s="27"/>
      <c r="E436" s="31"/>
      <c r="F436" s="31"/>
      <c r="G436" s="163">
        <f t="shared" ref="G436:I436" si="200">G433-G432</f>
        <v>-166.97667000000365</v>
      </c>
      <c r="H436" s="163">
        <f t="shared" si="200"/>
        <v>0</v>
      </c>
      <c r="I436" s="164">
        <f t="shared" si="200"/>
        <v>0</v>
      </c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</row>
    <row r="437" spans="1:32" ht="15.75" customHeight="1">
      <c r="A437" s="30"/>
      <c r="B437" s="27"/>
      <c r="C437" s="31"/>
      <c r="D437" s="27"/>
      <c r="E437" s="31"/>
      <c r="F437" s="31"/>
      <c r="G437" s="34"/>
      <c r="H437" s="165"/>
      <c r="I437" s="165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</row>
    <row r="438" spans="1:32" ht="15.75" customHeight="1">
      <c r="A438" s="30"/>
      <c r="B438" s="27"/>
      <c r="C438" s="31"/>
      <c r="D438" s="27"/>
      <c r="E438" s="31"/>
      <c r="F438" s="31"/>
      <c r="G438" s="34"/>
      <c r="H438" s="165"/>
      <c r="I438" s="165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</row>
    <row r="439" spans="1:32" ht="15.75" customHeight="1">
      <c r="A439" s="30"/>
      <c r="B439" s="27"/>
      <c r="C439" s="31"/>
      <c r="D439" s="27"/>
      <c r="E439" s="31"/>
      <c r="F439" s="31"/>
      <c r="H439" s="166"/>
      <c r="I439" s="166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</row>
    <row r="440" spans="1:32" ht="15.75" customHeight="1">
      <c r="A440" s="30"/>
      <c r="B440" s="27"/>
      <c r="C440" s="31"/>
      <c r="D440" s="27"/>
      <c r="E440" s="31"/>
      <c r="F440" s="31"/>
      <c r="G440" s="34"/>
      <c r="H440" s="165"/>
      <c r="I440" s="165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</row>
    <row r="441" spans="1:32" ht="15.75" customHeight="1">
      <c r="A441" s="30"/>
      <c r="B441" s="27"/>
      <c r="C441" s="31"/>
      <c r="D441" s="27"/>
      <c r="E441" s="31"/>
      <c r="F441" s="31"/>
      <c r="G441" s="34"/>
      <c r="I441" s="165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</row>
    <row r="442" spans="1:32" ht="15.75" customHeight="1">
      <c r="A442" s="30"/>
      <c r="B442" s="27"/>
      <c r="C442" s="31"/>
      <c r="D442" s="27"/>
      <c r="E442" s="31"/>
      <c r="F442" s="31"/>
      <c r="G442" s="34"/>
      <c r="H442" s="165"/>
      <c r="I442" s="165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</row>
    <row r="443" spans="1:32" ht="15.75" customHeight="1">
      <c r="A443" s="30"/>
      <c r="B443" s="27"/>
      <c r="C443" s="31"/>
      <c r="D443" s="27"/>
      <c r="E443" s="31"/>
      <c r="F443" s="31"/>
      <c r="G443" s="34"/>
      <c r="H443" s="165"/>
      <c r="I443" s="165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</row>
    <row r="444" spans="1:32" ht="15.75" customHeight="1">
      <c r="A444" s="30"/>
      <c r="B444" s="27"/>
      <c r="C444" s="31"/>
      <c r="D444" s="27"/>
      <c r="E444" s="31"/>
      <c r="F444" s="31"/>
      <c r="G444" s="34"/>
      <c r="H444" s="165"/>
      <c r="I444" s="165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</row>
    <row r="445" spans="1:32" ht="15.75" customHeight="1">
      <c r="A445" s="30"/>
      <c r="B445" s="27"/>
      <c r="C445" s="31"/>
      <c r="D445" s="27"/>
      <c r="E445" s="31"/>
      <c r="F445" s="31"/>
      <c r="G445" s="34"/>
      <c r="H445" s="165"/>
      <c r="I445" s="165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</row>
    <row r="446" spans="1:32" ht="15.75" customHeight="1">
      <c r="A446" s="30"/>
      <c r="B446" s="27"/>
      <c r="C446" s="31"/>
      <c r="D446" s="27"/>
      <c r="E446" s="31"/>
      <c r="F446" s="31"/>
      <c r="G446" s="34"/>
      <c r="H446" s="165"/>
      <c r="I446" s="165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</row>
    <row r="447" spans="1:32" ht="15.75" customHeight="1">
      <c r="A447" s="30"/>
      <c r="B447" s="27"/>
      <c r="C447" s="31"/>
      <c r="D447" s="27"/>
      <c r="E447" s="31"/>
      <c r="F447" s="31"/>
      <c r="G447" s="34"/>
      <c r="H447" s="165"/>
      <c r="I447" s="165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</row>
    <row r="448" spans="1:32" ht="15.75" customHeight="1">
      <c r="A448" s="30"/>
      <c r="B448" s="27"/>
      <c r="C448" s="31"/>
      <c r="D448" s="27"/>
      <c r="E448" s="31"/>
      <c r="F448" s="31"/>
      <c r="G448" s="34"/>
      <c r="H448" s="165"/>
      <c r="I448" s="165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</row>
    <row r="449" spans="1:32" ht="15.75" customHeight="1">
      <c r="A449" s="30"/>
      <c r="B449" s="27"/>
      <c r="C449" s="31"/>
      <c r="D449" s="27"/>
      <c r="E449" s="31"/>
      <c r="F449" s="31"/>
      <c r="G449" s="34"/>
      <c r="H449" s="165"/>
      <c r="I449" s="165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</row>
    <row r="450" spans="1:32" ht="15.75" customHeight="1">
      <c r="A450" s="30"/>
      <c r="B450" s="27"/>
      <c r="C450" s="31"/>
      <c r="D450" s="27"/>
      <c r="E450" s="31"/>
      <c r="F450" s="31"/>
      <c r="G450" s="34"/>
      <c r="H450" s="165"/>
      <c r="I450" s="165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</row>
    <row r="451" spans="1:32" ht="15.75" customHeight="1">
      <c r="A451" s="30"/>
      <c r="B451" s="27"/>
      <c r="C451" s="31"/>
      <c r="D451" s="27"/>
      <c r="E451" s="31"/>
      <c r="F451" s="31"/>
      <c r="G451" s="34"/>
      <c r="H451" s="165"/>
      <c r="I451" s="165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</row>
    <row r="452" spans="1:32" ht="15.75" customHeight="1">
      <c r="A452" s="30"/>
      <c r="B452" s="27"/>
      <c r="C452" s="31"/>
      <c r="D452" s="27"/>
      <c r="E452" s="31"/>
      <c r="F452" s="31"/>
      <c r="G452" s="34"/>
      <c r="H452" s="165"/>
      <c r="I452" s="165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</row>
    <row r="453" spans="1:32" ht="15.75" customHeight="1">
      <c r="A453" s="30"/>
      <c r="B453" s="27"/>
      <c r="C453" s="31"/>
      <c r="D453" s="27"/>
      <c r="E453" s="31"/>
      <c r="F453" s="31"/>
      <c r="G453" s="34"/>
      <c r="H453" s="165"/>
      <c r="I453" s="165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</row>
    <row r="454" spans="1:32" ht="15.75" customHeight="1">
      <c r="A454" s="30"/>
      <c r="B454" s="27"/>
      <c r="C454" s="31"/>
      <c r="D454" s="27"/>
      <c r="E454" s="31"/>
      <c r="F454" s="31"/>
      <c r="G454" s="34"/>
      <c r="H454" s="165"/>
      <c r="I454" s="165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</row>
    <row r="455" spans="1:32" ht="15.75" customHeight="1">
      <c r="A455" s="30"/>
      <c r="B455" s="27"/>
      <c r="C455" s="31"/>
      <c r="D455" s="27"/>
      <c r="E455" s="31"/>
      <c r="F455" s="31"/>
      <c r="G455" s="34"/>
      <c r="H455" s="165"/>
      <c r="I455" s="165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</row>
    <row r="456" spans="1:32" ht="15.75" customHeight="1">
      <c r="A456" s="30"/>
      <c r="B456" s="27"/>
      <c r="C456" s="31"/>
      <c r="D456" s="27"/>
      <c r="E456" s="31"/>
      <c r="F456" s="31"/>
      <c r="G456" s="34"/>
      <c r="H456" s="165"/>
      <c r="I456" s="165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</row>
    <row r="457" spans="1:32" ht="15.75" customHeight="1">
      <c r="A457" s="30"/>
      <c r="B457" s="27"/>
      <c r="C457" s="31"/>
      <c r="D457" s="27"/>
      <c r="E457" s="31"/>
      <c r="F457" s="31"/>
      <c r="G457" s="34"/>
      <c r="H457" s="165"/>
      <c r="I457" s="165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</row>
    <row r="458" spans="1:32" ht="15.75" customHeight="1">
      <c r="A458" s="30"/>
      <c r="B458" s="27"/>
      <c r="C458" s="31"/>
      <c r="D458" s="27"/>
      <c r="E458" s="31"/>
      <c r="F458" s="31"/>
      <c r="G458" s="34"/>
      <c r="H458" s="165"/>
      <c r="I458" s="165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</row>
    <row r="459" spans="1:32" ht="15.75" customHeight="1">
      <c r="A459" s="30"/>
      <c r="B459" s="27"/>
      <c r="C459" s="31"/>
      <c r="D459" s="27"/>
      <c r="E459" s="31"/>
      <c r="F459" s="31"/>
      <c r="G459" s="34"/>
      <c r="H459" s="165"/>
      <c r="I459" s="165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</row>
    <row r="460" spans="1:32" ht="15.75" customHeight="1">
      <c r="A460" s="30"/>
      <c r="B460" s="27"/>
      <c r="C460" s="31"/>
      <c r="D460" s="27"/>
      <c r="E460" s="31"/>
      <c r="F460" s="31"/>
      <c r="G460" s="34"/>
      <c r="H460" s="165"/>
      <c r="I460" s="165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</row>
    <row r="461" spans="1:32" ht="15.75" customHeight="1">
      <c r="A461" s="30"/>
      <c r="B461" s="27"/>
      <c r="C461" s="31"/>
      <c r="D461" s="27"/>
      <c r="E461" s="31"/>
      <c r="F461" s="31"/>
      <c r="G461" s="34"/>
      <c r="H461" s="165"/>
      <c r="I461" s="165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</row>
    <row r="462" spans="1:32" ht="15.75" customHeight="1">
      <c r="A462" s="30"/>
      <c r="B462" s="27"/>
      <c r="C462" s="31"/>
      <c r="D462" s="27"/>
      <c r="E462" s="31"/>
      <c r="F462" s="31"/>
      <c r="G462" s="34"/>
      <c r="H462" s="165"/>
      <c r="I462" s="165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</row>
    <row r="463" spans="1:32" ht="15.75" customHeight="1">
      <c r="A463" s="30"/>
      <c r="B463" s="27"/>
      <c r="C463" s="31"/>
      <c r="D463" s="27"/>
      <c r="E463" s="31"/>
      <c r="F463" s="31"/>
      <c r="G463" s="34"/>
      <c r="H463" s="165"/>
      <c r="I463" s="165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</row>
    <row r="464" spans="1:32" ht="15.75" customHeight="1">
      <c r="A464" s="30"/>
      <c r="B464" s="27"/>
      <c r="C464" s="31"/>
      <c r="D464" s="27"/>
      <c r="E464" s="31"/>
      <c r="F464" s="31"/>
      <c r="G464" s="34"/>
      <c r="H464" s="165"/>
      <c r="I464" s="165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</row>
    <row r="465" spans="1:32" ht="15.75" customHeight="1">
      <c r="A465" s="30"/>
      <c r="B465" s="27"/>
      <c r="C465" s="31"/>
      <c r="D465" s="27"/>
      <c r="E465" s="31"/>
      <c r="F465" s="31"/>
      <c r="G465" s="34"/>
      <c r="H465" s="165"/>
      <c r="I465" s="165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</row>
    <row r="466" spans="1:32" ht="15.75" customHeight="1">
      <c r="A466" s="30"/>
      <c r="B466" s="27"/>
      <c r="C466" s="31"/>
      <c r="D466" s="27"/>
      <c r="E466" s="31"/>
      <c r="F466" s="31"/>
      <c r="G466" s="34"/>
      <c r="H466" s="165"/>
      <c r="I466" s="165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</row>
    <row r="467" spans="1:32" ht="15.75" customHeight="1">
      <c r="A467" s="30"/>
      <c r="B467" s="27"/>
      <c r="C467" s="31"/>
      <c r="D467" s="27"/>
      <c r="E467" s="31"/>
      <c r="F467" s="31"/>
      <c r="G467" s="167"/>
      <c r="H467" s="24"/>
      <c r="I467" s="24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</row>
    <row r="468" spans="1:32" ht="15.75" customHeight="1">
      <c r="A468" s="30"/>
      <c r="B468" s="27"/>
      <c r="C468" s="31"/>
      <c r="D468" s="27"/>
      <c r="E468" s="31"/>
      <c r="F468" s="31"/>
      <c r="G468" s="167"/>
      <c r="H468" s="24"/>
      <c r="I468" s="24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</row>
    <row r="469" spans="1:32" ht="15.75" customHeight="1">
      <c r="A469" s="30"/>
      <c r="B469" s="27"/>
      <c r="C469" s="31"/>
      <c r="D469" s="27"/>
      <c r="E469" s="31"/>
      <c r="F469" s="31"/>
      <c r="G469" s="167"/>
      <c r="H469" s="24"/>
      <c r="I469" s="24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</row>
    <row r="470" spans="1:32" ht="15.75" customHeight="1">
      <c r="A470" s="30"/>
      <c r="B470" s="27"/>
      <c r="C470" s="31"/>
      <c r="D470" s="27"/>
      <c r="E470" s="31"/>
      <c r="F470" s="31"/>
      <c r="G470" s="167"/>
      <c r="H470" s="24"/>
      <c r="I470" s="24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</row>
    <row r="471" spans="1:32" ht="15.75" customHeight="1">
      <c r="A471" s="30"/>
      <c r="B471" s="27"/>
      <c r="C471" s="31"/>
      <c r="D471" s="27"/>
      <c r="E471" s="31"/>
      <c r="F471" s="31"/>
      <c r="G471" s="167"/>
      <c r="H471" s="24"/>
      <c r="I471" s="24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</row>
    <row r="472" spans="1:32" ht="15.75" customHeight="1">
      <c r="A472" s="30"/>
      <c r="B472" s="27"/>
      <c r="C472" s="31"/>
      <c r="D472" s="27"/>
      <c r="E472" s="31"/>
      <c r="F472" s="31"/>
      <c r="G472" s="167"/>
      <c r="H472" s="24"/>
      <c r="I472" s="24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</row>
    <row r="473" spans="1:32" ht="15.75" customHeight="1">
      <c r="A473" s="30"/>
      <c r="B473" s="27"/>
      <c r="C473" s="31"/>
      <c r="D473" s="27"/>
      <c r="E473" s="31"/>
      <c r="F473" s="31"/>
      <c r="G473" s="167"/>
      <c r="H473" s="24"/>
      <c r="I473" s="24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</row>
    <row r="474" spans="1:32" ht="15.75" customHeight="1">
      <c r="A474" s="30"/>
      <c r="B474" s="27"/>
      <c r="C474" s="31"/>
      <c r="D474" s="27"/>
      <c r="E474" s="31"/>
      <c r="F474" s="31"/>
      <c r="G474" s="167"/>
      <c r="H474" s="24"/>
      <c r="I474" s="24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</row>
    <row r="475" spans="1:32" ht="15.75" customHeight="1">
      <c r="A475" s="30"/>
      <c r="B475" s="27"/>
      <c r="C475" s="31"/>
      <c r="D475" s="27"/>
      <c r="E475" s="31"/>
      <c r="F475" s="31"/>
      <c r="G475" s="167"/>
      <c r="H475" s="24"/>
      <c r="I475" s="24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</row>
    <row r="476" spans="1:32" ht="15.75" customHeight="1">
      <c r="A476" s="30"/>
      <c r="B476" s="27"/>
      <c r="C476" s="31"/>
      <c r="D476" s="27"/>
      <c r="E476" s="31"/>
      <c r="F476" s="31"/>
      <c r="G476" s="167"/>
      <c r="H476" s="24"/>
      <c r="I476" s="24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</row>
    <row r="477" spans="1:32" ht="15.75" customHeight="1">
      <c r="A477" s="30"/>
      <c r="B477" s="27"/>
      <c r="C477" s="31"/>
      <c r="D477" s="27"/>
      <c r="E477" s="31"/>
      <c r="F477" s="31"/>
      <c r="G477" s="167"/>
      <c r="H477" s="24"/>
      <c r="I477" s="24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</row>
    <row r="478" spans="1:32" ht="15.75" customHeight="1">
      <c r="A478" s="30"/>
      <c r="B478" s="27"/>
      <c r="C478" s="31"/>
      <c r="D478" s="27"/>
      <c r="E478" s="31"/>
      <c r="F478" s="31"/>
      <c r="G478" s="167"/>
      <c r="H478" s="24"/>
      <c r="I478" s="24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</row>
    <row r="479" spans="1:32" ht="15.75" customHeight="1">
      <c r="A479" s="30"/>
      <c r="B479" s="27"/>
      <c r="C479" s="31"/>
      <c r="D479" s="27"/>
      <c r="E479" s="31"/>
      <c r="F479" s="31"/>
      <c r="G479" s="167"/>
      <c r="H479" s="24"/>
      <c r="I479" s="24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</row>
    <row r="480" spans="1:32" ht="15.75" customHeight="1">
      <c r="A480" s="30"/>
      <c r="B480" s="27"/>
      <c r="C480" s="31"/>
      <c r="D480" s="27"/>
      <c r="E480" s="31"/>
      <c r="F480" s="31"/>
      <c r="G480" s="167"/>
      <c r="H480" s="24"/>
      <c r="I480" s="24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</row>
    <row r="481" spans="1:32" ht="15.75" customHeight="1">
      <c r="A481" s="30"/>
      <c r="B481" s="27"/>
      <c r="C481" s="31"/>
      <c r="D481" s="27"/>
      <c r="E481" s="31"/>
      <c r="F481" s="31"/>
      <c r="G481" s="167"/>
      <c r="H481" s="24"/>
      <c r="I481" s="24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</row>
    <row r="482" spans="1:32" ht="15.75" customHeight="1">
      <c r="A482" s="30"/>
      <c r="B482" s="27"/>
      <c r="C482" s="31"/>
      <c r="D482" s="27"/>
      <c r="E482" s="31"/>
      <c r="F482" s="31"/>
      <c r="G482" s="167"/>
      <c r="H482" s="24"/>
      <c r="I482" s="24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</row>
    <row r="483" spans="1:32" ht="15.75" customHeight="1">
      <c r="A483" s="30"/>
      <c r="B483" s="27"/>
      <c r="C483" s="31"/>
      <c r="D483" s="27"/>
      <c r="E483" s="31"/>
      <c r="F483" s="31"/>
      <c r="G483" s="167"/>
      <c r="H483" s="24"/>
      <c r="I483" s="24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</row>
    <row r="484" spans="1:32" ht="15.75" customHeight="1">
      <c r="A484" s="30"/>
      <c r="B484" s="27"/>
      <c r="C484" s="31"/>
      <c r="D484" s="27"/>
      <c r="E484" s="31"/>
      <c r="F484" s="31"/>
      <c r="G484" s="167"/>
      <c r="H484" s="24"/>
      <c r="I484" s="24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</row>
    <row r="485" spans="1:32" ht="15.75" customHeight="1">
      <c r="A485" s="30"/>
      <c r="B485" s="27"/>
      <c r="C485" s="31"/>
      <c r="D485" s="27"/>
      <c r="E485" s="31"/>
      <c r="F485" s="31"/>
      <c r="G485" s="167"/>
      <c r="H485" s="24"/>
      <c r="I485" s="24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</row>
    <row r="486" spans="1:32" ht="15.75" customHeight="1">
      <c r="A486" s="30"/>
      <c r="B486" s="27"/>
      <c r="C486" s="31"/>
      <c r="D486" s="27"/>
      <c r="E486" s="31"/>
      <c r="F486" s="31"/>
      <c r="G486" s="167"/>
      <c r="H486" s="24"/>
      <c r="I486" s="24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</row>
    <row r="487" spans="1:32" ht="15.75" customHeight="1">
      <c r="A487" s="30"/>
      <c r="B487" s="27"/>
      <c r="C487" s="31"/>
      <c r="D487" s="27"/>
      <c r="E487" s="31"/>
      <c r="F487" s="31"/>
      <c r="G487" s="167"/>
      <c r="H487" s="24"/>
      <c r="I487" s="24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</row>
    <row r="488" spans="1:32" ht="15.75" customHeight="1">
      <c r="A488" s="30"/>
      <c r="B488" s="27"/>
      <c r="C488" s="31"/>
      <c r="D488" s="27"/>
      <c r="E488" s="31"/>
      <c r="F488" s="31"/>
      <c r="G488" s="167"/>
      <c r="H488" s="24"/>
      <c r="I488" s="24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</row>
    <row r="489" spans="1:32" ht="15.75" customHeight="1">
      <c r="A489" s="30"/>
      <c r="B489" s="27"/>
      <c r="C489" s="31"/>
      <c r="D489" s="27"/>
      <c r="E489" s="31"/>
      <c r="F489" s="31"/>
      <c r="G489" s="167"/>
      <c r="H489" s="24"/>
      <c r="I489" s="24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</row>
    <row r="490" spans="1:32" ht="15.75" customHeight="1">
      <c r="A490" s="30"/>
      <c r="B490" s="27"/>
      <c r="C490" s="31"/>
      <c r="D490" s="27"/>
      <c r="E490" s="31"/>
      <c r="F490" s="31"/>
      <c r="G490" s="167"/>
      <c r="H490" s="24"/>
      <c r="I490" s="24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</row>
    <row r="491" spans="1:32" ht="15.75" customHeight="1">
      <c r="A491" s="30"/>
      <c r="B491" s="27"/>
      <c r="C491" s="31"/>
      <c r="D491" s="27"/>
      <c r="E491" s="31"/>
      <c r="F491" s="31"/>
      <c r="G491" s="167"/>
      <c r="H491" s="24"/>
      <c r="I491" s="24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</row>
    <row r="492" spans="1:32" ht="15.75" customHeight="1">
      <c r="A492" s="30"/>
      <c r="B492" s="27"/>
      <c r="C492" s="31"/>
      <c r="D492" s="27"/>
      <c r="E492" s="31"/>
      <c r="F492" s="31"/>
      <c r="G492" s="167"/>
      <c r="H492" s="24"/>
      <c r="I492" s="24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</row>
    <row r="493" spans="1:32" ht="15.75" customHeight="1">
      <c r="A493" s="30"/>
      <c r="B493" s="27"/>
      <c r="C493" s="31"/>
      <c r="D493" s="27"/>
      <c r="E493" s="31"/>
      <c r="F493" s="31"/>
      <c r="G493" s="167"/>
      <c r="H493" s="24"/>
      <c r="I493" s="24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</row>
    <row r="494" spans="1:32" ht="15.75" customHeight="1">
      <c r="A494" s="30"/>
      <c r="B494" s="27"/>
      <c r="C494" s="31"/>
      <c r="D494" s="27"/>
      <c r="E494" s="31"/>
      <c r="F494" s="31"/>
      <c r="G494" s="167"/>
      <c r="H494" s="24"/>
      <c r="I494" s="24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</row>
    <row r="495" spans="1:32" ht="15.75" customHeight="1">
      <c r="A495" s="30"/>
      <c r="B495" s="27"/>
      <c r="C495" s="31"/>
      <c r="D495" s="27"/>
      <c r="E495" s="31"/>
      <c r="F495" s="31"/>
      <c r="G495" s="167"/>
      <c r="H495" s="24"/>
      <c r="I495" s="24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</row>
    <row r="496" spans="1:32" ht="15.75" customHeight="1">
      <c r="A496" s="30"/>
      <c r="B496" s="27"/>
      <c r="C496" s="31"/>
      <c r="D496" s="27"/>
      <c r="E496" s="31"/>
      <c r="F496" s="31"/>
      <c r="G496" s="167"/>
      <c r="H496" s="24"/>
      <c r="I496" s="24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</row>
    <row r="497" spans="1:32" ht="15.75" customHeight="1">
      <c r="A497" s="30"/>
      <c r="B497" s="27"/>
      <c r="C497" s="31"/>
      <c r="D497" s="27"/>
      <c r="E497" s="31"/>
      <c r="F497" s="31"/>
      <c r="G497" s="167"/>
      <c r="H497" s="24"/>
      <c r="I497" s="24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</row>
    <row r="498" spans="1:32" ht="15.75" customHeight="1">
      <c r="A498" s="30"/>
      <c r="B498" s="27"/>
      <c r="C498" s="31"/>
      <c r="D498" s="27"/>
      <c r="E498" s="31"/>
      <c r="F498" s="31"/>
      <c r="G498" s="167"/>
      <c r="H498" s="24"/>
      <c r="I498" s="24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</row>
    <row r="499" spans="1:32" ht="15.75" customHeight="1">
      <c r="A499" s="30"/>
      <c r="B499" s="27"/>
      <c r="C499" s="31"/>
      <c r="D499" s="27"/>
      <c r="E499" s="31"/>
      <c r="F499" s="31"/>
      <c r="G499" s="167"/>
      <c r="H499" s="24"/>
      <c r="I499" s="24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</row>
    <row r="500" spans="1:32" ht="15.75" customHeight="1">
      <c r="A500" s="30"/>
      <c r="B500" s="27"/>
      <c r="C500" s="31"/>
      <c r="D500" s="27"/>
      <c r="E500" s="31"/>
      <c r="F500" s="31"/>
      <c r="G500" s="167"/>
      <c r="H500" s="24"/>
      <c r="I500" s="24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</row>
    <row r="501" spans="1:32" ht="15.75" customHeight="1">
      <c r="A501" s="30"/>
      <c r="B501" s="27"/>
      <c r="C501" s="31"/>
      <c r="D501" s="27"/>
      <c r="E501" s="31"/>
      <c r="F501" s="31"/>
      <c r="G501" s="167"/>
      <c r="H501" s="24"/>
      <c r="I501" s="24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</row>
    <row r="502" spans="1:32" ht="15.75" customHeight="1">
      <c r="A502" s="30"/>
      <c r="B502" s="27"/>
      <c r="C502" s="31"/>
      <c r="D502" s="27"/>
      <c r="E502" s="31"/>
      <c r="F502" s="31"/>
      <c r="G502" s="167"/>
      <c r="H502" s="24"/>
      <c r="I502" s="24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</row>
    <row r="503" spans="1:32" ht="15.75" customHeight="1">
      <c r="A503" s="30"/>
      <c r="B503" s="27"/>
      <c r="C503" s="31"/>
      <c r="D503" s="27"/>
      <c r="E503" s="31"/>
      <c r="F503" s="31"/>
      <c r="G503" s="167"/>
      <c r="H503" s="24"/>
      <c r="I503" s="24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</row>
    <row r="504" spans="1:32" ht="15.75" customHeight="1">
      <c r="A504" s="30"/>
      <c r="B504" s="27"/>
      <c r="C504" s="31"/>
      <c r="D504" s="27"/>
      <c r="E504" s="31"/>
      <c r="F504" s="31"/>
      <c r="G504" s="167"/>
      <c r="H504" s="24"/>
      <c r="I504" s="24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</row>
    <row r="505" spans="1:32" ht="15.75" customHeight="1">
      <c r="A505" s="30"/>
      <c r="B505" s="27"/>
      <c r="C505" s="31"/>
      <c r="D505" s="27"/>
      <c r="E505" s="31"/>
      <c r="F505" s="31"/>
      <c r="G505" s="167"/>
      <c r="H505" s="24"/>
      <c r="I505" s="24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</row>
    <row r="506" spans="1:32" ht="15.75" customHeight="1">
      <c r="A506" s="30"/>
      <c r="B506" s="27"/>
      <c r="C506" s="31"/>
      <c r="D506" s="27"/>
      <c r="E506" s="31"/>
      <c r="F506" s="31"/>
      <c r="G506" s="167"/>
      <c r="H506" s="24"/>
      <c r="I506" s="24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</row>
    <row r="507" spans="1:32" ht="15.75" customHeight="1">
      <c r="A507" s="30"/>
      <c r="B507" s="27"/>
      <c r="C507" s="31"/>
      <c r="D507" s="27"/>
      <c r="E507" s="31"/>
      <c r="F507" s="31"/>
      <c r="G507" s="167"/>
      <c r="H507" s="24"/>
      <c r="I507" s="24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</row>
    <row r="508" spans="1:32" ht="15.75" customHeight="1">
      <c r="A508" s="30"/>
      <c r="B508" s="27"/>
      <c r="C508" s="31"/>
      <c r="D508" s="27"/>
      <c r="E508" s="31"/>
      <c r="F508" s="31"/>
      <c r="G508" s="167"/>
      <c r="H508" s="24"/>
      <c r="I508" s="24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</row>
    <row r="509" spans="1:32" ht="15.75" customHeight="1">
      <c r="A509" s="30"/>
      <c r="B509" s="27"/>
      <c r="C509" s="31"/>
      <c r="D509" s="27"/>
      <c r="E509" s="31"/>
      <c r="F509" s="31"/>
      <c r="G509" s="167"/>
      <c r="H509" s="24"/>
      <c r="I509" s="24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</row>
    <row r="510" spans="1:32" ht="15.75" customHeight="1">
      <c r="A510" s="30"/>
      <c r="B510" s="27"/>
      <c r="C510" s="31"/>
      <c r="D510" s="27"/>
      <c r="E510" s="31"/>
      <c r="F510" s="31"/>
      <c r="G510" s="167"/>
      <c r="H510" s="24"/>
      <c r="I510" s="24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</row>
    <row r="511" spans="1:32" ht="15.75" customHeight="1">
      <c r="A511" s="30"/>
      <c r="B511" s="27"/>
      <c r="C511" s="31"/>
      <c r="D511" s="27"/>
      <c r="E511" s="31"/>
      <c r="F511" s="31"/>
      <c r="G511" s="167"/>
      <c r="H511" s="24"/>
      <c r="I511" s="24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</row>
    <row r="512" spans="1:32" ht="15.75" customHeight="1">
      <c r="A512" s="30"/>
      <c r="B512" s="27"/>
      <c r="C512" s="31"/>
      <c r="D512" s="27"/>
      <c r="E512" s="31"/>
      <c r="F512" s="31"/>
      <c r="G512" s="167"/>
      <c r="H512" s="24"/>
      <c r="I512" s="24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</row>
    <row r="513" spans="1:32" ht="15.75" customHeight="1">
      <c r="A513" s="30"/>
      <c r="B513" s="27"/>
      <c r="C513" s="31"/>
      <c r="D513" s="27"/>
      <c r="E513" s="31"/>
      <c r="F513" s="31"/>
      <c r="G513" s="167"/>
      <c r="H513" s="24"/>
      <c r="I513" s="24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</row>
    <row r="514" spans="1:32" ht="15.75" customHeight="1">
      <c r="A514" s="30"/>
      <c r="B514" s="27"/>
      <c r="C514" s="31"/>
      <c r="D514" s="27"/>
      <c r="E514" s="31"/>
      <c r="F514" s="31"/>
      <c r="G514" s="167"/>
      <c r="H514" s="24"/>
      <c r="I514" s="24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</row>
    <row r="515" spans="1:32" ht="15.75" customHeight="1">
      <c r="A515" s="30"/>
      <c r="B515" s="27"/>
      <c r="C515" s="31"/>
      <c r="D515" s="27"/>
      <c r="E515" s="31"/>
      <c r="F515" s="31"/>
      <c r="G515" s="167"/>
      <c r="H515" s="24"/>
      <c r="I515" s="24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</row>
    <row r="516" spans="1:32" ht="15.75" customHeight="1">
      <c r="A516" s="30"/>
      <c r="B516" s="27"/>
      <c r="C516" s="31"/>
      <c r="D516" s="27"/>
      <c r="E516" s="31"/>
      <c r="F516" s="31"/>
      <c r="G516" s="167"/>
      <c r="H516" s="24"/>
      <c r="I516" s="24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</row>
    <row r="517" spans="1:32" ht="15.75" customHeight="1">
      <c r="A517" s="30"/>
      <c r="B517" s="27"/>
      <c r="C517" s="31"/>
      <c r="D517" s="27"/>
      <c r="E517" s="31"/>
      <c r="F517" s="31"/>
      <c r="G517" s="167"/>
      <c r="H517" s="24"/>
      <c r="I517" s="24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</row>
    <row r="518" spans="1:32" ht="15.75" customHeight="1">
      <c r="A518" s="30"/>
      <c r="B518" s="27"/>
      <c r="C518" s="31"/>
      <c r="D518" s="27"/>
      <c r="E518" s="31"/>
      <c r="F518" s="31"/>
      <c r="G518" s="167"/>
      <c r="H518" s="24"/>
      <c r="I518" s="24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</row>
    <row r="519" spans="1:32" ht="15.75" customHeight="1">
      <c r="A519" s="30"/>
      <c r="B519" s="27"/>
      <c r="C519" s="31"/>
      <c r="D519" s="27"/>
      <c r="E519" s="31"/>
      <c r="F519" s="31"/>
      <c r="G519" s="167"/>
      <c r="H519" s="24"/>
      <c r="I519" s="24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</row>
    <row r="520" spans="1:32" ht="15.75" customHeight="1">
      <c r="A520" s="30"/>
      <c r="B520" s="27"/>
      <c r="C520" s="31"/>
      <c r="D520" s="27"/>
      <c r="E520" s="31"/>
      <c r="F520" s="31"/>
      <c r="G520" s="167"/>
      <c r="H520" s="24"/>
      <c r="I520" s="24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</row>
    <row r="521" spans="1:32" ht="15.75" customHeight="1">
      <c r="A521" s="30"/>
      <c r="B521" s="27"/>
      <c r="C521" s="31"/>
      <c r="D521" s="27"/>
      <c r="E521" s="31"/>
      <c r="F521" s="31"/>
      <c r="G521" s="167"/>
      <c r="H521" s="24"/>
      <c r="I521" s="24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</row>
    <row r="522" spans="1:32" ht="15.75" customHeight="1">
      <c r="A522" s="30"/>
      <c r="B522" s="27"/>
      <c r="C522" s="31"/>
      <c r="D522" s="27"/>
      <c r="E522" s="31"/>
      <c r="F522" s="31"/>
      <c r="G522" s="167"/>
      <c r="H522" s="24"/>
      <c r="I522" s="24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</row>
    <row r="523" spans="1:32" ht="15.75" customHeight="1">
      <c r="A523" s="30"/>
      <c r="B523" s="27"/>
      <c r="C523" s="31"/>
      <c r="D523" s="27"/>
      <c r="E523" s="31"/>
      <c r="F523" s="31"/>
      <c r="G523" s="167"/>
      <c r="H523" s="24"/>
      <c r="I523" s="24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</row>
    <row r="524" spans="1:32" ht="15.75" customHeight="1">
      <c r="A524" s="30"/>
      <c r="B524" s="27"/>
      <c r="C524" s="31"/>
      <c r="D524" s="27"/>
      <c r="E524" s="31"/>
      <c r="F524" s="31"/>
      <c r="G524" s="167"/>
      <c r="H524" s="24"/>
      <c r="I524" s="24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</row>
    <row r="525" spans="1:32" ht="15.75" customHeight="1">
      <c r="A525" s="30"/>
      <c r="B525" s="27"/>
      <c r="C525" s="31"/>
      <c r="D525" s="27"/>
      <c r="E525" s="31"/>
      <c r="F525" s="31"/>
      <c r="G525" s="167"/>
      <c r="H525" s="24"/>
      <c r="I525" s="24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</row>
    <row r="526" spans="1:32" ht="15.75" customHeight="1">
      <c r="A526" s="30"/>
      <c r="B526" s="27"/>
      <c r="C526" s="31"/>
      <c r="D526" s="27"/>
      <c r="E526" s="31"/>
      <c r="F526" s="31"/>
      <c r="G526" s="167"/>
      <c r="H526" s="24"/>
      <c r="I526" s="24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</row>
    <row r="527" spans="1:32" ht="15.75" customHeight="1">
      <c r="A527" s="30"/>
      <c r="B527" s="27"/>
      <c r="C527" s="31"/>
      <c r="D527" s="27"/>
      <c r="E527" s="31"/>
      <c r="F527" s="31"/>
      <c r="G527" s="167"/>
      <c r="H527" s="24"/>
      <c r="I527" s="24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</row>
    <row r="528" spans="1:32" ht="15.75" customHeight="1">
      <c r="A528" s="30"/>
      <c r="B528" s="27"/>
      <c r="C528" s="31"/>
      <c r="D528" s="27"/>
      <c r="E528" s="31"/>
      <c r="F528" s="31"/>
      <c r="G528" s="167"/>
      <c r="H528" s="24"/>
      <c r="I528" s="24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</row>
    <row r="529" spans="1:32" ht="15.75" customHeight="1">
      <c r="A529" s="30"/>
      <c r="B529" s="27"/>
      <c r="C529" s="31"/>
      <c r="D529" s="27"/>
      <c r="E529" s="31"/>
      <c r="F529" s="31"/>
      <c r="G529" s="167"/>
      <c r="H529" s="24"/>
      <c r="I529" s="24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</row>
    <row r="530" spans="1:32" ht="15.75" customHeight="1">
      <c r="A530" s="30"/>
      <c r="B530" s="27"/>
      <c r="C530" s="31"/>
      <c r="D530" s="27"/>
      <c r="E530" s="31"/>
      <c r="F530" s="31"/>
      <c r="G530" s="167"/>
      <c r="H530" s="24"/>
      <c r="I530" s="24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</row>
    <row r="531" spans="1:32" ht="15.75" customHeight="1">
      <c r="A531" s="30"/>
      <c r="B531" s="27"/>
      <c r="C531" s="31"/>
      <c r="D531" s="27"/>
      <c r="E531" s="31"/>
      <c r="F531" s="31"/>
      <c r="G531" s="167"/>
      <c r="H531" s="24"/>
      <c r="I531" s="24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</row>
    <row r="532" spans="1:32" ht="15.75" customHeight="1">
      <c r="A532" s="30"/>
      <c r="B532" s="27"/>
      <c r="C532" s="31"/>
      <c r="D532" s="27"/>
      <c r="E532" s="31"/>
      <c r="F532" s="31"/>
      <c r="G532" s="167"/>
      <c r="H532" s="24"/>
      <c r="I532" s="24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</row>
    <row r="533" spans="1:32" ht="15.75" customHeight="1">
      <c r="A533" s="30"/>
      <c r="B533" s="27"/>
      <c r="C533" s="31"/>
      <c r="D533" s="27"/>
      <c r="E533" s="31"/>
      <c r="F533" s="31"/>
      <c r="G533" s="167"/>
      <c r="H533" s="24"/>
      <c r="I533" s="24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</row>
    <row r="534" spans="1:32" ht="15.75" customHeight="1">
      <c r="A534" s="30"/>
      <c r="B534" s="27"/>
      <c r="C534" s="31"/>
      <c r="D534" s="27"/>
      <c r="E534" s="31"/>
      <c r="F534" s="31"/>
      <c r="G534" s="167"/>
      <c r="H534" s="24"/>
      <c r="I534" s="24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</row>
    <row r="535" spans="1:32" ht="15.75" customHeight="1">
      <c r="A535" s="30"/>
      <c r="B535" s="27"/>
      <c r="C535" s="31"/>
      <c r="D535" s="27"/>
      <c r="E535" s="31"/>
      <c r="F535" s="31"/>
      <c r="G535" s="167"/>
      <c r="H535" s="24"/>
      <c r="I535" s="24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</row>
    <row r="536" spans="1:32" ht="15.75" customHeight="1">
      <c r="A536" s="30"/>
      <c r="B536" s="27"/>
      <c r="C536" s="31"/>
      <c r="D536" s="27"/>
      <c r="E536" s="31"/>
      <c r="F536" s="31"/>
      <c r="G536" s="167"/>
      <c r="H536" s="24"/>
      <c r="I536" s="24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</row>
    <row r="537" spans="1:32" ht="15.75" customHeight="1">
      <c r="A537" s="30"/>
      <c r="B537" s="27"/>
      <c r="C537" s="31"/>
      <c r="D537" s="27"/>
      <c r="E537" s="31"/>
      <c r="F537" s="31"/>
      <c r="G537" s="167"/>
      <c r="H537" s="24"/>
      <c r="I537" s="24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</row>
    <row r="538" spans="1:32" ht="15.75" customHeight="1">
      <c r="A538" s="30"/>
      <c r="B538" s="27"/>
      <c r="C538" s="31"/>
      <c r="D538" s="27"/>
      <c r="E538" s="31"/>
      <c r="F538" s="31"/>
      <c r="G538" s="167"/>
      <c r="H538" s="24"/>
      <c r="I538" s="24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</row>
    <row r="539" spans="1:32" ht="15.75" customHeight="1">
      <c r="A539" s="30"/>
      <c r="B539" s="27"/>
      <c r="C539" s="31"/>
      <c r="D539" s="27"/>
      <c r="E539" s="31"/>
      <c r="F539" s="31"/>
      <c r="G539" s="167"/>
      <c r="H539" s="24"/>
      <c r="I539" s="24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</row>
    <row r="540" spans="1:32" ht="15.75" customHeight="1">
      <c r="A540" s="30"/>
      <c r="B540" s="27"/>
      <c r="C540" s="31"/>
      <c r="D540" s="27"/>
      <c r="E540" s="31"/>
      <c r="F540" s="31"/>
      <c r="G540" s="167"/>
      <c r="H540" s="24"/>
      <c r="I540" s="24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</row>
    <row r="541" spans="1:32" ht="15.75" customHeight="1">
      <c r="A541" s="30"/>
      <c r="B541" s="27"/>
      <c r="C541" s="31"/>
      <c r="D541" s="27"/>
      <c r="E541" s="31"/>
      <c r="F541" s="31"/>
      <c r="G541" s="167"/>
      <c r="H541" s="24"/>
      <c r="I541" s="24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</row>
    <row r="542" spans="1:32" ht="15.75" customHeight="1">
      <c r="A542" s="30"/>
      <c r="B542" s="27"/>
      <c r="C542" s="31"/>
      <c r="D542" s="27"/>
      <c r="E542" s="31"/>
      <c r="F542" s="31"/>
      <c r="G542" s="167"/>
      <c r="H542" s="24"/>
      <c r="I542" s="24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</row>
    <row r="543" spans="1:32" ht="15.75" customHeight="1">
      <c r="A543" s="30"/>
      <c r="B543" s="27"/>
      <c r="C543" s="31"/>
      <c r="D543" s="27"/>
      <c r="E543" s="31"/>
      <c r="F543" s="31"/>
      <c r="G543" s="167"/>
      <c r="H543" s="24"/>
      <c r="I543" s="24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</row>
    <row r="544" spans="1:32" ht="15.75" customHeight="1">
      <c r="A544" s="30"/>
      <c r="B544" s="27"/>
      <c r="C544" s="31"/>
      <c r="D544" s="27"/>
      <c r="E544" s="31"/>
      <c r="F544" s="31"/>
      <c r="G544" s="167"/>
      <c r="H544" s="24"/>
      <c r="I544" s="24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</row>
    <row r="545" spans="1:32" ht="15.75" customHeight="1">
      <c r="A545" s="30"/>
      <c r="B545" s="27"/>
      <c r="C545" s="31"/>
      <c r="D545" s="27"/>
      <c r="E545" s="31"/>
      <c r="F545" s="31"/>
      <c r="G545" s="167"/>
      <c r="H545" s="24"/>
      <c r="I545" s="24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</row>
    <row r="546" spans="1:32" ht="15.75" customHeight="1">
      <c r="A546" s="30"/>
      <c r="B546" s="27"/>
      <c r="C546" s="31"/>
      <c r="D546" s="27"/>
      <c r="E546" s="31"/>
      <c r="F546" s="31"/>
      <c r="G546" s="167"/>
      <c r="H546" s="24"/>
      <c r="I546" s="24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</row>
    <row r="547" spans="1:32" ht="15.75" customHeight="1">
      <c r="A547" s="30"/>
      <c r="B547" s="27"/>
      <c r="C547" s="31"/>
      <c r="D547" s="27"/>
      <c r="E547" s="31"/>
      <c r="F547" s="31"/>
      <c r="G547" s="167"/>
      <c r="H547" s="24"/>
      <c r="I547" s="24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</row>
    <row r="548" spans="1:32" ht="15.75" customHeight="1">
      <c r="A548" s="30"/>
      <c r="B548" s="27"/>
      <c r="C548" s="31"/>
      <c r="D548" s="27"/>
      <c r="E548" s="31"/>
      <c r="F548" s="31"/>
      <c r="G548" s="167"/>
      <c r="H548" s="24"/>
      <c r="I548" s="24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</row>
    <row r="549" spans="1:32" ht="15.75" customHeight="1">
      <c r="A549" s="30"/>
      <c r="B549" s="27"/>
      <c r="C549" s="31"/>
      <c r="D549" s="27"/>
      <c r="E549" s="31"/>
      <c r="F549" s="31"/>
      <c r="G549" s="167"/>
      <c r="H549" s="24"/>
      <c r="I549" s="24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</row>
    <row r="550" spans="1:32" ht="15.75" customHeight="1">
      <c r="A550" s="30"/>
      <c r="B550" s="27"/>
      <c r="C550" s="31"/>
      <c r="D550" s="27"/>
      <c r="E550" s="31"/>
      <c r="F550" s="31"/>
      <c r="G550" s="167"/>
      <c r="H550" s="24"/>
      <c r="I550" s="24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</row>
    <row r="551" spans="1:32" ht="15.75" customHeight="1">
      <c r="A551" s="30"/>
      <c r="B551" s="27"/>
      <c r="C551" s="31"/>
      <c r="D551" s="27"/>
      <c r="E551" s="31"/>
      <c r="F551" s="31"/>
      <c r="G551" s="167"/>
      <c r="H551" s="24"/>
      <c r="I551" s="24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</row>
    <row r="552" spans="1:32" ht="15.75" customHeight="1">
      <c r="A552" s="30"/>
      <c r="B552" s="27"/>
      <c r="C552" s="31"/>
      <c r="D552" s="27"/>
      <c r="E552" s="31"/>
      <c r="F552" s="31"/>
      <c r="G552" s="167"/>
      <c r="H552" s="24"/>
      <c r="I552" s="24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</row>
    <row r="553" spans="1:32" ht="15.75" customHeight="1">
      <c r="A553" s="30"/>
      <c r="B553" s="27"/>
      <c r="C553" s="31"/>
      <c r="D553" s="27"/>
      <c r="E553" s="31"/>
      <c r="F553" s="31"/>
      <c r="G553" s="167"/>
      <c r="H553" s="24"/>
      <c r="I553" s="24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</row>
    <row r="554" spans="1:32" ht="15.75" customHeight="1">
      <c r="A554" s="30"/>
      <c r="B554" s="27"/>
      <c r="C554" s="31"/>
      <c r="D554" s="27"/>
      <c r="E554" s="31"/>
      <c r="F554" s="31"/>
      <c r="G554" s="167"/>
      <c r="H554" s="24"/>
      <c r="I554" s="24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</row>
    <row r="555" spans="1:32" ht="15.75" customHeight="1">
      <c r="A555" s="30"/>
      <c r="B555" s="27"/>
      <c r="C555" s="31"/>
      <c r="D555" s="27"/>
      <c r="E555" s="31"/>
      <c r="F555" s="31"/>
      <c r="G555" s="167"/>
      <c r="H555" s="24"/>
      <c r="I555" s="24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</row>
    <row r="556" spans="1:32" ht="15.75" customHeight="1">
      <c r="A556" s="30"/>
      <c r="B556" s="27"/>
      <c r="C556" s="31"/>
      <c r="D556" s="27"/>
      <c r="E556" s="31"/>
      <c r="F556" s="31"/>
      <c r="G556" s="167"/>
      <c r="H556" s="24"/>
      <c r="I556" s="24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</row>
    <row r="557" spans="1:32" ht="15.75" customHeight="1">
      <c r="A557" s="30"/>
      <c r="B557" s="27"/>
      <c r="C557" s="31"/>
      <c r="D557" s="27"/>
      <c r="E557" s="31"/>
      <c r="F557" s="31"/>
      <c r="G557" s="167"/>
      <c r="H557" s="24"/>
      <c r="I557" s="24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</row>
    <row r="558" spans="1:32" ht="15.75" customHeight="1">
      <c r="A558" s="30"/>
      <c r="B558" s="27"/>
      <c r="C558" s="31"/>
      <c r="D558" s="27"/>
      <c r="E558" s="31"/>
      <c r="F558" s="31"/>
      <c r="G558" s="167"/>
      <c r="H558" s="24"/>
      <c r="I558" s="24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</row>
    <row r="559" spans="1:32" ht="15.75" customHeight="1">
      <c r="A559" s="30"/>
      <c r="B559" s="27"/>
      <c r="C559" s="31"/>
      <c r="D559" s="27"/>
      <c r="E559" s="31"/>
      <c r="F559" s="31"/>
      <c r="G559" s="167"/>
      <c r="H559" s="24"/>
      <c r="I559" s="24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</row>
    <row r="560" spans="1:32" ht="15.75" customHeight="1">
      <c r="A560" s="30"/>
      <c r="B560" s="27"/>
      <c r="C560" s="31"/>
      <c r="D560" s="27"/>
      <c r="E560" s="31"/>
      <c r="F560" s="31"/>
      <c r="G560" s="167"/>
      <c r="H560" s="24"/>
      <c r="I560" s="24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</row>
    <row r="561" spans="1:32" ht="15.75" customHeight="1">
      <c r="A561" s="30"/>
      <c r="B561" s="27"/>
      <c r="C561" s="31"/>
      <c r="D561" s="27"/>
      <c r="E561" s="31"/>
      <c r="F561" s="31"/>
      <c r="G561" s="167"/>
      <c r="H561" s="24"/>
      <c r="I561" s="24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</row>
    <row r="562" spans="1:32" ht="15.75" customHeight="1">
      <c r="A562" s="30"/>
      <c r="B562" s="27"/>
      <c r="C562" s="31"/>
      <c r="D562" s="27"/>
      <c r="E562" s="31"/>
      <c r="F562" s="31"/>
      <c r="G562" s="167"/>
      <c r="H562" s="24"/>
      <c r="I562" s="24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</row>
    <row r="563" spans="1:32" ht="15.75" customHeight="1">
      <c r="A563" s="30"/>
      <c r="B563" s="27"/>
      <c r="C563" s="31"/>
      <c r="D563" s="27"/>
      <c r="E563" s="31"/>
      <c r="F563" s="31"/>
      <c r="G563" s="167"/>
      <c r="H563" s="24"/>
      <c r="I563" s="24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</row>
    <row r="564" spans="1:32" ht="15.75" customHeight="1">
      <c r="A564" s="30"/>
      <c r="B564" s="27"/>
      <c r="C564" s="31"/>
      <c r="D564" s="27"/>
      <c r="E564" s="31"/>
      <c r="F564" s="31"/>
      <c r="G564" s="167"/>
      <c r="H564" s="24"/>
      <c r="I564" s="24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</row>
    <row r="565" spans="1:32" ht="15.75" customHeight="1">
      <c r="A565" s="30"/>
      <c r="B565" s="27"/>
      <c r="C565" s="31"/>
      <c r="D565" s="27"/>
      <c r="E565" s="31"/>
      <c r="F565" s="31"/>
      <c r="G565" s="167"/>
      <c r="H565" s="24"/>
      <c r="I565" s="24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</row>
    <row r="566" spans="1:32" ht="15.75" customHeight="1">
      <c r="A566" s="30"/>
      <c r="B566" s="27"/>
      <c r="C566" s="31"/>
      <c r="D566" s="27"/>
      <c r="E566" s="31"/>
      <c r="F566" s="31"/>
      <c r="G566" s="167"/>
      <c r="H566" s="24"/>
      <c r="I566" s="24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</row>
    <row r="567" spans="1:32" ht="15.75" customHeight="1">
      <c r="A567" s="30"/>
      <c r="B567" s="27"/>
      <c r="C567" s="31"/>
      <c r="D567" s="27"/>
      <c r="E567" s="31"/>
      <c r="F567" s="31"/>
      <c r="G567" s="167"/>
      <c r="H567" s="24"/>
      <c r="I567" s="24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</row>
    <row r="568" spans="1:32" ht="15.75" customHeight="1">
      <c r="A568" s="30"/>
      <c r="B568" s="27"/>
      <c r="C568" s="31"/>
      <c r="D568" s="27"/>
      <c r="E568" s="31"/>
      <c r="F568" s="31"/>
      <c r="G568" s="167"/>
      <c r="H568" s="24"/>
      <c r="I568" s="24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</row>
    <row r="569" spans="1:32" ht="15.75" customHeight="1">
      <c r="A569" s="30"/>
      <c r="B569" s="27"/>
      <c r="C569" s="31"/>
      <c r="D569" s="27"/>
      <c r="E569" s="31"/>
      <c r="F569" s="31"/>
      <c r="G569" s="167"/>
      <c r="H569" s="24"/>
      <c r="I569" s="24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</row>
    <row r="570" spans="1:32" ht="15.75" customHeight="1">
      <c r="A570" s="30"/>
      <c r="B570" s="27"/>
      <c r="C570" s="31"/>
      <c r="D570" s="27"/>
      <c r="E570" s="31"/>
      <c r="F570" s="31"/>
      <c r="G570" s="167"/>
      <c r="H570" s="24"/>
      <c r="I570" s="24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</row>
    <row r="571" spans="1:32" ht="15.75" customHeight="1">
      <c r="A571" s="30"/>
      <c r="B571" s="27"/>
      <c r="C571" s="31"/>
      <c r="D571" s="27"/>
      <c r="E571" s="31"/>
      <c r="F571" s="31"/>
      <c r="G571" s="167"/>
      <c r="H571" s="24"/>
      <c r="I571" s="24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</row>
    <row r="572" spans="1:32" ht="15.75" customHeight="1">
      <c r="A572" s="30"/>
      <c r="B572" s="27"/>
      <c r="C572" s="31"/>
      <c r="D572" s="27"/>
      <c r="E572" s="31"/>
      <c r="F572" s="31"/>
      <c r="G572" s="167"/>
      <c r="H572" s="24"/>
      <c r="I572" s="24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</row>
    <row r="573" spans="1:32" ht="15.75" customHeight="1">
      <c r="A573" s="30"/>
      <c r="B573" s="27"/>
      <c r="C573" s="31"/>
      <c r="D573" s="27"/>
      <c r="E573" s="31"/>
      <c r="F573" s="31"/>
      <c r="G573" s="167"/>
      <c r="H573" s="24"/>
      <c r="I573" s="24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</row>
    <row r="574" spans="1:32" ht="15.75" customHeight="1">
      <c r="A574" s="30"/>
      <c r="B574" s="27"/>
      <c r="C574" s="31"/>
      <c r="D574" s="27"/>
      <c r="E574" s="31"/>
      <c r="F574" s="31"/>
      <c r="G574" s="167"/>
      <c r="H574" s="24"/>
      <c r="I574" s="24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</row>
    <row r="575" spans="1:32" ht="15.75" customHeight="1">
      <c r="A575" s="30"/>
      <c r="B575" s="27"/>
      <c r="C575" s="31"/>
      <c r="D575" s="27"/>
      <c r="E575" s="31"/>
      <c r="F575" s="31"/>
      <c r="G575" s="167"/>
      <c r="H575" s="24"/>
      <c r="I575" s="24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</row>
    <row r="576" spans="1:32" ht="15.75" customHeight="1">
      <c r="A576" s="30"/>
      <c r="B576" s="27"/>
      <c r="C576" s="31"/>
      <c r="D576" s="27"/>
      <c r="E576" s="31"/>
      <c r="F576" s="31"/>
      <c r="G576" s="167"/>
      <c r="H576" s="24"/>
      <c r="I576" s="24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</row>
    <row r="577" spans="1:32" ht="15.75" customHeight="1">
      <c r="A577" s="30"/>
      <c r="B577" s="27"/>
      <c r="C577" s="31"/>
      <c r="D577" s="27"/>
      <c r="E577" s="31"/>
      <c r="F577" s="31"/>
      <c r="G577" s="167"/>
      <c r="H577" s="24"/>
      <c r="I577" s="24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</row>
    <row r="578" spans="1:32" ht="15.75" customHeight="1">
      <c r="A578" s="30"/>
      <c r="B578" s="27"/>
      <c r="C578" s="31"/>
      <c r="D578" s="27"/>
      <c r="E578" s="31"/>
      <c r="F578" s="31"/>
      <c r="G578" s="167"/>
      <c r="H578" s="24"/>
      <c r="I578" s="24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</row>
    <row r="579" spans="1:32" ht="15.75" customHeight="1">
      <c r="A579" s="30"/>
      <c r="B579" s="27"/>
      <c r="C579" s="31"/>
      <c r="D579" s="27"/>
      <c r="E579" s="31"/>
      <c r="F579" s="31"/>
      <c r="G579" s="167"/>
      <c r="H579" s="24"/>
      <c r="I579" s="24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</row>
    <row r="580" spans="1:32" ht="15.75" customHeight="1">
      <c r="A580" s="30"/>
      <c r="B580" s="27"/>
      <c r="C580" s="31"/>
      <c r="D580" s="27"/>
      <c r="E580" s="31"/>
      <c r="F580" s="31"/>
      <c r="G580" s="167"/>
      <c r="H580" s="24"/>
      <c r="I580" s="24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</row>
    <row r="581" spans="1:32" ht="15.75" customHeight="1">
      <c r="A581" s="30"/>
      <c r="B581" s="27"/>
      <c r="C581" s="31"/>
      <c r="D581" s="27"/>
      <c r="E581" s="31"/>
      <c r="F581" s="31"/>
      <c r="G581" s="167"/>
      <c r="H581" s="24"/>
      <c r="I581" s="24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</row>
    <row r="582" spans="1:32" ht="15.75" customHeight="1">
      <c r="A582" s="30"/>
      <c r="B582" s="27"/>
      <c r="C582" s="31"/>
      <c r="D582" s="27"/>
      <c r="E582" s="31"/>
      <c r="F582" s="31"/>
      <c r="G582" s="167"/>
      <c r="H582" s="24"/>
      <c r="I582" s="24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</row>
    <row r="583" spans="1:32" ht="15.75" customHeight="1">
      <c r="A583" s="30"/>
      <c r="B583" s="27"/>
      <c r="C583" s="31"/>
      <c r="D583" s="27"/>
      <c r="E583" s="31"/>
      <c r="F583" s="31"/>
      <c r="G583" s="167"/>
      <c r="H583" s="24"/>
      <c r="I583" s="24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</row>
    <row r="584" spans="1:32" ht="15.75" customHeight="1">
      <c r="A584" s="30"/>
      <c r="B584" s="27"/>
      <c r="C584" s="31"/>
      <c r="D584" s="27"/>
      <c r="E584" s="31"/>
      <c r="F584" s="31"/>
      <c r="G584" s="167"/>
      <c r="H584" s="24"/>
      <c r="I584" s="24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</row>
    <row r="585" spans="1:32" ht="15.75" customHeight="1">
      <c r="A585" s="30"/>
      <c r="B585" s="27"/>
      <c r="C585" s="31"/>
      <c r="D585" s="27"/>
      <c r="E585" s="31"/>
      <c r="F585" s="31"/>
      <c r="G585" s="167"/>
      <c r="H585" s="24"/>
      <c r="I585" s="24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</row>
    <row r="586" spans="1:32" ht="15.75" customHeight="1">
      <c r="A586" s="30"/>
      <c r="B586" s="27"/>
      <c r="C586" s="31"/>
      <c r="D586" s="27"/>
      <c r="E586" s="31"/>
      <c r="F586" s="31"/>
      <c r="G586" s="167"/>
      <c r="H586" s="24"/>
      <c r="I586" s="24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</row>
    <row r="587" spans="1:32" ht="15.75" customHeight="1">
      <c r="A587" s="30"/>
      <c r="B587" s="27"/>
      <c r="C587" s="31"/>
      <c r="D587" s="27"/>
      <c r="E587" s="31"/>
      <c r="F587" s="31"/>
      <c r="G587" s="167"/>
      <c r="H587" s="24"/>
      <c r="I587" s="24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</row>
    <row r="588" spans="1:32" ht="15.75" customHeight="1">
      <c r="A588" s="30"/>
      <c r="B588" s="27"/>
      <c r="C588" s="31"/>
      <c r="D588" s="27"/>
      <c r="E588" s="31"/>
      <c r="F588" s="31"/>
      <c r="G588" s="167"/>
      <c r="H588" s="24"/>
      <c r="I588" s="24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</row>
    <row r="589" spans="1:32" ht="15.75" customHeight="1">
      <c r="A589" s="30"/>
      <c r="B589" s="27"/>
      <c r="C589" s="31"/>
      <c r="D589" s="27"/>
      <c r="E589" s="31"/>
      <c r="F589" s="31"/>
      <c r="G589" s="167"/>
      <c r="H589" s="24"/>
      <c r="I589" s="24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</row>
    <row r="590" spans="1:32" ht="15.75" customHeight="1">
      <c r="A590" s="30"/>
      <c r="B590" s="27"/>
      <c r="C590" s="31"/>
      <c r="D590" s="27"/>
      <c r="E590" s="31"/>
      <c r="F590" s="31"/>
      <c r="G590" s="167"/>
      <c r="H590" s="24"/>
      <c r="I590" s="24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</row>
    <row r="591" spans="1:32" ht="15.75" customHeight="1">
      <c r="A591" s="30"/>
      <c r="B591" s="27"/>
      <c r="C591" s="31"/>
      <c r="D591" s="27"/>
      <c r="E591" s="31"/>
      <c r="F591" s="31"/>
      <c r="G591" s="167"/>
      <c r="H591" s="24"/>
      <c r="I591" s="24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</row>
    <row r="592" spans="1:32" ht="15.75" customHeight="1">
      <c r="A592" s="30"/>
      <c r="B592" s="27"/>
      <c r="C592" s="31"/>
      <c r="D592" s="27"/>
      <c r="E592" s="31"/>
      <c r="F592" s="31"/>
      <c r="G592" s="167"/>
      <c r="H592" s="24"/>
      <c r="I592" s="24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</row>
    <row r="593" spans="1:32" ht="15.75" customHeight="1">
      <c r="A593" s="30"/>
      <c r="B593" s="27"/>
      <c r="C593" s="31"/>
      <c r="D593" s="27"/>
      <c r="E593" s="31"/>
      <c r="F593" s="31"/>
      <c r="G593" s="167"/>
      <c r="H593" s="24"/>
      <c r="I593" s="24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</row>
    <row r="594" spans="1:32" ht="15.75" customHeight="1">
      <c r="A594" s="30"/>
      <c r="B594" s="27"/>
      <c r="C594" s="31"/>
      <c r="D594" s="27"/>
      <c r="E594" s="31"/>
      <c r="F594" s="31"/>
      <c r="G594" s="167"/>
      <c r="H594" s="24"/>
      <c r="I594" s="24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</row>
    <row r="595" spans="1:32" ht="15.75" customHeight="1">
      <c r="A595" s="30"/>
      <c r="B595" s="27"/>
      <c r="C595" s="31"/>
      <c r="D595" s="27"/>
      <c r="E595" s="31"/>
      <c r="F595" s="31"/>
      <c r="G595" s="167"/>
      <c r="H595" s="24"/>
      <c r="I595" s="24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</row>
    <row r="596" spans="1:32" ht="15.75" customHeight="1">
      <c r="A596" s="30"/>
      <c r="B596" s="27"/>
      <c r="C596" s="31"/>
      <c r="D596" s="27"/>
      <c r="E596" s="31"/>
      <c r="F596" s="31"/>
      <c r="G596" s="167"/>
      <c r="H596" s="24"/>
      <c r="I596" s="24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</row>
    <row r="597" spans="1:32" ht="15.75" customHeight="1">
      <c r="A597" s="30"/>
      <c r="B597" s="27"/>
      <c r="C597" s="31"/>
      <c r="D597" s="27"/>
      <c r="E597" s="31"/>
      <c r="F597" s="31"/>
      <c r="G597" s="167"/>
      <c r="H597" s="24"/>
      <c r="I597" s="24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</row>
    <row r="598" spans="1:32" ht="15.75" customHeight="1">
      <c r="A598" s="30"/>
      <c r="B598" s="27"/>
      <c r="C598" s="31"/>
      <c r="D598" s="27"/>
      <c r="E598" s="31"/>
      <c r="F598" s="31"/>
      <c r="G598" s="167"/>
      <c r="H598" s="24"/>
      <c r="I598" s="24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</row>
    <row r="599" spans="1:32" ht="15.75" customHeight="1">
      <c r="A599" s="30"/>
      <c r="B599" s="27"/>
      <c r="C599" s="31"/>
      <c r="D599" s="27"/>
      <c r="E599" s="31"/>
      <c r="F599" s="31"/>
      <c r="G599" s="167"/>
      <c r="H599" s="24"/>
      <c r="I599" s="24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</row>
    <row r="600" spans="1:32" ht="15.75" customHeight="1">
      <c r="A600" s="30"/>
      <c r="B600" s="27"/>
      <c r="C600" s="31"/>
      <c r="D600" s="27"/>
      <c r="E600" s="31"/>
      <c r="F600" s="31"/>
      <c r="G600" s="167"/>
      <c r="H600" s="24"/>
      <c r="I600" s="24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</row>
    <row r="601" spans="1:32" ht="15.75" customHeight="1">
      <c r="A601" s="30"/>
      <c r="B601" s="27"/>
      <c r="C601" s="31"/>
      <c r="D601" s="27"/>
      <c r="E601" s="31"/>
      <c r="F601" s="31"/>
      <c r="G601" s="167"/>
      <c r="H601" s="24"/>
      <c r="I601" s="24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</row>
    <row r="602" spans="1:32" ht="15.75" customHeight="1">
      <c r="A602" s="30"/>
      <c r="B602" s="27"/>
      <c r="C602" s="31"/>
      <c r="D602" s="27"/>
      <c r="E602" s="31"/>
      <c r="F602" s="31"/>
      <c r="G602" s="167"/>
      <c r="H602" s="24"/>
      <c r="I602" s="24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</row>
    <row r="603" spans="1:32" ht="15.75" customHeight="1">
      <c r="A603" s="30"/>
      <c r="B603" s="27"/>
      <c r="C603" s="31"/>
      <c r="D603" s="27"/>
      <c r="E603" s="31"/>
      <c r="F603" s="31"/>
      <c r="G603" s="167"/>
      <c r="H603" s="24"/>
      <c r="I603" s="24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</row>
    <row r="604" spans="1:32" ht="15.75" customHeight="1">
      <c r="A604" s="30"/>
      <c r="B604" s="27"/>
      <c r="C604" s="31"/>
      <c r="D604" s="27"/>
      <c r="E604" s="31"/>
      <c r="F604" s="31"/>
      <c r="G604" s="167"/>
      <c r="H604" s="24"/>
      <c r="I604" s="24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</row>
    <row r="605" spans="1:32" ht="15.75" customHeight="1">
      <c r="A605" s="30"/>
      <c r="B605" s="27"/>
      <c r="C605" s="31"/>
      <c r="D605" s="27"/>
      <c r="E605" s="31"/>
      <c r="F605" s="31"/>
      <c r="G605" s="167"/>
      <c r="H605" s="24"/>
      <c r="I605" s="24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</row>
    <row r="606" spans="1:32" ht="15.75" customHeight="1">
      <c r="A606" s="30"/>
      <c r="B606" s="27"/>
      <c r="C606" s="31"/>
      <c r="D606" s="27"/>
      <c r="E606" s="31"/>
      <c r="F606" s="31"/>
      <c r="G606" s="167"/>
      <c r="H606" s="24"/>
      <c r="I606" s="24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</row>
    <row r="607" spans="1:32" ht="15.75" customHeight="1">
      <c r="A607" s="30"/>
      <c r="B607" s="27"/>
      <c r="C607" s="31"/>
      <c r="D607" s="27"/>
      <c r="E607" s="31"/>
      <c r="F607" s="31"/>
      <c r="G607" s="167"/>
      <c r="H607" s="24"/>
      <c r="I607" s="24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</row>
    <row r="608" spans="1:32" ht="15.75" customHeight="1">
      <c r="A608" s="30"/>
      <c r="B608" s="27"/>
      <c r="C608" s="31"/>
      <c r="D608" s="27"/>
      <c r="E608" s="31"/>
      <c r="F608" s="31"/>
      <c r="G608" s="167"/>
      <c r="H608" s="24"/>
      <c r="I608" s="24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</row>
    <row r="609" spans="1:32" ht="15.75" customHeight="1">
      <c r="A609" s="30"/>
      <c r="B609" s="27"/>
      <c r="C609" s="31"/>
      <c r="D609" s="27"/>
      <c r="E609" s="31"/>
      <c r="F609" s="31"/>
      <c r="G609" s="167"/>
      <c r="H609" s="24"/>
      <c r="I609" s="24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</row>
    <row r="610" spans="1:32" ht="15.75" customHeight="1">
      <c r="A610" s="30"/>
      <c r="B610" s="27"/>
      <c r="C610" s="31"/>
      <c r="D610" s="27"/>
      <c r="E610" s="31"/>
      <c r="F610" s="31"/>
      <c r="G610" s="167"/>
      <c r="H610" s="24"/>
      <c r="I610" s="24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</row>
    <row r="611" spans="1:32" ht="15.75" customHeight="1">
      <c r="A611" s="30"/>
      <c r="B611" s="27"/>
      <c r="C611" s="31"/>
      <c r="D611" s="27"/>
      <c r="E611" s="31"/>
      <c r="F611" s="31"/>
      <c r="G611" s="167"/>
      <c r="H611" s="24"/>
      <c r="I611" s="24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</row>
    <row r="612" spans="1:32" ht="15.75" customHeight="1">
      <c r="A612" s="30"/>
      <c r="B612" s="27"/>
      <c r="C612" s="31"/>
      <c r="D612" s="27"/>
      <c r="E612" s="31"/>
      <c r="F612" s="31"/>
      <c r="G612" s="167"/>
      <c r="H612" s="24"/>
      <c r="I612" s="24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</row>
    <row r="613" spans="1:32" ht="15.75" customHeight="1">
      <c r="A613" s="30"/>
      <c r="B613" s="27"/>
      <c r="C613" s="31"/>
      <c r="D613" s="27"/>
      <c r="E613" s="31"/>
      <c r="F613" s="31"/>
      <c r="G613" s="167"/>
      <c r="H613" s="24"/>
      <c r="I613" s="24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</row>
    <row r="614" spans="1:32" ht="15.75" customHeight="1">
      <c r="A614" s="30"/>
      <c r="B614" s="27"/>
      <c r="C614" s="31"/>
      <c r="D614" s="27"/>
      <c r="E614" s="31"/>
      <c r="F614" s="31"/>
      <c r="G614" s="167"/>
      <c r="H614" s="24"/>
      <c r="I614" s="24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</row>
    <row r="615" spans="1:32" ht="15.75" customHeight="1">
      <c r="A615" s="30"/>
      <c r="B615" s="27"/>
      <c r="C615" s="31"/>
      <c r="D615" s="27"/>
      <c r="E615" s="31"/>
      <c r="F615" s="31"/>
      <c r="G615" s="167"/>
      <c r="H615" s="24"/>
      <c r="I615" s="24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</row>
    <row r="616" spans="1:32" ht="15.75" customHeight="1">
      <c r="A616" s="30"/>
      <c r="B616" s="27"/>
      <c r="C616" s="31"/>
      <c r="D616" s="27"/>
      <c r="E616" s="31"/>
      <c r="F616" s="31"/>
      <c r="G616" s="167"/>
      <c r="H616" s="24"/>
      <c r="I616" s="24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</row>
    <row r="617" spans="1:32" ht="15.75" customHeight="1">
      <c r="A617" s="30"/>
      <c r="B617" s="27"/>
      <c r="C617" s="31"/>
      <c r="D617" s="27"/>
      <c r="E617" s="31"/>
      <c r="F617" s="31"/>
      <c r="G617" s="167"/>
      <c r="H617" s="24"/>
      <c r="I617" s="24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</row>
    <row r="618" spans="1:32" ht="15.75" customHeight="1">
      <c r="A618" s="30"/>
      <c r="B618" s="27"/>
      <c r="C618" s="31"/>
      <c r="D618" s="27"/>
      <c r="E618" s="31"/>
      <c r="F618" s="31"/>
      <c r="G618" s="167"/>
      <c r="H618" s="24"/>
      <c r="I618" s="24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</row>
    <row r="619" spans="1:32" ht="15.75" customHeight="1">
      <c r="A619" s="30"/>
      <c r="B619" s="27"/>
      <c r="C619" s="31"/>
      <c r="D619" s="27"/>
      <c r="E619" s="31"/>
      <c r="F619" s="31"/>
      <c r="G619" s="167"/>
      <c r="H619" s="24"/>
      <c r="I619" s="24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</row>
    <row r="620" spans="1:32" ht="15.75" customHeight="1">
      <c r="A620" s="30"/>
      <c r="B620" s="27"/>
      <c r="C620" s="31"/>
      <c r="D620" s="27"/>
      <c r="E620" s="31"/>
      <c r="F620" s="31"/>
      <c r="G620" s="167"/>
      <c r="H620" s="24"/>
      <c r="I620" s="24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</row>
    <row r="621" spans="1:32" ht="15.75" customHeight="1">
      <c r="A621" s="30"/>
      <c r="B621" s="27"/>
      <c r="C621" s="31"/>
      <c r="D621" s="27"/>
      <c r="E621" s="31"/>
      <c r="F621" s="31"/>
      <c r="G621" s="167"/>
      <c r="H621" s="24"/>
      <c r="I621" s="24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</row>
    <row r="622" spans="1:32" ht="15.75" customHeight="1">
      <c r="A622" s="30"/>
      <c r="B622" s="27"/>
      <c r="C622" s="31"/>
      <c r="D622" s="27"/>
      <c r="E622" s="31"/>
      <c r="F622" s="31"/>
      <c r="G622" s="167"/>
      <c r="H622" s="24"/>
      <c r="I622" s="24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</row>
    <row r="623" spans="1:32" ht="15.75" customHeight="1">
      <c r="A623" s="30"/>
      <c r="B623" s="27"/>
      <c r="C623" s="31"/>
      <c r="D623" s="27"/>
      <c r="E623" s="31"/>
      <c r="F623" s="31"/>
      <c r="G623" s="167"/>
      <c r="H623" s="24"/>
      <c r="I623" s="24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</row>
    <row r="624" spans="1:32" ht="15.75" customHeight="1">
      <c r="A624" s="30"/>
      <c r="B624" s="27"/>
      <c r="C624" s="31"/>
      <c r="D624" s="27"/>
      <c r="E624" s="31"/>
      <c r="F624" s="31"/>
      <c r="G624" s="167"/>
      <c r="H624" s="24"/>
      <c r="I624" s="24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</row>
    <row r="625" spans="1:32" ht="15.75" customHeight="1">
      <c r="A625" s="30"/>
      <c r="B625" s="27"/>
      <c r="C625" s="31"/>
      <c r="D625" s="27"/>
      <c r="E625" s="31"/>
      <c r="F625" s="31"/>
      <c r="G625" s="167"/>
      <c r="H625" s="24"/>
      <c r="I625" s="24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</row>
    <row r="626" spans="1:32" ht="15.75" customHeight="1">
      <c r="A626" s="30"/>
      <c r="B626" s="27"/>
      <c r="C626" s="31"/>
      <c r="D626" s="27"/>
      <c r="E626" s="31"/>
      <c r="F626" s="31"/>
      <c r="G626" s="167"/>
      <c r="H626" s="24"/>
      <c r="I626" s="24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</row>
    <row r="627" spans="1:32" ht="15.75" customHeight="1">
      <c r="A627" s="30"/>
      <c r="B627" s="27"/>
      <c r="C627" s="31"/>
      <c r="D627" s="27"/>
      <c r="E627" s="31"/>
      <c r="F627" s="31"/>
      <c r="G627" s="167"/>
      <c r="H627" s="24"/>
      <c r="I627" s="24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</row>
    <row r="628" spans="1:32" ht="15.75" customHeight="1">
      <c r="A628" s="30"/>
      <c r="B628" s="27"/>
      <c r="C628" s="31"/>
      <c r="D628" s="27"/>
      <c r="E628" s="31"/>
      <c r="F628" s="31"/>
      <c r="G628" s="167"/>
      <c r="H628" s="24"/>
      <c r="I628" s="24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</row>
    <row r="629" spans="1:32" ht="15.75" customHeight="1">
      <c r="A629" s="30"/>
      <c r="B629" s="27"/>
      <c r="C629" s="31"/>
      <c r="D629" s="27"/>
      <c r="E629" s="31"/>
      <c r="F629" s="31"/>
      <c r="G629" s="167"/>
      <c r="H629" s="24"/>
      <c r="I629" s="24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</row>
    <row r="630" spans="1:32" ht="15.75" customHeight="1">
      <c r="A630" s="30"/>
      <c r="B630" s="27"/>
      <c r="C630" s="31"/>
      <c r="D630" s="27"/>
      <c r="E630" s="31"/>
      <c r="F630" s="31"/>
      <c r="G630" s="167"/>
      <c r="H630" s="24"/>
      <c r="I630" s="24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</row>
    <row r="631" spans="1:32" ht="15.75" customHeight="1">
      <c r="A631" s="30"/>
      <c r="B631" s="27"/>
      <c r="C631" s="31"/>
      <c r="D631" s="27"/>
      <c r="E631" s="31"/>
      <c r="F631" s="31"/>
      <c r="G631" s="167"/>
      <c r="H631" s="24"/>
      <c r="I631" s="24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</row>
    <row r="632" spans="1:32" ht="15.75" customHeight="1">
      <c r="A632" s="30"/>
      <c r="B632" s="27"/>
      <c r="C632" s="31"/>
      <c r="D632" s="27"/>
      <c r="E632" s="31"/>
      <c r="F632" s="31"/>
      <c r="G632" s="167"/>
      <c r="H632" s="24"/>
      <c r="I632" s="24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</row>
    <row r="633" spans="1:32" ht="15.75" customHeight="1">
      <c r="A633" s="30"/>
      <c r="B633" s="27"/>
      <c r="C633" s="31"/>
      <c r="D633" s="27"/>
      <c r="E633" s="31"/>
      <c r="F633" s="31"/>
      <c r="G633" s="167"/>
      <c r="H633" s="24"/>
      <c r="I633" s="24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</row>
    <row r="634" spans="1:32" ht="15.75" customHeight="1">
      <c r="A634" s="30"/>
      <c r="B634" s="27"/>
      <c r="C634" s="31"/>
      <c r="D634" s="27"/>
      <c r="E634" s="31"/>
      <c r="F634" s="31"/>
      <c r="G634" s="167"/>
      <c r="H634" s="24"/>
      <c r="I634" s="24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</row>
    <row r="635" spans="1:32" ht="15.75" customHeight="1">
      <c r="A635" s="30"/>
      <c r="B635" s="27"/>
      <c r="C635" s="31"/>
      <c r="D635" s="27"/>
      <c r="E635" s="31"/>
      <c r="F635" s="31"/>
      <c r="G635" s="167"/>
      <c r="H635" s="24"/>
      <c r="I635" s="24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</row>
    <row r="636" spans="1:32" ht="15.75" customHeight="1">
      <c r="A636" s="30"/>
      <c r="B636" s="27"/>
      <c r="C636" s="31"/>
      <c r="D636" s="27"/>
      <c r="E636" s="31"/>
      <c r="F636" s="31"/>
      <c r="G636" s="167"/>
      <c r="H636" s="24"/>
      <c r="I636" s="24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</row>
    <row r="637" spans="1:32" ht="15.75" customHeight="1"/>
    <row r="638" spans="1:32" ht="15.75" customHeight="1"/>
    <row r="639" spans="1:32" ht="15.75" customHeight="1"/>
    <row r="640" spans="1:32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</sheetData>
  <autoFilter ref="A11:L438"/>
  <mergeCells count="5">
    <mergeCell ref="E1:G1"/>
    <mergeCell ref="A4:I5"/>
    <mergeCell ref="A7:A10"/>
    <mergeCell ref="B7:I9"/>
    <mergeCell ref="D3:I3"/>
  </mergeCells>
  <pageMargins left="1.1811023622047245" right="0.23622047244094491" top="0.27559055118110237" bottom="0.39370078740157483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Loner-XP</dc:creator>
  <cp:lastModifiedBy>Ирина Борисовна</cp:lastModifiedBy>
  <dcterms:created xsi:type="dcterms:W3CDTF">2010-11-18T09:33:52Z</dcterms:created>
  <dcterms:modified xsi:type="dcterms:W3CDTF">2026-03-19T06:12:06Z</dcterms:modified>
</cp:coreProperties>
</file>