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IRU\AppData\Local\Temp\Rar$DIa0.996\"/>
    </mc:Choice>
  </mc:AlternateContent>
  <xr:revisionPtr revIDLastSave="0" documentId="13_ncr:1_{A695F953-9579-435B-B66F-0FB1671CC9D3}" xr6:coauthVersionLast="45" xr6:coauthVersionMax="45" xr10:uidLastSave="{00000000-0000-0000-0000-000000000000}"/>
  <bookViews>
    <workbookView xWindow="-60" yWindow="-60" windowWidth="24120" windowHeight="12960" tabRatio="899" xr2:uid="{00000000-000D-0000-FFFF-FFFF00000000}"/>
  </bookViews>
  <sheets>
    <sheet name="Доходы" sheetId="44" r:id="rId1"/>
    <sheet name="Расходы" sheetId="96" r:id="rId2"/>
  </sheets>
  <definedNames>
    <definedName name="_xlnm._FilterDatabase" localSheetId="0" hidden="1">Доходы!$A$13:$R$35</definedName>
    <definedName name="_xlnm.Print_Titles" localSheetId="0">Доходы!$16:$16</definedName>
    <definedName name="_xlnm.Print_Area" localSheetId="0">Доходы!$A$3:$V$36</definedName>
    <definedName name="_xlnm.Print_Area" localSheetId="1">Расходы!$A$2:$S$65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24" i="44" l="1"/>
  <c r="O17" i="44"/>
  <c r="Q57" i="96"/>
  <c r="Q55" i="96"/>
  <c r="P55" i="96"/>
  <c r="Q48" i="96"/>
  <c r="O17" i="96"/>
  <c r="N17" i="96"/>
  <c r="M17" i="96"/>
  <c r="O14" i="96"/>
  <c r="N14" i="96"/>
  <c r="M14" i="96"/>
  <c r="O42" i="96"/>
  <c r="N42" i="96"/>
  <c r="M42" i="96"/>
  <c r="Q44" i="96"/>
  <c r="O39" i="96"/>
  <c r="O38" i="96" s="1"/>
  <c r="N39" i="96"/>
  <c r="N38" i="96" s="1"/>
  <c r="M39" i="96"/>
  <c r="M38" i="96" s="1"/>
  <c r="Q35" i="96"/>
  <c r="Q33" i="96"/>
  <c r="Q26" i="96"/>
  <c r="Q18" i="44"/>
  <c r="Q64" i="96"/>
  <c r="Q50" i="96"/>
  <c r="Q49" i="96"/>
  <c r="Q47" i="96"/>
  <c r="O52" i="96"/>
  <c r="N52" i="96"/>
  <c r="N51" i="96" s="1"/>
  <c r="M52" i="96"/>
  <c r="M51" i="96" s="1"/>
  <c r="Q56" i="96"/>
  <c r="O46" i="96"/>
  <c r="N46" i="96"/>
  <c r="N45" i="96" s="1"/>
  <c r="M46" i="96"/>
  <c r="M45" i="96" s="1"/>
  <c r="P50" i="96"/>
  <c r="Q31" i="96"/>
  <c r="Q30" i="96"/>
  <c r="Q21" i="96"/>
  <c r="T21" i="96" s="1"/>
  <c r="M20" i="96"/>
  <c r="N20" i="96"/>
  <c r="O20" i="96"/>
  <c r="Q20" i="96"/>
  <c r="T20" i="96" s="1"/>
  <c r="Q54" i="96"/>
  <c r="O25" i="44"/>
  <c r="O34" i="44"/>
  <c r="Q27" i="44"/>
  <c r="M34" i="44"/>
  <c r="N25" i="44"/>
  <c r="M25" i="44"/>
  <c r="M17" i="44"/>
  <c r="N17" i="44"/>
  <c r="Q19" i="44"/>
  <c r="P19" i="44"/>
  <c r="P61" i="96"/>
  <c r="O62" i="96"/>
  <c r="O59" i="96" s="1"/>
  <c r="N62" i="96"/>
  <c r="N59" i="96" s="1"/>
  <c r="M62" i="96"/>
  <c r="M59" i="96" s="1"/>
  <c r="M22" i="96"/>
  <c r="P53" i="96"/>
  <c r="P41" i="96"/>
  <c r="P40" i="96"/>
  <c r="P36" i="96"/>
  <c r="P32" i="96"/>
  <c r="P29" i="96"/>
  <c r="P27" i="96"/>
  <c r="P25" i="96"/>
  <c r="P24" i="96"/>
  <c r="P23" i="96"/>
  <c r="P19" i="96"/>
  <c r="P18" i="96"/>
  <c r="P16" i="96"/>
  <c r="P15" i="96"/>
  <c r="Q63" i="96"/>
  <c r="Q62" i="96" s="1"/>
  <c r="Q59" i="96" s="1"/>
  <c r="Q58" i="96"/>
  <c r="Q53" i="96"/>
  <c r="T53" i="96" s="1"/>
  <c r="Q40" i="96"/>
  <c r="Q41" i="96"/>
  <c r="Q37" i="96"/>
  <c r="T37" i="96" s="1"/>
  <c r="Q36" i="96"/>
  <c r="Q34" i="96"/>
  <c r="Q32" i="96"/>
  <c r="Q29" i="96"/>
  <c r="T29" i="96" s="1"/>
  <c r="Q28" i="96"/>
  <c r="T28" i="96" s="1"/>
  <c r="Q27" i="96"/>
  <c r="T27" i="96" s="1"/>
  <c r="Q25" i="96"/>
  <c r="Q24" i="96"/>
  <c r="Q23" i="96"/>
  <c r="Q19" i="96"/>
  <c r="Q18" i="96"/>
  <c r="Q16" i="96"/>
  <c r="Q15" i="96"/>
  <c r="O22" i="96"/>
  <c r="N22" i="96"/>
  <c r="P32" i="44"/>
  <c r="P31" i="44"/>
  <c r="P30" i="44"/>
  <c r="P29" i="44"/>
  <c r="P26" i="44"/>
  <c r="P22" i="44"/>
  <c r="P21" i="44"/>
  <c r="P20" i="44"/>
  <c r="P18" i="44"/>
  <c r="Q32" i="44"/>
  <c r="Q31" i="44"/>
  <c r="Q30" i="44"/>
  <c r="Q29" i="44"/>
  <c r="Q26" i="44"/>
  <c r="Q25" i="44" s="1"/>
  <c r="Q22" i="44"/>
  <c r="Q20" i="44"/>
  <c r="Q21" i="44"/>
  <c r="N34" i="44"/>
  <c r="U25" i="44"/>
  <c r="U17" i="44"/>
  <c r="S17" i="44"/>
  <c r="S25" i="44"/>
  <c r="R42" i="96"/>
  <c r="R39" i="96"/>
  <c r="R17" i="96"/>
  <c r="S52" i="96"/>
  <c r="S45" i="96"/>
  <c r="S42" i="96"/>
  <c r="S39" i="96"/>
  <c r="S17" i="96"/>
  <c r="K17" i="96"/>
  <c r="J17" i="96"/>
  <c r="I17" i="96"/>
  <c r="H17" i="96"/>
  <c r="K52" i="96"/>
  <c r="J52" i="96"/>
  <c r="I52" i="96"/>
  <c r="H52" i="96"/>
  <c r="K34" i="44"/>
  <c r="J34" i="44"/>
  <c r="I34" i="44"/>
  <c r="L34" i="44"/>
  <c r="T31" i="44"/>
  <c r="R30" i="44"/>
  <c r="L25" i="44"/>
  <c r="K25" i="44"/>
  <c r="J25" i="44"/>
  <c r="I25" i="44"/>
  <c r="L17" i="44"/>
  <c r="K17" i="44"/>
  <c r="J17" i="44"/>
  <c r="I17" i="44"/>
  <c r="R20" i="44"/>
  <c r="R18" i="44"/>
  <c r="N13" i="96" l="1"/>
  <c r="M28" i="44"/>
  <c r="M35" i="44" s="1"/>
  <c r="P46" i="96"/>
  <c r="Q17" i="96"/>
  <c r="Q14" i="96"/>
  <c r="Q39" i="96"/>
  <c r="Q38" i="96" s="1"/>
  <c r="T40" i="96"/>
  <c r="Q43" i="96"/>
  <c r="Q42" i="96" s="1"/>
  <c r="T42" i="96" s="1"/>
  <c r="Q52" i="96"/>
  <c r="Q51" i="96" s="1"/>
  <c r="P34" i="44"/>
  <c r="P25" i="44"/>
  <c r="Q17" i="44"/>
  <c r="Q28" i="44" s="1"/>
  <c r="Q22" i="96"/>
  <c r="T22" i="96" s="1"/>
  <c r="M13" i="96"/>
  <c r="M65" i="96" s="1"/>
  <c r="T58" i="96"/>
  <c r="O28" i="44"/>
  <c r="P17" i="44"/>
  <c r="N28" i="44"/>
  <c r="N35" i="44" s="1"/>
  <c r="P14" i="96"/>
  <c r="P22" i="96"/>
  <c r="P52" i="96"/>
  <c r="P17" i="96"/>
  <c r="P38" i="96"/>
  <c r="N65" i="96"/>
  <c r="O45" i="96"/>
  <c r="P45" i="96" s="1"/>
  <c r="O51" i="96"/>
  <c r="P51" i="96" s="1"/>
  <c r="P39" i="96"/>
  <c r="T41" i="96"/>
  <c r="O13" i="96"/>
  <c r="Q34" i="44"/>
  <c r="I15" i="96"/>
  <c r="K15" i="96"/>
  <c r="H15" i="96"/>
  <c r="J15" i="96"/>
  <c r="S65" i="96"/>
  <c r="L35" i="44"/>
  <c r="S28" i="44"/>
  <c r="R17" i="44"/>
  <c r="J65" i="96"/>
  <c r="I65" i="96"/>
  <c r="H65" i="96"/>
  <c r="K65" i="96"/>
  <c r="J35" i="44"/>
  <c r="K35" i="44"/>
  <c r="R25" i="44"/>
  <c r="U28" i="44"/>
  <c r="R65" i="96"/>
  <c r="I35" i="44"/>
  <c r="Q35" i="44" l="1"/>
  <c r="R28" i="44"/>
  <c r="T43" i="96"/>
  <c r="T39" i="96"/>
  <c r="T52" i="96"/>
  <c r="O35" i="44"/>
  <c r="P35" i="44" s="1"/>
  <c r="P28" i="44"/>
  <c r="Q46" i="96"/>
  <c r="Q13" i="96"/>
  <c r="T17" i="96"/>
  <c r="O65" i="96"/>
  <c r="P65" i="96" s="1"/>
  <c r="P13" i="96"/>
  <c r="Q45" i="96" l="1"/>
  <c r="T46" i="96"/>
  <c r="T45" i="96" l="1"/>
  <c r="Q65" i="96"/>
  <c r="T65" i="96" s="1"/>
</calcChain>
</file>

<file path=xl/sharedStrings.xml><?xml version="1.0" encoding="utf-8"?>
<sst xmlns="http://schemas.openxmlformats.org/spreadsheetml/2006/main" count="455" uniqueCount="172">
  <si>
    <t>глав-ный распо-ряди-тель*</t>
  </si>
  <si>
    <t>Налог на имущество физических лиц</t>
  </si>
  <si>
    <t>01</t>
  </si>
  <si>
    <t>03</t>
  </si>
  <si>
    <t>04</t>
  </si>
  <si>
    <t>05</t>
  </si>
  <si>
    <t>06</t>
  </si>
  <si>
    <t>08</t>
  </si>
  <si>
    <t>Группа</t>
  </si>
  <si>
    <t>Подгруппа</t>
  </si>
  <si>
    <t>Элемент</t>
  </si>
  <si>
    <t>Классификация операций сектора государственного управления</t>
  </si>
  <si>
    <t>Статья и подстатья</t>
  </si>
  <si>
    <t>Подвид доходов</t>
  </si>
  <si>
    <t>000</t>
  </si>
  <si>
    <t>Начисления на выплаты по оплате труда</t>
  </si>
  <si>
    <t>НАЦИОНАЛЬНАЯ ОБОРОНА</t>
  </si>
  <si>
    <t>Заработная плата</t>
  </si>
  <si>
    <t>Услуги связи</t>
  </si>
  <si>
    <t>1</t>
  </si>
  <si>
    <t>Вид доходов</t>
  </si>
  <si>
    <t>Наименование показателей</t>
  </si>
  <si>
    <t>КОДЫ                                                      классификации доходов бюджетов</t>
  </si>
  <si>
    <t>Администратор</t>
  </si>
  <si>
    <t>раз-дел</t>
  </si>
  <si>
    <t>под-раз-дел</t>
  </si>
  <si>
    <t>110</t>
  </si>
  <si>
    <t>120</t>
  </si>
  <si>
    <t>00</t>
  </si>
  <si>
    <t>2</t>
  </si>
  <si>
    <t>Работы, услуги по содержанию имущества</t>
  </si>
  <si>
    <t>Прочие работы, услуги</t>
  </si>
  <si>
    <t>Налог на доходы физических лиц</t>
  </si>
  <si>
    <t>00000</t>
  </si>
  <si>
    <t>0000</t>
  </si>
  <si>
    <t>целевая статья</t>
  </si>
  <si>
    <t>ОБЩЕГОСУДАРСТВЕННЫЕ ВОПРОСЫ</t>
  </si>
  <si>
    <t>Наименование показателя</t>
  </si>
  <si>
    <t>вид рас- хода</t>
  </si>
  <si>
    <t>02</t>
  </si>
  <si>
    <t>10</t>
  </si>
  <si>
    <t>11</t>
  </si>
  <si>
    <t>ЖИЛИЩНО-КОММУНАЛЬНОЕ ХОЗЯЙСТВО</t>
  </si>
  <si>
    <t>СОЦИАЛЬНАЯ ПОЛИТИКА</t>
  </si>
  <si>
    <t xml:space="preserve"> </t>
  </si>
  <si>
    <t>211</t>
  </si>
  <si>
    <t>213</t>
  </si>
  <si>
    <t>223</t>
  </si>
  <si>
    <t>225</t>
  </si>
  <si>
    <t>226</t>
  </si>
  <si>
    <t xml:space="preserve">Код формы </t>
  </si>
  <si>
    <t>04020</t>
  </si>
  <si>
    <t>Осуществление первичного воинского учета на территориях, где отсутствуют военные комиссариаты</t>
  </si>
  <si>
    <t>Функционирование высшего должностного лица органа местного самоуправления</t>
  </si>
  <si>
    <t>Функционирование местных администраций</t>
  </si>
  <si>
    <t>Дома культуры</t>
  </si>
  <si>
    <t>I квартал</t>
  </si>
  <si>
    <t>II квартал</t>
  </si>
  <si>
    <t>III квартал</t>
  </si>
  <si>
    <t>IV квартал</t>
  </si>
  <si>
    <t>К  О  Д  Ы                                                                                                                                                             классификации расходов бюджетов</t>
  </si>
  <si>
    <t>За счет субвенций</t>
  </si>
  <si>
    <t>Отклонение</t>
  </si>
  <si>
    <t>Уточнен на 01.07.09</t>
  </si>
  <si>
    <t>6 мес</t>
  </si>
  <si>
    <t>Исполнено за 9 месяцев 2009 года</t>
  </si>
  <si>
    <t>Исполнено за 6 месяцев 2009 года</t>
  </si>
  <si>
    <t>802</t>
  </si>
  <si>
    <t>НАЦИОНАЛЬНАЯ БЕЗОПАСНОСТЬ И ПРАВООХРАНИТЕЛЬНАЯ ДЕЯТЕЛЬНОСТЬ</t>
  </si>
  <si>
    <t>Благоустройство</t>
  </si>
  <si>
    <t>182</t>
  </si>
  <si>
    <t>01030</t>
  </si>
  <si>
    <t>1000</t>
  </si>
  <si>
    <t>244</t>
  </si>
  <si>
    <t>121</t>
  </si>
  <si>
    <t>852</t>
  </si>
  <si>
    <t>13</t>
  </si>
  <si>
    <t>851</t>
  </si>
  <si>
    <t>0000020300</t>
  </si>
  <si>
    <t>0000020400</t>
  </si>
  <si>
    <t>129</t>
  </si>
  <si>
    <t>Госпошлина за совершение нотариальных действий</t>
  </si>
  <si>
    <t>853</t>
  </si>
  <si>
    <t>0000009399</t>
  </si>
  <si>
    <t>0000051180</t>
  </si>
  <si>
    <t>0000044099</t>
  </si>
  <si>
    <t xml:space="preserve">Начисления на выплаты по оплате труда </t>
  </si>
  <si>
    <t>150</t>
  </si>
  <si>
    <t>35118</t>
  </si>
  <si>
    <t>343</t>
  </si>
  <si>
    <t>15001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</si>
  <si>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</si>
  <si>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НАЛОГОВЫЕ ДОХОДЫ </t>
  </si>
  <si>
    <t>НЕНАЛОГОВЫЕ ДОХОДЫ</t>
  </si>
  <si>
    <t>НАЛОГОВЫЕ И НЕНАЛОГОВЫЕ ДОХОДЫ</t>
  </si>
  <si>
    <t>БЕЗВОЗМЕЗДНЫЕ ПОСТУПЛЕНИЯ</t>
  </si>
  <si>
    <t>ДОХОДЫ БЮДЖЕТА ВСЕГО</t>
  </si>
  <si>
    <t>Прочие межбюджетные трансферты, передаваемые бюджетам сельских поселений</t>
  </si>
  <si>
    <t>РАСХОДЫ БЮДЖЕТА ВСЕГО</t>
  </si>
  <si>
    <t xml:space="preserve">Другие общегосударственные вопросы </t>
  </si>
  <si>
    <t>111</t>
  </si>
  <si>
    <t>119</t>
  </si>
  <si>
    <t>Увеличение стоимости горюче-смазочных материалов</t>
  </si>
  <si>
    <t>Увеличение стоимости прочих материальных запасов</t>
  </si>
  <si>
    <t>346</t>
  </si>
  <si>
    <t>349</t>
  </si>
  <si>
    <t>291</t>
  </si>
  <si>
    <t>Уплата транспортного налога</t>
  </si>
  <si>
    <t>Уплата пени по страховым взносам</t>
  </si>
  <si>
    <t>292</t>
  </si>
  <si>
    <t>0000021801</t>
  </si>
  <si>
    <t>Мероприятия по предупреждению и ликвидации последствий чрезвычайных ситуаций и стихийных бедствий</t>
  </si>
  <si>
    <t>КУЛЬТУРА, КИНЕМАТОГРАФИЯ</t>
  </si>
  <si>
    <t>Пенсионное обеспечение</t>
  </si>
  <si>
    <t>0000049101</t>
  </si>
  <si>
    <t>312</t>
  </si>
  <si>
    <t>264</t>
  </si>
  <si>
    <t>Приложение № 1</t>
  </si>
  <si>
    <t>Исполнено, руб.</t>
  </si>
  <si>
    <t>Процент исполнения,%</t>
  </si>
  <si>
    <t>КОСГУ</t>
  </si>
  <si>
    <t>Сумма отклонения, руб.</t>
  </si>
  <si>
    <t>0000052106</t>
  </si>
  <si>
    <t>540</t>
  </si>
  <si>
    <t>251</t>
  </si>
  <si>
    <t>14</t>
  </si>
  <si>
    <t>Приложение №2</t>
  </si>
  <si>
    <t>к Решению Совета сельского поселения</t>
  </si>
  <si>
    <t>Земельный налог с организаций</t>
  </si>
  <si>
    <t>Земельный налог с физических лиц</t>
  </si>
  <si>
    <t>02010</t>
  </si>
  <si>
    <t>06033</t>
  </si>
  <si>
    <t>06043</t>
  </si>
  <si>
    <t>Прочие неналоговые доходы</t>
  </si>
  <si>
    <t>17</t>
  </si>
  <si>
    <t>05050</t>
  </si>
  <si>
    <t>180</t>
  </si>
  <si>
    <t>40014</t>
  </si>
  <si>
    <t>247</t>
  </si>
  <si>
    <t>0000060005</t>
  </si>
  <si>
    <t>227</t>
  </si>
  <si>
    <t>Страхование</t>
  </si>
  <si>
    <t>310</t>
  </si>
  <si>
    <t>Увеличение стоимости основных средств</t>
  </si>
  <si>
    <t xml:space="preserve">Пенсии, пособия, выплачиваемые работодателями, нанимателями бывшим работникам </t>
  </si>
  <si>
    <t>Перечисления другим бюджетам бюджетной системы Российской Федерации</t>
  </si>
  <si>
    <t>Утвержденные бюджетные назначения на 2022 год</t>
  </si>
  <si>
    <t>Утвержденные бюджетные назначения на 2022 год (уточненные)</t>
  </si>
  <si>
    <t>Дотации бюджетам сельских поселений на выравнивание бюджетной обеспеченности из бюджета субъекта Российской Федерации</t>
  </si>
  <si>
    <t>49999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</si>
  <si>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</si>
  <si>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Коммунальные услуги (ТКО)</t>
  </si>
  <si>
    <t>Коммунальные услуги (электроэнергия)</t>
  </si>
  <si>
    <t>Увеличение стоимости горюче-смазочных материалов (дрова)</t>
  </si>
  <si>
    <t>Увеличение стоимости прочих материальных запасов однократного применения (для награждения, дарения)</t>
  </si>
  <si>
    <t>Прочие работы, услуги (подвеска освещения)</t>
  </si>
  <si>
    <t>Арендная плата за пользование имуществом</t>
  </si>
  <si>
    <t>Уплата земельного налога</t>
  </si>
  <si>
    <t>Уплата пени по земельному налогу</t>
  </si>
  <si>
    <t>05025</t>
  </si>
  <si>
    <t>Доходы, получаемые в виде арендной платы за земельные участки</t>
  </si>
  <si>
    <t>Единый сельскохозяйственный налог</t>
  </si>
  <si>
    <t>03010</t>
  </si>
  <si>
    <t>2100</t>
  </si>
  <si>
    <t>Объемы поступления доходов бюджета сельского поселения "Оройское" за 2022 год</t>
  </si>
  <si>
    <t xml:space="preserve">                                         Ведомственная структура расходов бюджета сельского поселения "Оройское" за 2022 год</t>
  </si>
  <si>
    <t>Резервные средства</t>
  </si>
  <si>
    <t>Расходы</t>
  </si>
  <si>
    <t>0000070050</t>
  </si>
  <si>
    <t>870</t>
  </si>
  <si>
    <t>"Оройское" от 21 ИЮНЯ 2023 ГОДА№75                       №</t>
  </si>
  <si>
    <r>
      <t xml:space="preserve">"Оройское" </t>
    </r>
    <r>
      <rPr>
        <b/>
        <sz val="10"/>
        <rFont val="Arial Cyr"/>
        <charset val="204"/>
      </rPr>
      <t xml:space="preserve">от21 ИЮНЯ 2023 ГОДА №75     </t>
    </r>
    <r>
      <rPr>
        <sz val="10"/>
        <rFont val="Arial Cyr"/>
        <charset val="204"/>
      </rPr>
      <t xml:space="preserve">                   №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</si>
</sst>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_р_._-;\-* #,##0_р_._-;_-* &quot;-&quot;_р_._-;_-@_-"/>
    <numFmt numFmtId="165" formatCode="_-* #,##0.00_р_._-;\-* #,##0.00_р_._-;_-* &quot;-&quot;??_р_._-;_-@_-"/>
  </numFmts>
  <fonts count="35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b/>
      <sz val="8"/>
      <name val="Arial Cyr"/>
      <family val="2"/>
      <charset val="204"/>
    </font>
    <font>
      <sz val="7"/>
      <name val="Arial CYR"/>
      <family val="2"/>
      <charset val="204"/>
    </font>
    <font>
      <sz val="7"/>
      <name val="Arial Cyr"/>
      <charset val="204"/>
    </font>
    <font>
      <sz val="10"/>
      <name val="Arial Cyr"/>
      <charset val="204"/>
    </font>
    <font>
      <sz val="9"/>
      <name val="Arial Cyr"/>
      <family val="2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</font>
    <font>
      <b/>
      <sz val="8"/>
      <name val="Arial Cyr"/>
      <charset val="204"/>
    </font>
    <font>
      <sz val="9"/>
      <name val="Arial Cyr"/>
      <charset val="204"/>
    </font>
    <font>
      <sz val="7"/>
      <name val="Times New Roman"/>
      <family val="1"/>
      <charset val="204"/>
    </font>
    <font>
      <b/>
      <sz val="9"/>
      <name val="Arial Cyr"/>
      <charset val="204"/>
    </font>
    <font>
      <b/>
      <sz val="11"/>
      <name val="Arial Cyr"/>
      <charset val="204"/>
    </font>
    <font>
      <b/>
      <sz val="8"/>
      <name val="Arial"/>
      <family val="2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Arial Cyr"/>
      <charset val="204"/>
    </font>
    <font>
      <sz val="9"/>
      <color indexed="8"/>
      <name val="Arial Cyr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8"/>
      <color rgb="FF000000"/>
      <name val="Arial Cyr"/>
    </font>
    <font>
      <sz val="8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1" fillId="0" borderId="18">
      <alignment horizontal="left" wrapText="1" indent="2"/>
    </xf>
    <xf numFmtId="0" fontId="31" fillId="0" borderId="19">
      <alignment horizontal="left" wrapText="1"/>
    </xf>
  </cellStyleXfs>
  <cellXfs count="219">
    <xf numFmtId="0" fontId="0" fillId="0" borderId="0" xfId="0"/>
    <xf numFmtId="0" fontId="0" fillId="0" borderId="0" xfId="0" applyFill="1"/>
    <xf numFmtId="0" fontId="8" fillId="0" borderId="1" xfId="0" applyFont="1" applyFill="1" applyBorder="1" applyAlignment="1">
      <alignment horizontal="right"/>
    </xf>
    <xf numFmtId="0" fontId="8" fillId="0" borderId="1" xfId="0" applyFont="1" applyFill="1" applyBorder="1"/>
    <xf numFmtId="0" fontId="8" fillId="0" borderId="0" xfId="0" applyFont="1" applyFill="1"/>
    <xf numFmtId="0" fontId="12" fillId="0" borderId="0" xfId="0" applyFont="1" applyFill="1"/>
    <xf numFmtId="49" fontId="3" fillId="0" borderId="2" xfId="0" applyNumberFormat="1" applyFont="1" applyFill="1" applyBorder="1" applyAlignment="1">
      <alignment horizontal="center"/>
    </xf>
    <xf numFmtId="0" fontId="7" fillId="0" borderId="0" xfId="0" applyFont="1" applyFill="1"/>
    <xf numFmtId="0" fontId="8" fillId="0" borderId="3" xfId="0" applyFont="1" applyFill="1" applyBorder="1" applyAlignment="1">
      <alignment horizontal="right"/>
    </xf>
    <xf numFmtId="49" fontId="3" fillId="0" borderId="5" xfId="0" applyNumberFormat="1" applyFont="1" applyFill="1" applyBorder="1" applyAlignment="1">
      <alignment horizontal="center"/>
    </xf>
    <xf numFmtId="49" fontId="14" fillId="0" borderId="5" xfId="0" applyNumberFormat="1" applyFont="1" applyFill="1" applyBorder="1"/>
    <xf numFmtId="49" fontId="3" fillId="0" borderId="6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2" fillId="0" borderId="0" xfId="0" applyFont="1" applyFill="1"/>
    <xf numFmtId="0" fontId="10" fillId="0" borderId="0" xfId="0" applyFont="1" applyFill="1"/>
    <xf numFmtId="0" fontId="8" fillId="0" borderId="0" xfId="0" applyFont="1" applyFill="1" applyBorder="1"/>
    <xf numFmtId="0" fontId="8" fillId="0" borderId="4" xfId="0" applyFont="1" applyFill="1" applyBorder="1"/>
    <xf numFmtId="49" fontId="8" fillId="0" borderId="0" xfId="0" applyNumberFormat="1" applyFont="1" applyFill="1"/>
    <xf numFmtId="0" fontId="8" fillId="0" borderId="0" xfId="0" applyFont="1" applyFill="1" applyAlignment="1">
      <alignment wrapText="1"/>
    </xf>
    <xf numFmtId="0" fontId="10" fillId="0" borderId="0" xfId="0" applyFont="1" applyFill="1" applyAlignment="1">
      <alignment wrapText="1"/>
    </xf>
    <xf numFmtId="49" fontId="10" fillId="0" borderId="0" xfId="0" applyNumberFormat="1" applyFont="1" applyFill="1"/>
    <xf numFmtId="49" fontId="6" fillId="0" borderId="1" xfId="0" applyNumberFormat="1" applyFont="1" applyFill="1" applyBorder="1" applyAlignment="1">
      <alignment horizontal="center" vertical="center" textRotation="90"/>
    </xf>
    <xf numFmtId="49" fontId="6" fillId="0" borderId="1" xfId="0" applyNumberFormat="1" applyFont="1" applyFill="1" applyBorder="1" applyAlignment="1">
      <alignment horizontal="center" vertical="center" textRotation="90" wrapText="1"/>
    </xf>
    <xf numFmtId="49" fontId="3" fillId="0" borderId="9" xfId="0" applyNumberFormat="1" applyFont="1" applyFill="1" applyBorder="1" applyAlignment="1">
      <alignment horizontal="center"/>
    </xf>
    <xf numFmtId="49" fontId="14" fillId="0" borderId="9" xfId="0" applyNumberFormat="1" applyFont="1" applyFill="1" applyBorder="1"/>
    <xf numFmtId="49" fontId="3" fillId="0" borderId="10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0" fontId="1" fillId="0" borderId="0" xfId="0" applyFont="1" applyFill="1"/>
    <xf numFmtId="49" fontId="3" fillId="0" borderId="0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right"/>
    </xf>
    <xf numFmtId="0" fontId="2" fillId="0" borderId="0" xfId="0" applyFont="1" applyFill="1" applyBorder="1"/>
    <xf numFmtId="0" fontId="6" fillId="0" borderId="12" xfId="0" applyFont="1" applyFill="1" applyBorder="1" applyAlignment="1">
      <alignment horizontal="center" vertical="center"/>
    </xf>
    <xf numFmtId="0" fontId="2" fillId="0" borderId="1" xfId="0" applyFont="1" applyFill="1" applyBorder="1"/>
    <xf numFmtId="0" fontId="1" fillId="0" borderId="3" xfId="0" applyFont="1" applyFill="1" applyBorder="1" applyAlignment="1">
      <alignment horizontal="right"/>
    </xf>
    <xf numFmtId="0" fontId="1" fillId="0" borderId="1" xfId="0" applyFont="1" applyFill="1" applyBorder="1"/>
    <xf numFmtId="0" fontId="6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right"/>
    </xf>
    <xf numFmtId="0" fontId="13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wrapText="1"/>
    </xf>
    <xf numFmtId="0" fontId="1" fillId="0" borderId="0" xfId="0" applyFont="1" applyFill="1" applyBorder="1"/>
    <xf numFmtId="0" fontId="19" fillId="0" borderId="0" xfId="0" applyFont="1" applyFill="1" applyBorder="1"/>
    <xf numFmtId="49" fontId="3" fillId="0" borderId="13" xfId="0" applyNumberFormat="1" applyFont="1" applyFill="1" applyBorder="1" applyAlignment="1">
      <alignment horizontal="center"/>
    </xf>
    <xf numFmtId="49" fontId="15" fillId="0" borderId="13" xfId="0" applyNumberFormat="1" applyFont="1" applyFill="1" applyBorder="1" applyAlignment="1">
      <alignment horizontal="center"/>
    </xf>
    <xf numFmtId="0" fontId="1" fillId="0" borderId="6" xfId="0" applyFont="1" applyFill="1" applyBorder="1" applyAlignment="1">
      <alignment horizontal="right"/>
    </xf>
    <xf numFmtId="49" fontId="5" fillId="0" borderId="6" xfId="0" applyNumberFormat="1" applyFont="1" applyFill="1" applyBorder="1" applyAlignment="1">
      <alignment horizontal="center"/>
    </xf>
    <xf numFmtId="49" fontId="15" fillId="0" borderId="6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wrapText="1"/>
    </xf>
    <xf numFmtId="0" fontId="6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49" fontId="1" fillId="0" borderId="0" xfId="0" applyNumberFormat="1" applyFont="1" applyFill="1"/>
    <xf numFmtId="49" fontId="5" fillId="0" borderId="5" xfId="0" applyNumberFormat="1" applyFont="1" applyFill="1" applyBorder="1" applyAlignment="1">
      <alignment horizontal="center"/>
    </xf>
    <xf numFmtId="49" fontId="20" fillId="0" borderId="5" xfId="0" applyNumberFormat="1" applyFont="1" applyFill="1" applyBorder="1"/>
    <xf numFmtId="0" fontId="8" fillId="0" borderId="11" xfId="0" applyFont="1" applyFill="1" applyBorder="1"/>
    <xf numFmtId="0" fontId="17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wrapText="1"/>
    </xf>
    <xf numFmtId="0" fontId="18" fillId="0" borderId="13" xfId="0" applyFont="1" applyFill="1" applyBorder="1" applyAlignment="1">
      <alignment wrapText="1"/>
    </xf>
    <xf numFmtId="49" fontId="15" fillId="0" borderId="5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2" fontId="8" fillId="0" borderId="0" xfId="0" applyNumberFormat="1" applyFont="1" applyFill="1"/>
    <xf numFmtId="0" fontId="7" fillId="0" borderId="1" xfId="0" applyFont="1" applyFill="1" applyBorder="1" applyAlignment="1">
      <alignment horizontal="center"/>
    </xf>
    <xf numFmtId="2" fontId="1" fillId="0" borderId="1" xfId="0" applyNumberFormat="1" applyFont="1" applyFill="1" applyBorder="1"/>
    <xf numFmtId="0" fontId="1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center" vertical="center" wrapText="1"/>
    </xf>
    <xf numFmtId="0" fontId="1" fillId="0" borderId="16" xfId="0" applyFont="1" applyFill="1" applyBorder="1"/>
    <xf numFmtId="2" fontId="1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right" vertical="center"/>
    </xf>
    <xf numFmtId="0" fontId="16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right" wrapText="1"/>
    </xf>
    <xf numFmtId="49" fontId="0" fillId="0" borderId="1" xfId="0" applyNumberFormat="1" applyFont="1" applyFill="1" applyBorder="1" applyAlignment="1">
      <alignment horizontal="right" vertical="center"/>
    </xf>
    <xf numFmtId="49" fontId="0" fillId="0" borderId="1" xfId="0" applyNumberFormat="1" applyFill="1" applyBorder="1" applyAlignment="1">
      <alignment horizontal="right" vertical="center"/>
    </xf>
    <xf numFmtId="0" fontId="23" fillId="0" borderId="0" xfId="0" applyFont="1"/>
    <xf numFmtId="0" fontId="18" fillId="0" borderId="0" xfId="0" applyFont="1"/>
    <xf numFmtId="0" fontId="16" fillId="0" borderId="0" xfId="0" applyFont="1"/>
    <xf numFmtId="0" fontId="16" fillId="0" borderId="0" xfId="0" applyFont="1" applyFill="1"/>
    <xf numFmtId="0" fontId="18" fillId="0" borderId="0" xfId="0" applyFont="1" applyFill="1"/>
    <xf numFmtId="49" fontId="16" fillId="0" borderId="0" xfId="0" applyNumberFormat="1" applyFont="1" applyFill="1"/>
    <xf numFmtId="0" fontId="18" fillId="0" borderId="0" xfId="0" applyFont="1" applyFill="1" applyAlignment="1">
      <alignment horizontal="centerContinuous"/>
    </xf>
    <xf numFmtId="49" fontId="18" fillId="0" borderId="0" xfId="0" applyNumberFormat="1" applyFont="1" applyFill="1" applyAlignment="1">
      <alignment horizontal="centerContinuous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16" fillId="0" borderId="1" xfId="0" applyFont="1" applyFill="1" applyBorder="1"/>
    <xf numFmtId="0" fontId="16" fillId="0" borderId="8" xfId="0" applyFont="1" applyFill="1" applyBorder="1" applyAlignment="1">
      <alignment horizontal="right"/>
    </xf>
    <xf numFmtId="0" fontId="16" fillId="0" borderId="3" xfId="0" applyFont="1" applyFill="1" applyBorder="1" applyAlignment="1">
      <alignment horizontal="right"/>
    </xf>
    <xf numFmtId="0" fontId="18" fillId="0" borderId="1" xfId="0" applyFont="1" applyFill="1" applyBorder="1" applyAlignment="1">
      <alignment horizontal="right"/>
    </xf>
    <xf numFmtId="2" fontId="18" fillId="0" borderId="1" xfId="0" applyNumberFormat="1" applyFont="1" applyFill="1" applyBorder="1" applyAlignment="1">
      <alignment horizontal="right"/>
    </xf>
    <xf numFmtId="0" fontId="16" fillId="0" borderId="1" xfId="0" applyFont="1" applyFill="1" applyBorder="1" applyAlignment="1">
      <alignment horizontal="right"/>
    </xf>
    <xf numFmtId="0" fontId="16" fillId="0" borderId="4" xfId="0" applyFont="1" applyFill="1" applyBorder="1" applyAlignment="1">
      <alignment horizontal="right"/>
    </xf>
    <xf numFmtId="0" fontId="21" fillId="0" borderId="1" xfId="0" applyFont="1" applyFill="1" applyBorder="1" applyAlignment="1">
      <alignment horizontal="center" wrapText="1"/>
    </xf>
    <xf numFmtId="0" fontId="18" fillId="0" borderId="3" xfId="0" applyFont="1" applyFill="1" applyBorder="1" applyAlignment="1">
      <alignment horizontal="right"/>
    </xf>
    <xf numFmtId="0" fontId="18" fillId="0" borderId="4" xfId="0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right" vertical="center"/>
    </xf>
    <xf numFmtId="0" fontId="18" fillId="0" borderId="1" xfId="0" applyFont="1" applyFill="1" applyBorder="1"/>
    <xf numFmtId="1" fontId="18" fillId="0" borderId="1" xfId="0" applyNumberFormat="1" applyFont="1" applyFill="1" applyBorder="1" applyAlignment="1">
      <alignment horizontal="right"/>
    </xf>
    <xf numFmtId="3" fontId="22" fillId="0" borderId="1" xfId="0" applyNumberFormat="1" applyFont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 vertical="center"/>
    </xf>
    <xf numFmtId="3" fontId="21" fillId="0" borderId="1" xfId="0" applyNumberFormat="1" applyFont="1" applyBorder="1" applyAlignment="1">
      <alignment horizontal="right" vertical="center" wrapText="1"/>
    </xf>
    <xf numFmtId="3" fontId="21" fillId="0" borderId="1" xfId="0" applyNumberFormat="1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/>
    </xf>
    <xf numFmtId="0" fontId="8" fillId="0" borderId="16" xfId="0" applyFont="1" applyFill="1" applyBorder="1"/>
    <xf numFmtId="0" fontId="8" fillId="0" borderId="12" xfId="0" applyFont="1" applyFill="1" applyBorder="1"/>
    <xf numFmtId="0" fontId="8" fillId="0" borderId="16" xfId="0" applyFont="1" applyFill="1" applyBorder="1" applyAlignment="1">
      <alignment horizontal="right"/>
    </xf>
    <xf numFmtId="0" fontId="8" fillId="0" borderId="13" xfId="0" applyFont="1" applyFill="1" applyBorder="1" applyAlignment="1">
      <alignment horizontal="right"/>
    </xf>
    <xf numFmtId="0" fontId="1" fillId="0" borderId="13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4" fontId="22" fillId="0" borderId="1" xfId="0" applyNumberFormat="1" applyFont="1" applyBorder="1" applyAlignment="1">
      <alignment horizontal="right" vertical="center" wrapText="1"/>
    </xf>
    <xf numFmtId="4" fontId="21" fillId="0" borderId="1" xfId="0" applyNumberFormat="1" applyFont="1" applyBorder="1" applyAlignment="1">
      <alignment horizontal="right" vertical="center" wrapText="1"/>
    </xf>
    <xf numFmtId="4" fontId="16" fillId="0" borderId="1" xfId="0" applyNumberFormat="1" applyFont="1" applyBorder="1" applyAlignment="1">
      <alignment horizontal="right" vertical="center"/>
    </xf>
    <xf numFmtId="4" fontId="22" fillId="0" borderId="1" xfId="0" applyNumberFormat="1" applyFont="1" applyBorder="1" applyAlignment="1">
      <alignment horizontal="right" wrapText="1"/>
    </xf>
    <xf numFmtId="4" fontId="21" fillId="0" borderId="1" xfId="0" applyNumberFormat="1" applyFont="1" applyFill="1" applyBorder="1" applyAlignment="1">
      <alignment horizontal="right" vertical="center" wrapText="1"/>
    </xf>
    <xf numFmtId="2" fontId="21" fillId="0" borderId="1" xfId="0" applyNumberFormat="1" applyFont="1" applyBorder="1" applyAlignment="1">
      <alignment horizontal="right" vertical="center" wrapText="1"/>
    </xf>
    <xf numFmtId="2" fontId="22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 vertical="center"/>
    </xf>
    <xf numFmtId="2" fontId="22" fillId="0" borderId="1" xfId="0" applyNumberFormat="1" applyFont="1" applyBorder="1" applyAlignment="1">
      <alignment horizontal="right" wrapText="1"/>
    </xf>
    <xf numFmtId="0" fontId="16" fillId="0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right" vertical="center"/>
    </xf>
    <xf numFmtId="4" fontId="22" fillId="0" borderId="1" xfId="0" applyNumberFormat="1" applyFont="1" applyFill="1" applyBorder="1" applyAlignment="1">
      <alignment horizontal="right"/>
    </xf>
    <xf numFmtId="4" fontId="21" fillId="0" borderId="1" xfId="0" applyNumberFormat="1" applyFont="1" applyFill="1" applyBorder="1" applyAlignment="1">
      <alignment horizontal="right"/>
    </xf>
    <xf numFmtId="4" fontId="22" fillId="0" borderId="1" xfId="0" applyNumberFormat="1" applyFont="1" applyFill="1" applyBorder="1" applyAlignment="1">
      <alignment horizontal="right" vertical="center"/>
    </xf>
    <xf numFmtId="4" fontId="25" fillId="0" borderId="1" xfId="0" applyNumberFormat="1" applyFont="1" applyFill="1" applyBorder="1" applyAlignment="1">
      <alignment horizontal="right"/>
    </xf>
    <xf numFmtId="0" fontId="21" fillId="0" borderId="1" xfId="0" applyFont="1" applyFill="1" applyBorder="1" applyAlignment="1">
      <alignment wrapText="1"/>
    </xf>
    <xf numFmtId="0" fontId="22" fillId="0" borderId="1" xfId="0" applyFont="1" applyFill="1" applyBorder="1" applyAlignment="1">
      <alignment horizontal="left" wrapText="1"/>
    </xf>
    <xf numFmtId="0" fontId="21" fillId="0" borderId="1" xfId="0" applyFont="1" applyFill="1" applyBorder="1" applyAlignment="1">
      <alignment horizontal="left" wrapText="1"/>
    </xf>
    <xf numFmtId="0" fontId="27" fillId="0" borderId="1" xfId="0" applyFont="1" applyFill="1" applyBorder="1" applyAlignment="1">
      <alignment wrapText="1"/>
    </xf>
    <xf numFmtId="0" fontId="25" fillId="0" borderId="1" xfId="0" applyFont="1" applyFill="1" applyBorder="1" applyAlignment="1">
      <alignment wrapText="1"/>
    </xf>
    <xf numFmtId="0" fontId="22" fillId="0" borderId="1" xfId="0" applyFont="1" applyFill="1" applyBorder="1" applyAlignment="1">
      <alignment wrapText="1"/>
    </xf>
    <xf numFmtId="0" fontId="26" fillId="0" borderId="1" xfId="0" applyFont="1" applyFill="1" applyBorder="1" applyAlignment="1">
      <alignment wrapText="1"/>
    </xf>
    <xf numFmtId="49" fontId="22" fillId="0" borderId="1" xfId="0" applyNumberFormat="1" applyFont="1" applyFill="1" applyBorder="1" applyAlignment="1">
      <alignment horizontal="center"/>
    </xf>
    <xf numFmtId="49" fontId="21" fillId="0" borderId="1" xfId="0" applyNumberFormat="1" applyFont="1" applyFill="1" applyBorder="1" applyAlignment="1">
      <alignment horizontal="center"/>
    </xf>
    <xf numFmtId="0" fontId="28" fillId="0" borderId="1" xfId="0" applyFont="1" applyFill="1" applyBorder="1" applyAlignment="1">
      <alignment horizontal="center" wrapText="1"/>
    </xf>
    <xf numFmtId="3" fontId="22" fillId="0" borderId="1" xfId="0" applyNumberFormat="1" applyFont="1" applyFill="1" applyBorder="1" applyAlignment="1">
      <alignment horizontal="right"/>
    </xf>
    <xf numFmtId="3" fontId="21" fillId="0" borderId="1" xfId="0" applyNumberFormat="1" applyFont="1" applyFill="1" applyBorder="1" applyAlignment="1">
      <alignment horizontal="right"/>
    </xf>
    <xf numFmtId="3" fontId="22" fillId="0" borderId="1" xfId="0" applyNumberFormat="1" applyFont="1" applyFill="1" applyBorder="1" applyAlignment="1">
      <alignment horizontal="right" vertical="center"/>
    </xf>
    <xf numFmtId="3" fontId="25" fillId="0" borderId="1" xfId="0" applyNumberFormat="1" applyFont="1" applyFill="1" applyBorder="1" applyAlignment="1">
      <alignment horizontal="right"/>
    </xf>
    <xf numFmtId="49" fontId="21" fillId="0" borderId="1" xfId="0" applyNumberFormat="1" applyFont="1" applyFill="1" applyBorder="1" applyAlignment="1">
      <alignment horizontal="center" wrapText="1"/>
    </xf>
    <xf numFmtId="49" fontId="22" fillId="0" borderId="1" xfId="0" applyNumberFormat="1" applyFont="1" applyFill="1" applyBorder="1" applyAlignment="1">
      <alignment horizontal="center" wrapText="1"/>
    </xf>
    <xf numFmtId="49" fontId="21" fillId="0" borderId="1" xfId="0" applyNumberFormat="1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horizontal="center" vertical="center"/>
    </xf>
    <xf numFmtId="49" fontId="25" fillId="0" borderId="1" xfId="0" applyNumberFormat="1" applyFont="1" applyFill="1" applyBorder="1" applyAlignment="1">
      <alignment horizontal="center"/>
    </xf>
    <xf numFmtId="49" fontId="26" fillId="0" borderId="1" xfId="0" applyNumberFormat="1" applyFont="1" applyFill="1" applyBorder="1" applyAlignment="1">
      <alignment horizontal="center"/>
    </xf>
    <xf numFmtId="0" fontId="30" fillId="0" borderId="0" xfId="0" applyFont="1"/>
    <xf numFmtId="0" fontId="0" fillId="0" borderId="0" xfId="0" applyFont="1"/>
    <xf numFmtId="0" fontId="16" fillId="0" borderId="14" xfId="0" applyFont="1" applyFill="1" applyBorder="1" applyAlignment="1">
      <alignment horizontal="right"/>
    </xf>
    <xf numFmtId="0" fontId="16" fillId="0" borderId="2" xfId="0" applyFont="1" applyFill="1" applyBorder="1" applyAlignment="1">
      <alignment horizontal="right"/>
    </xf>
    <xf numFmtId="0" fontId="18" fillId="0" borderId="6" xfId="0" applyFont="1" applyFill="1" applyBorder="1" applyAlignment="1">
      <alignment horizontal="right"/>
    </xf>
    <xf numFmtId="0" fontId="16" fillId="0" borderId="6" xfId="0" applyFont="1" applyFill="1" applyBorder="1" applyAlignment="1">
      <alignment horizontal="right"/>
    </xf>
    <xf numFmtId="0" fontId="16" fillId="0" borderId="6" xfId="0" applyFont="1" applyFill="1" applyBorder="1"/>
    <xf numFmtId="0" fontId="18" fillId="0" borderId="2" xfId="0" applyFont="1" applyFill="1" applyBorder="1" applyAlignment="1">
      <alignment horizontal="right"/>
    </xf>
    <xf numFmtId="0" fontId="18" fillId="0" borderId="11" xfId="0" applyFont="1" applyFill="1" applyBorder="1" applyAlignment="1">
      <alignment horizontal="right" vertical="center"/>
    </xf>
    <xf numFmtId="0" fontId="18" fillId="0" borderId="6" xfId="0" applyFont="1" applyFill="1" applyBorder="1" applyAlignment="1">
      <alignment horizontal="right" vertical="center"/>
    </xf>
    <xf numFmtId="0" fontId="16" fillId="0" borderId="11" xfId="0" applyFont="1" applyFill="1" applyBorder="1" applyAlignment="1">
      <alignment horizontal="right"/>
    </xf>
    <xf numFmtId="0" fontId="22" fillId="0" borderId="1" xfId="0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right"/>
    </xf>
    <xf numFmtId="2" fontId="22" fillId="0" borderId="1" xfId="0" applyNumberFormat="1" applyFont="1" applyFill="1" applyBorder="1" applyAlignment="1">
      <alignment horizontal="right"/>
    </xf>
    <xf numFmtId="0" fontId="22" fillId="0" borderId="1" xfId="0" applyFont="1" applyFill="1" applyBorder="1" applyAlignment="1">
      <alignment horizontal="center" wrapText="1"/>
    </xf>
    <xf numFmtId="3" fontId="21" fillId="0" borderId="1" xfId="0" applyNumberFormat="1" applyFont="1" applyFill="1" applyBorder="1" applyAlignment="1">
      <alignment horizontal="right" vertical="center"/>
    </xf>
    <xf numFmtId="4" fontId="21" fillId="0" borderId="1" xfId="0" applyNumberFormat="1" applyFont="1" applyFill="1" applyBorder="1" applyAlignment="1">
      <alignment horizontal="right" vertical="center"/>
    </xf>
    <xf numFmtId="2" fontId="22" fillId="0" borderId="1" xfId="0" applyNumberFormat="1" applyFont="1" applyFill="1" applyBorder="1" applyAlignment="1">
      <alignment horizontal="right" vertical="center"/>
    </xf>
    <xf numFmtId="0" fontId="25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horizontal="right"/>
    </xf>
    <xf numFmtId="0" fontId="24" fillId="0" borderId="1" xfId="0" applyFont="1" applyFill="1" applyBorder="1"/>
    <xf numFmtId="3" fontId="26" fillId="0" borderId="1" xfId="0" applyNumberFormat="1" applyFont="1" applyFill="1" applyBorder="1" applyAlignment="1">
      <alignment horizontal="right"/>
    </xf>
    <xf numFmtId="4" fontId="26" fillId="0" borderId="1" xfId="0" applyNumberFormat="1" applyFont="1" applyFill="1" applyBorder="1" applyAlignment="1">
      <alignment horizontal="right"/>
    </xf>
    <xf numFmtId="2" fontId="21" fillId="0" borderId="1" xfId="0" applyNumberFormat="1" applyFont="1" applyFill="1" applyBorder="1" applyAlignment="1">
      <alignment horizontal="right"/>
    </xf>
    <xf numFmtId="2" fontId="21" fillId="0" borderId="1" xfId="0" applyNumberFormat="1" applyFont="1" applyFill="1" applyBorder="1" applyAlignment="1">
      <alignment horizontal="right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vertical="center"/>
    </xf>
    <xf numFmtId="49" fontId="3" fillId="0" borderId="6" xfId="0" applyNumberFormat="1" applyFont="1" applyFill="1" applyBorder="1" applyAlignment="1">
      <alignment horizontal="center" vertical="center"/>
    </xf>
    <xf numFmtId="0" fontId="32" fillId="0" borderId="18" xfId="3" applyNumberFormat="1" applyFont="1" applyAlignment="1" applyProtection="1">
      <alignment wrapText="1"/>
    </xf>
    <xf numFmtId="0" fontId="8" fillId="0" borderId="3" xfId="0" applyFont="1" applyFill="1" applyBorder="1" applyAlignment="1">
      <alignment horizontal="right" vertical="center"/>
    </xf>
    <xf numFmtId="0" fontId="8" fillId="0" borderId="16" xfId="0" applyFont="1" applyFill="1" applyBorder="1" applyAlignment="1">
      <alignment vertical="center"/>
    </xf>
    <xf numFmtId="0" fontId="33" fillId="0" borderId="19" xfId="4" applyNumberFormat="1" applyFo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wrapText="1"/>
    </xf>
    <xf numFmtId="49" fontId="8" fillId="0" borderId="3" xfId="0" applyNumberFormat="1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/>
    </xf>
    <xf numFmtId="0" fontId="29" fillId="0" borderId="1" xfId="0" applyFont="1" applyFill="1" applyBorder="1" applyAlignment="1">
      <alignment horizontal="center" vertical="center" wrapText="1"/>
    </xf>
    <xf numFmtId="0" fontId="34" fillId="0" borderId="0" xfId="0" applyFont="1"/>
    <xf numFmtId="0" fontId="1" fillId="0" borderId="0" xfId="0" applyFont="1"/>
  </cellXfs>
  <cellStyles count="5">
    <cellStyle name="xl30" xfId="3" xr:uid="{00000000-0005-0000-0000-000000000000}"/>
    <cellStyle name="xl70" xfId="4" xr:uid="{00000000-0005-0000-0000-000001000000}"/>
    <cellStyle name="Обычный" xfId="0" builtinId="0"/>
    <cellStyle name="Тысячи [0]_Лист1" xfId="1" xr:uid="{00000000-0005-0000-0000-000003000000}"/>
    <cellStyle name="Тысячи_Лист1" xfId="2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5">
    <tabColor theme="8" tint="-0.249977111117893"/>
    <pageSetUpPr fitToPage="1"/>
  </sheetPr>
  <dimension ref="A3:V36"/>
  <sheetViews>
    <sheetView showGridLines="0" tabSelected="1" zoomScaleSheetLayoutView="130" workbookViewId="0">
      <selection activeCell="G3" sqref="G3"/>
    </sheetView>
  </sheetViews>
  <sheetFormatPr defaultRowHeight="12.75" x14ac:dyDescent="0.2"/>
  <cols>
    <col min="1" max="1" width="38.5703125" style="18" customWidth="1"/>
    <col min="2" max="2" width="2.85546875" style="4" customWidth="1"/>
    <col min="3" max="3" width="2.5703125" style="4" customWidth="1"/>
    <col min="4" max="4" width="3" style="4" customWidth="1"/>
    <col min="5" max="5" width="4.85546875" style="17" customWidth="1"/>
    <col min="6" max="6" width="3.42578125" style="4" customWidth="1"/>
    <col min="7" max="7" width="3.7109375" style="4" customWidth="1"/>
    <col min="8" max="8" width="7" style="4" customWidth="1"/>
    <col min="9" max="9" width="4.5703125" style="4" hidden="1" customWidth="1"/>
    <col min="10" max="10" width="7.85546875" style="4" hidden="1" customWidth="1"/>
    <col min="11" max="11" width="8.7109375" style="4" hidden="1" customWidth="1"/>
    <col min="12" max="12" width="0.140625" style="4" hidden="1" customWidth="1"/>
    <col min="13" max="13" width="11.85546875" style="4" customWidth="1"/>
    <col min="14" max="14" width="12" style="4" customWidth="1"/>
    <col min="15" max="15" width="11.28515625" style="4" customWidth="1"/>
    <col min="16" max="16" width="7.140625" style="4" customWidth="1"/>
    <col min="17" max="17" width="10.28515625" style="4" customWidth="1"/>
    <col min="18" max="18" width="10.85546875" style="4" hidden="1" customWidth="1"/>
    <col min="19" max="19" width="0.140625" style="4" hidden="1" customWidth="1"/>
    <col min="20" max="20" width="6.5703125" style="4" hidden="1" customWidth="1"/>
    <col min="21" max="21" width="10.42578125" style="4" hidden="1" customWidth="1"/>
    <col min="22" max="22" width="11.7109375" style="4" hidden="1" customWidth="1"/>
    <col min="23" max="16384" width="9.140625" style="4"/>
  </cols>
  <sheetData>
    <row r="3" spans="1:22" x14ac:dyDescent="0.2">
      <c r="H3" s="1"/>
      <c r="N3" s="27" t="s">
        <v>117</v>
      </c>
      <c r="Q3" s="1"/>
      <c r="V3" s="1"/>
    </row>
    <row r="4" spans="1:22" x14ac:dyDescent="0.2">
      <c r="H4" s="1"/>
      <c r="N4" s="151" t="s">
        <v>127</v>
      </c>
      <c r="Q4" s="1"/>
      <c r="V4" s="1"/>
    </row>
    <row r="5" spans="1:22" x14ac:dyDescent="0.2">
      <c r="H5" s="1"/>
      <c r="N5" t="s">
        <v>171</v>
      </c>
      <c r="Q5" s="1"/>
      <c r="V5" s="1"/>
    </row>
    <row r="6" spans="1:22" ht="8.25" customHeight="1" x14ac:dyDescent="0.2">
      <c r="H6" s="1"/>
      <c r="Q6" s="1"/>
      <c r="V6" s="1"/>
    </row>
    <row r="7" spans="1:22" ht="8.25" customHeight="1" x14ac:dyDescent="0.2">
      <c r="H7" s="1"/>
      <c r="Q7" s="1"/>
      <c r="V7" s="1"/>
    </row>
    <row r="8" spans="1:22" ht="8.25" customHeight="1" x14ac:dyDescent="0.2">
      <c r="H8" s="1"/>
      <c r="Q8" s="1"/>
      <c r="V8" s="1"/>
    </row>
    <row r="9" spans="1:22" ht="8.25" customHeight="1" x14ac:dyDescent="0.2">
      <c r="H9" s="1"/>
      <c r="Q9" s="1"/>
      <c r="V9" s="1"/>
    </row>
    <row r="10" spans="1:22" s="14" customFormat="1" ht="10.5" customHeight="1" x14ac:dyDescent="0.2">
      <c r="A10" s="183" t="s">
        <v>164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</row>
    <row r="11" spans="1:22" s="14" customFormat="1" ht="10.5" customHeight="1" x14ac:dyDescent="0.2">
      <c r="A11" s="114"/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</row>
    <row r="12" spans="1:22" s="14" customFormat="1" ht="12.75" customHeight="1" x14ac:dyDescent="0.2">
      <c r="A12" s="19"/>
      <c r="B12" s="20"/>
      <c r="C12" s="20"/>
      <c r="D12" s="20"/>
      <c r="E12" s="20"/>
      <c r="F12" s="20"/>
      <c r="G12" s="20"/>
      <c r="H12" s="20"/>
    </row>
    <row r="13" spans="1:22" ht="21" customHeight="1" x14ac:dyDescent="0.2">
      <c r="A13" s="186" t="s">
        <v>21</v>
      </c>
      <c r="B13" s="184" t="s">
        <v>22</v>
      </c>
      <c r="C13" s="184"/>
      <c r="D13" s="184"/>
      <c r="E13" s="184"/>
      <c r="F13" s="184"/>
      <c r="G13" s="184"/>
      <c r="H13" s="185"/>
      <c r="I13" s="187" t="s">
        <v>56</v>
      </c>
      <c r="J13" s="187" t="s">
        <v>57</v>
      </c>
      <c r="K13" s="187" t="s">
        <v>58</v>
      </c>
      <c r="L13" s="195" t="s">
        <v>59</v>
      </c>
      <c r="M13" s="186" t="s">
        <v>146</v>
      </c>
      <c r="N13" s="186" t="s">
        <v>147</v>
      </c>
      <c r="O13" s="186" t="s">
        <v>118</v>
      </c>
      <c r="P13" s="198" t="s">
        <v>119</v>
      </c>
      <c r="Q13" s="198" t="s">
        <v>121</v>
      </c>
      <c r="R13" s="205" t="s">
        <v>63</v>
      </c>
      <c r="S13" s="201" t="s">
        <v>66</v>
      </c>
      <c r="T13" s="204" t="s">
        <v>61</v>
      </c>
      <c r="U13" s="201" t="s">
        <v>65</v>
      </c>
      <c r="V13" s="201"/>
    </row>
    <row r="14" spans="1:22" ht="12" customHeight="1" x14ac:dyDescent="0.2">
      <c r="A14" s="186"/>
      <c r="B14" s="192" t="s">
        <v>23</v>
      </c>
      <c r="C14" s="194" t="s">
        <v>20</v>
      </c>
      <c r="D14" s="194"/>
      <c r="E14" s="194"/>
      <c r="F14" s="194"/>
      <c r="G14" s="190" t="s">
        <v>13</v>
      </c>
      <c r="H14" s="190" t="s">
        <v>11</v>
      </c>
      <c r="I14" s="188"/>
      <c r="J14" s="188"/>
      <c r="K14" s="188"/>
      <c r="L14" s="196"/>
      <c r="M14" s="186"/>
      <c r="N14" s="186"/>
      <c r="O14" s="186"/>
      <c r="P14" s="199"/>
      <c r="Q14" s="199"/>
      <c r="R14" s="206"/>
      <c r="S14" s="202"/>
      <c r="T14" s="204"/>
      <c r="U14" s="202"/>
      <c r="V14" s="202"/>
    </row>
    <row r="15" spans="1:22" ht="65.25" customHeight="1" x14ac:dyDescent="0.2">
      <c r="A15" s="186"/>
      <c r="B15" s="193"/>
      <c r="C15" s="21" t="s">
        <v>8</v>
      </c>
      <c r="D15" s="21" t="s">
        <v>9</v>
      </c>
      <c r="E15" s="22" t="s">
        <v>12</v>
      </c>
      <c r="F15" s="21" t="s">
        <v>10</v>
      </c>
      <c r="G15" s="191"/>
      <c r="H15" s="191"/>
      <c r="I15" s="189"/>
      <c r="J15" s="189"/>
      <c r="K15" s="189"/>
      <c r="L15" s="197"/>
      <c r="M15" s="186"/>
      <c r="N15" s="186"/>
      <c r="O15" s="186"/>
      <c r="P15" s="200"/>
      <c r="Q15" s="200"/>
      <c r="R15" s="207"/>
      <c r="S15" s="203"/>
      <c r="T15" s="204"/>
      <c r="U15" s="203"/>
      <c r="V15" s="203"/>
    </row>
    <row r="16" spans="1:22" s="7" customFormat="1" ht="9" customHeight="1" x14ac:dyDescent="0.2">
      <c r="A16" s="48">
        <v>1</v>
      </c>
      <c r="B16" s="208" t="s">
        <v>29</v>
      </c>
      <c r="C16" s="208"/>
      <c r="D16" s="208"/>
      <c r="E16" s="208"/>
      <c r="F16" s="208"/>
      <c r="G16" s="208"/>
      <c r="H16" s="209"/>
      <c r="I16" s="54">
        <v>3</v>
      </c>
      <c r="J16" s="54">
        <v>4</v>
      </c>
      <c r="K16" s="31">
        <v>5</v>
      </c>
      <c r="L16" s="31">
        <v>6</v>
      </c>
      <c r="M16" s="35">
        <v>3</v>
      </c>
      <c r="N16" s="31">
        <v>4</v>
      </c>
      <c r="O16" s="35">
        <v>5</v>
      </c>
      <c r="P16" s="31">
        <v>6</v>
      </c>
      <c r="Q16" s="35">
        <v>7</v>
      </c>
      <c r="R16" s="108">
        <v>4</v>
      </c>
      <c r="S16" s="61">
        <v>4</v>
      </c>
      <c r="T16" s="58">
        <v>5</v>
      </c>
      <c r="U16" s="58">
        <v>5</v>
      </c>
      <c r="V16" s="58">
        <v>6</v>
      </c>
    </row>
    <row r="17" spans="1:22" s="27" customFormat="1" ht="18.95" customHeight="1" x14ac:dyDescent="0.2">
      <c r="A17" s="56" t="s">
        <v>92</v>
      </c>
      <c r="B17" s="43" t="s">
        <v>14</v>
      </c>
      <c r="C17" s="57" t="s">
        <v>19</v>
      </c>
      <c r="D17" s="57" t="s">
        <v>28</v>
      </c>
      <c r="E17" s="57" t="s">
        <v>33</v>
      </c>
      <c r="F17" s="57" t="s">
        <v>28</v>
      </c>
      <c r="G17" s="57" t="s">
        <v>34</v>
      </c>
      <c r="H17" s="46" t="s">
        <v>14</v>
      </c>
      <c r="I17" s="44" t="e">
        <f>I18+I20+I21+#REF!+I24</f>
        <v>#REF!</v>
      </c>
      <c r="J17" s="29" t="e">
        <f>J18+J20+J21+#REF!+J24</f>
        <v>#REF!</v>
      </c>
      <c r="K17" s="29" t="e">
        <f>K18+K20+K21+#REF!+K24</f>
        <v>#REF!</v>
      </c>
      <c r="L17" s="102" t="e">
        <f>L18+L20+L21+#REF!+L24</f>
        <v>#REF!</v>
      </c>
      <c r="M17" s="100">
        <f>SUM(M18:M22)</f>
        <v>96100</v>
      </c>
      <c r="N17" s="100">
        <f>SUM(N18:N22)</f>
        <v>96100</v>
      </c>
      <c r="O17" s="116">
        <f>SUM(O18:O22)+O24</f>
        <v>84063.319999999992</v>
      </c>
      <c r="P17" s="120">
        <f>ROUND(O17*100/N17,2)</f>
        <v>87.47</v>
      </c>
      <c r="Q17" s="116">
        <f>SUM(Q18:Q22)</f>
        <v>12036.789999999997</v>
      </c>
      <c r="R17" s="109" t="e">
        <f>R18+R20+R21+#REF!+R24+R27</f>
        <v>#REF!</v>
      </c>
      <c r="S17" s="64" t="e">
        <f>S18+S20+S21+#REF!+S24</f>
        <v>#REF!</v>
      </c>
      <c r="T17" s="34"/>
      <c r="U17" s="63" t="e">
        <f>U18+U20+U21+#REF!+U24</f>
        <v>#REF!</v>
      </c>
      <c r="V17" s="70"/>
    </row>
    <row r="18" spans="1:22" ht="18" customHeight="1" x14ac:dyDescent="0.2">
      <c r="A18" s="55" t="s">
        <v>128</v>
      </c>
      <c r="B18" s="23" t="s">
        <v>70</v>
      </c>
      <c r="C18" s="23" t="s">
        <v>19</v>
      </c>
      <c r="D18" s="23" t="s">
        <v>6</v>
      </c>
      <c r="E18" s="24" t="s">
        <v>131</v>
      </c>
      <c r="F18" s="23" t="s">
        <v>40</v>
      </c>
      <c r="G18" s="23" t="s">
        <v>72</v>
      </c>
      <c r="H18" s="6" t="s">
        <v>26</v>
      </c>
      <c r="I18" s="8">
        <v>0</v>
      </c>
      <c r="J18" s="8">
        <v>0</v>
      </c>
      <c r="K18" s="8">
        <v>100</v>
      </c>
      <c r="L18" s="103">
        <v>1000</v>
      </c>
      <c r="M18" s="98">
        <v>24700</v>
      </c>
      <c r="N18" s="98">
        <v>24700</v>
      </c>
      <c r="O18" s="115">
        <v>25713.58</v>
      </c>
      <c r="P18" s="121">
        <f t="shared" ref="P18:P22" si="0">ROUND(O18*100/N18,2)</f>
        <v>104.1</v>
      </c>
      <c r="Q18" s="115">
        <f>N18-O18</f>
        <v>-1013.5800000000017</v>
      </c>
      <c r="R18" s="110">
        <f>I18+J18+K18+L18</f>
        <v>1100</v>
      </c>
      <c r="S18" s="65">
        <v>143.83000000000001</v>
      </c>
      <c r="T18" s="3"/>
      <c r="U18" s="3">
        <v>480.99</v>
      </c>
      <c r="V18" s="70"/>
    </row>
    <row r="19" spans="1:22" ht="18" customHeight="1" x14ac:dyDescent="0.2">
      <c r="A19" s="55" t="s">
        <v>129</v>
      </c>
      <c r="B19" s="23" t="s">
        <v>70</v>
      </c>
      <c r="C19" s="23" t="s">
        <v>19</v>
      </c>
      <c r="D19" s="23" t="s">
        <v>6</v>
      </c>
      <c r="E19" s="24" t="s">
        <v>132</v>
      </c>
      <c r="F19" s="23" t="s">
        <v>40</v>
      </c>
      <c r="G19" s="23" t="s">
        <v>72</v>
      </c>
      <c r="H19" s="6" t="s">
        <v>26</v>
      </c>
      <c r="I19" s="8">
        <v>0</v>
      </c>
      <c r="J19" s="8">
        <v>0</v>
      </c>
      <c r="K19" s="8">
        <v>100</v>
      </c>
      <c r="L19" s="103">
        <v>1000</v>
      </c>
      <c r="M19" s="98">
        <v>27300</v>
      </c>
      <c r="N19" s="98">
        <v>27300</v>
      </c>
      <c r="O19" s="115">
        <v>20649.98</v>
      </c>
      <c r="P19" s="121">
        <f t="shared" ref="P19" si="1">ROUND(O19*100/N19,2)</f>
        <v>75.64</v>
      </c>
      <c r="Q19" s="115">
        <f>N19-O19</f>
        <v>6650.02</v>
      </c>
      <c r="R19" s="110"/>
      <c r="S19" s="65"/>
      <c r="T19" s="3"/>
      <c r="U19" s="3"/>
      <c r="V19" s="70"/>
    </row>
    <row r="20" spans="1:22" ht="18" customHeight="1" x14ac:dyDescent="0.2">
      <c r="A20" s="47" t="s">
        <v>1</v>
      </c>
      <c r="B20" s="9" t="s">
        <v>70</v>
      </c>
      <c r="C20" s="9" t="s">
        <v>19</v>
      </c>
      <c r="D20" s="9" t="s">
        <v>6</v>
      </c>
      <c r="E20" s="10" t="s">
        <v>71</v>
      </c>
      <c r="F20" s="9" t="s">
        <v>40</v>
      </c>
      <c r="G20" s="9" t="s">
        <v>72</v>
      </c>
      <c r="H20" s="11" t="s">
        <v>26</v>
      </c>
      <c r="I20" s="2">
        <v>0</v>
      </c>
      <c r="J20" s="2">
        <v>0</v>
      </c>
      <c r="K20" s="8">
        <v>1000</v>
      </c>
      <c r="L20" s="103">
        <v>1100</v>
      </c>
      <c r="M20" s="99">
        <v>3100</v>
      </c>
      <c r="N20" s="99">
        <v>3100</v>
      </c>
      <c r="O20" s="117">
        <v>1070.32</v>
      </c>
      <c r="P20" s="121">
        <f t="shared" si="0"/>
        <v>34.53</v>
      </c>
      <c r="Q20" s="115">
        <f t="shared" ref="Q20" si="2">N20-O20</f>
        <v>2029.68</v>
      </c>
      <c r="R20" s="111">
        <f>I20+J20+K20+L20</f>
        <v>2100</v>
      </c>
      <c r="S20" s="65">
        <v>775.09</v>
      </c>
      <c r="T20" s="3"/>
      <c r="U20" s="3">
        <v>2810.87</v>
      </c>
      <c r="V20" s="70"/>
    </row>
    <row r="21" spans="1:22" ht="18.75" customHeight="1" x14ac:dyDescent="0.2">
      <c r="A21" s="47" t="s">
        <v>32</v>
      </c>
      <c r="B21" s="9" t="s">
        <v>70</v>
      </c>
      <c r="C21" s="9" t="s">
        <v>19</v>
      </c>
      <c r="D21" s="9" t="s">
        <v>2</v>
      </c>
      <c r="E21" s="9" t="s">
        <v>130</v>
      </c>
      <c r="F21" s="9" t="s">
        <v>2</v>
      </c>
      <c r="G21" s="9" t="s">
        <v>72</v>
      </c>
      <c r="H21" s="11" t="s">
        <v>26</v>
      </c>
      <c r="I21" s="2">
        <v>15200</v>
      </c>
      <c r="J21" s="2">
        <v>19575</v>
      </c>
      <c r="K21" s="8">
        <v>22425</v>
      </c>
      <c r="L21" s="103">
        <v>21100</v>
      </c>
      <c r="M21" s="98">
        <v>35000</v>
      </c>
      <c r="N21" s="98">
        <v>35000</v>
      </c>
      <c r="O21" s="115">
        <v>33829.33</v>
      </c>
      <c r="P21" s="121">
        <f t="shared" si="0"/>
        <v>96.66</v>
      </c>
      <c r="Q21" s="115">
        <f>N21-O21</f>
        <v>1170.6699999999983</v>
      </c>
      <c r="R21" s="111">
        <v>41907.67</v>
      </c>
      <c r="S21" s="65">
        <v>41907.67</v>
      </c>
      <c r="T21" s="3"/>
      <c r="U21" s="3">
        <v>56816.92</v>
      </c>
      <c r="V21" s="70"/>
    </row>
    <row r="22" spans="1:22" ht="27" customHeight="1" x14ac:dyDescent="0.2">
      <c r="A22" s="47" t="s">
        <v>81</v>
      </c>
      <c r="B22" s="9" t="s">
        <v>67</v>
      </c>
      <c r="C22" s="9" t="s">
        <v>19</v>
      </c>
      <c r="D22" s="9" t="s">
        <v>7</v>
      </c>
      <c r="E22" s="9" t="s">
        <v>51</v>
      </c>
      <c r="F22" s="9" t="s">
        <v>2</v>
      </c>
      <c r="G22" s="9" t="s">
        <v>72</v>
      </c>
      <c r="H22" s="11" t="s">
        <v>26</v>
      </c>
      <c r="I22" s="53">
        <v>750</v>
      </c>
      <c r="J22" s="16">
        <v>750</v>
      </c>
      <c r="K22" s="16">
        <v>750</v>
      </c>
      <c r="L22" s="104">
        <v>750</v>
      </c>
      <c r="M22" s="99">
        <v>6000</v>
      </c>
      <c r="N22" s="99">
        <v>6000</v>
      </c>
      <c r="O22" s="117">
        <v>2800</v>
      </c>
      <c r="P22" s="121">
        <f t="shared" si="0"/>
        <v>46.67</v>
      </c>
      <c r="Q22" s="115">
        <f>N22-O22</f>
        <v>3200</v>
      </c>
      <c r="R22" s="111">
        <v>8195.5499999999993</v>
      </c>
      <c r="S22" s="65">
        <v>8195.5499999999993</v>
      </c>
      <c r="T22" s="3"/>
      <c r="U22" s="3">
        <v>8195.5499999999993</v>
      </c>
      <c r="V22" s="73"/>
    </row>
    <row r="23" spans="1:22" ht="69" hidden="1" customHeight="1" x14ac:dyDescent="0.2">
      <c r="A23" s="47"/>
      <c r="B23" s="42"/>
      <c r="C23" s="9"/>
      <c r="D23" s="9"/>
      <c r="E23" s="9"/>
      <c r="F23" s="9"/>
      <c r="G23" s="9"/>
      <c r="H23" s="9"/>
      <c r="I23" s="53"/>
      <c r="J23" s="16"/>
      <c r="K23" s="16"/>
      <c r="L23" s="104"/>
      <c r="M23" s="71"/>
      <c r="N23" s="71"/>
      <c r="O23" s="117"/>
      <c r="P23" s="122"/>
      <c r="Q23" s="117"/>
      <c r="R23" s="111">
        <v>8195.5499999999993</v>
      </c>
      <c r="S23" s="65">
        <v>8195.5499999999993</v>
      </c>
      <c r="T23" s="3"/>
      <c r="U23" s="3">
        <v>8195.5499999999993</v>
      </c>
      <c r="V23" s="73"/>
    </row>
    <row r="24" spans="1:22" x14ac:dyDescent="0.2">
      <c r="A24" s="47" t="s">
        <v>161</v>
      </c>
      <c r="B24" s="9" t="s">
        <v>67</v>
      </c>
      <c r="C24" s="9" t="s">
        <v>19</v>
      </c>
      <c r="D24" s="9" t="s">
        <v>5</v>
      </c>
      <c r="E24" s="9" t="s">
        <v>162</v>
      </c>
      <c r="F24" s="9" t="s">
        <v>2</v>
      </c>
      <c r="G24" s="9" t="s">
        <v>163</v>
      </c>
      <c r="H24" s="11" t="s">
        <v>26</v>
      </c>
      <c r="I24" s="53"/>
      <c r="J24" s="16"/>
      <c r="K24" s="16"/>
      <c r="L24" s="104"/>
      <c r="M24" s="71"/>
      <c r="N24" s="71"/>
      <c r="O24" s="117">
        <v>0.11</v>
      </c>
      <c r="P24" s="122"/>
      <c r="Q24" s="117">
        <f>O24</f>
        <v>0.11</v>
      </c>
      <c r="R24" s="111">
        <v>1350</v>
      </c>
      <c r="S24" s="65">
        <v>1350</v>
      </c>
      <c r="T24" s="3"/>
      <c r="U24" s="3">
        <v>4250</v>
      </c>
      <c r="V24" s="70"/>
    </row>
    <row r="25" spans="1:22" s="27" customFormat="1" x14ac:dyDescent="0.2">
      <c r="A25" s="49" t="s">
        <v>93</v>
      </c>
      <c r="B25" s="67"/>
      <c r="E25" s="50"/>
      <c r="I25" s="29" t="e">
        <f>#REF!+I26</f>
        <v>#REF!</v>
      </c>
      <c r="J25" s="29" t="e">
        <f>#REF!+J26</f>
        <v>#REF!</v>
      </c>
      <c r="K25" s="29" t="e">
        <f>#REF!+K26</f>
        <v>#REF!</v>
      </c>
      <c r="L25" s="102" t="e">
        <f>#REF!+L26</f>
        <v>#REF!</v>
      </c>
      <c r="M25" s="100">
        <f>M26+M27</f>
        <v>15000</v>
      </c>
      <c r="N25" s="100">
        <f>N26+N27</f>
        <v>15000</v>
      </c>
      <c r="O25" s="116">
        <f>O26+O27</f>
        <v>0</v>
      </c>
      <c r="P25" s="120">
        <f>ROUND(O25*100/N25,2)</f>
        <v>0</v>
      </c>
      <c r="Q25" s="116">
        <f>Q26+Q27</f>
        <v>15000</v>
      </c>
      <c r="R25" s="109" t="e">
        <f>I25+J25+K25+L25</f>
        <v>#REF!</v>
      </c>
      <c r="S25" s="64" t="e">
        <f>#REF!+S26+S27</f>
        <v>#REF!</v>
      </c>
      <c r="T25" s="34"/>
      <c r="U25" s="63" t="e">
        <f>#REF!+U26+U27</f>
        <v>#REF!</v>
      </c>
      <c r="V25" s="70"/>
    </row>
    <row r="26" spans="1:22" ht="22.5" x14ac:dyDescent="0.2">
      <c r="A26" s="47" t="s">
        <v>160</v>
      </c>
      <c r="B26" s="25" t="s">
        <v>67</v>
      </c>
      <c r="C26" s="25" t="s">
        <v>19</v>
      </c>
      <c r="D26" s="25" t="s">
        <v>41</v>
      </c>
      <c r="E26" s="25" t="s">
        <v>159</v>
      </c>
      <c r="F26" s="25" t="s">
        <v>40</v>
      </c>
      <c r="G26" s="25" t="s">
        <v>34</v>
      </c>
      <c r="H26" s="26" t="s">
        <v>27</v>
      </c>
      <c r="I26" s="2"/>
      <c r="J26" s="2"/>
      <c r="K26" s="8"/>
      <c r="L26" s="105"/>
      <c r="M26" s="98">
        <v>15000</v>
      </c>
      <c r="N26" s="98">
        <v>15000</v>
      </c>
      <c r="O26" s="115">
        <v>0</v>
      </c>
      <c r="P26" s="121">
        <f>ROUND(O26*100/N26,2)</f>
        <v>0</v>
      </c>
      <c r="Q26" s="115">
        <f>N26-O26</f>
        <v>15000</v>
      </c>
      <c r="R26" s="111"/>
      <c r="S26" s="65"/>
      <c r="T26" s="3"/>
      <c r="U26" s="3"/>
      <c r="V26" s="73"/>
    </row>
    <row r="27" spans="1:22" x14ac:dyDescent="0.2">
      <c r="A27" s="47" t="s">
        <v>133</v>
      </c>
      <c r="B27" s="25" t="s">
        <v>67</v>
      </c>
      <c r="C27" s="25" t="s">
        <v>19</v>
      </c>
      <c r="D27" s="25" t="s">
        <v>134</v>
      </c>
      <c r="E27" s="25" t="s">
        <v>135</v>
      </c>
      <c r="F27" s="25" t="s">
        <v>40</v>
      </c>
      <c r="G27" s="25" t="s">
        <v>34</v>
      </c>
      <c r="H27" s="26" t="s">
        <v>136</v>
      </c>
      <c r="I27" s="53"/>
      <c r="J27" s="16"/>
      <c r="K27" s="16"/>
      <c r="L27" s="104"/>
      <c r="M27" s="71"/>
      <c r="N27" s="71"/>
      <c r="O27" s="117"/>
      <c r="P27" s="121"/>
      <c r="Q27" s="115">
        <f>N27-O27</f>
        <v>0</v>
      </c>
      <c r="R27" s="111">
        <v>8195.5499999999993</v>
      </c>
      <c r="S27" s="65">
        <v>8195.5499999999993</v>
      </c>
      <c r="T27" s="3"/>
      <c r="U27" s="3">
        <v>8195.5499999999993</v>
      </c>
      <c r="V27" s="73"/>
    </row>
    <row r="28" spans="1:22" s="27" customFormat="1" ht="25.5" x14ac:dyDescent="0.2">
      <c r="A28" s="49" t="s">
        <v>94</v>
      </c>
      <c r="B28" s="51"/>
      <c r="C28" s="51"/>
      <c r="D28" s="51"/>
      <c r="E28" s="52"/>
      <c r="F28" s="51"/>
      <c r="G28" s="51"/>
      <c r="H28" s="45"/>
      <c r="I28" s="29">
        <v>18450</v>
      </c>
      <c r="J28" s="29">
        <v>28325</v>
      </c>
      <c r="K28" s="33">
        <v>41475</v>
      </c>
      <c r="L28" s="67">
        <v>27250</v>
      </c>
      <c r="M28" s="100">
        <f>M25+M17</f>
        <v>111100</v>
      </c>
      <c r="N28" s="100">
        <f>N25+N17</f>
        <v>111100</v>
      </c>
      <c r="O28" s="116">
        <f>O25+O17</f>
        <v>84063.319999999992</v>
      </c>
      <c r="P28" s="120">
        <f>ROUND(O28*100/N28,2)</f>
        <v>75.66</v>
      </c>
      <c r="Q28" s="116">
        <f>Q25+Q17</f>
        <v>27036.789999999997</v>
      </c>
      <c r="R28" s="112" t="e">
        <f>R25+R17</f>
        <v>#REF!</v>
      </c>
      <c r="S28" s="64" t="e">
        <f>S17+S25</f>
        <v>#REF!</v>
      </c>
      <c r="T28" s="34"/>
      <c r="U28" s="64" t="e">
        <f>U17+U25</f>
        <v>#REF!</v>
      </c>
      <c r="V28" s="73"/>
    </row>
    <row r="29" spans="1:22" s="27" customFormat="1" ht="33.75" x14ac:dyDescent="0.2">
      <c r="A29" s="47" t="s">
        <v>148</v>
      </c>
      <c r="B29" s="176" t="s">
        <v>67</v>
      </c>
      <c r="C29" s="176" t="s">
        <v>29</v>
      </c>
      <c r="D29" s="176" t="s">
        <v>39</v>
      </c>
      <c r="E29" s="177" t="s">
        <v>90</v>
      </c>
      <c r="F29" s="176" t="s">
        <v>40</v>
      </c>
      <c r="G29" s="176" t="s">
        <v>34</v>
      </c>
      <c r="H29" s="178" t="s">
        <v>87</v>
      </c>
      <c r="I29" s="29"/>
      <c r="J29" s="29"/>
      <c r="K29" s="33"/>
      <c r="L29" s="67"/>
      <c r="M29" s="98">
        <v>1426000</v>
      </c>
      <c r="N29" s="98">
        <v>1426000</v>
      </c>
      <c r="O29" s="98">
        <v>1426000</v>
      </c>
      <c r="P29" s="121">
        <f t="shared" ref="P29:P32" si="3">ROUND(O29*100/N29,2)</f>
        <v>100</v>
      </c>
      <c r="Q29" s="115">
        <f t="shared" ref="Q29:Q32" si="4">N29-O29</f>
        <v>0</v>
      </c>
      <c r="R29" s="112"/>
      <c r="S29" s="64"/>
      <c r="T29" s="34"/>
      <c r="U29" s="64"/>
      <c r="V29" s="74"/>
    </row>
    <row r="30" spans="1:22" ht="22.5" x14ac:dyDescent="0.2">
      <c r="A30" s="47" t="s">
        <v>97</v>
      </c>
      <c r="B30" s="9" t="s">
        <v>67</v>
      </c>
      <c r="C30" s="9" t="s">
        <v>29</v>
      </c>
      <c r="D30" s="9" t="s">
        <v>39</v>
      </c>
      <c r="E30" s="9" t="s">
        <v>149</v>
      </c>
      <c r="F30" s="9" t="s">
        <v>40</v>
      </c>
      <c r="G30" s="9" t="s">
        <v>34</v>
      </c>
      <c r="H30" s="9" t="s">
        <v>87</v>
      </c>
      <c r="I30" s="2">
        <v>70500</v>
      </c>
      <c r="J30" s="2">
        <v>70500</v>
      </c>
      <c r="K30" s="8">
        <v>70500</v>
      </c>
      <c r="L30" s="103">
        <v>70500</v>
      </c>
      <c r="M30" s="98">
        <v>600000</v>
      </c>
      <c r="N30" s="98">
        <v>595000</v>
      </c>
      <c r="O30" s="98">
        <v>595000</v>
      </c>
      <c r="P30" s="121">
        <f t="shared" si="3"/>
        <v>100</v>
      </c>
      <c r="Q30" s="115">
        <f t="shared" si="4"/>
        <v>0</v>
      </c>
      <c r="R30" s="111">
        <f>I30+J30+K30+L30</f>
        <v>282000</v>
      </c>
      <c r="S30" s="65">
        <v>141000</v>
      </c>
      <c r="T30" s="3"/>
      <c r="U30" s="3">
        <v>211500</v>
      </c>
      <c r="V30" s="74"/>
    </row>
    <row r="31" spans="1:22" ht="46.5" customHeight="1" x14ac:dyDescent="0.2">
      <c r="A31" s="47" t="s">
        <v>91</v>
      </c>
      <c r="B31" s="176" t="s">
        <v>67</v>
      </c>
      <c r="C31" s="176" t="s">
        <v>29</v>
      </c>
      <c r="D31" s="176" t="s">
        <v>39</v>
      </c>
      <c r="E31" s="177" t="s">
        <v>88</v>
      </c>
      <c r="F31" s="176" t="s">
        <v>40</v>
      </c>
      <c r="G31" s="176" t="s">
        <v>34</v>
      </c>
      <c r="H31" s="178" t="s">
        <v>87</v>
      </c>
      <c r="I31" s="2"/>
      <c r="J31" s="2"/>
      <c r="K31" s="8"/>
      <c r="L31" s="103"/>
      <c r="M31" s="98">
        <v>135700</v>
      </c>
      <c r="N31" s="98">
        <v>142100</v>
      </c>
      <c r="O31" s="115">
        <v>142100</v>
      </c>
      <c r="P31" s="121">
        <f t="shared" si="3"/>
        <v>100</v>
      </c>
      <c r="Q31" s="115">
        <f t="shared" si="4"/>
        <v>0</v>
      </c>
      <c r="R31" s="111">
        <v>78000</v>
      </c>
      <c r="S31" s="65">
        <v>25600</v>
      </c>
      <c r="T31" s="2">
        <f>I31+J31+K31+L31</f>
        <v>0</v>
      </c>
      <c r="U31" s="69">
        <v>54600</v>
      </c>
      <c r="V31" s="70"/>
    </row>
    <row r="32" spans="1:22" ht="67.5" x14ac:dyDescent="0.2">
      <c r="A32" s="179" t="s">
        <v>150</v>
      </c>
      <c r="B32" s="176" t="s">
        <v>67</v>
      </c>
      <c r="C32" s="176" t="s">
        <v>29</v>
      </c>
      <c r="D32" s="176" t="s">
        <v>39</v>
      </c>
      <c r="E32" s="177" t="s">
        <v>137</v>
      </c>
      <c r="F32" s="176" t="s">
        <v>40</v>
      </c>
      <c r="G32" s="176" t="s">
        <v>34</v>
      </c>
      <c r="H32" s="178" t="s">
        <v>87</v>
      </c>
      <c r="I32" s="69"/>
      <c r="J32" s="69"/>
      <c r="K32" s="180"/>
      <c r="L32" s="181"/>
      <c r="M32" s="98">
        <v>126160</v>
      </c>
      <c r="N32" s="98">
        <v>126160</v>
      </c>
      <c r="O32" s="115">
        <v>126160</v>
      </c>
      <c r="P32" s="121">
        <f t="shared" si="3"/>
        <v>100</v>
      </c>
      <c r="Q32" s="115">
        <f t="shared" si="4"/>
        <v>0</v>
      </c>
      <c r="R32" s="111"/>
      <c r="S32" s="65"/>
      <c r="T32" s="2"/>
      <c r="U32" s="69"/>
      <c r="V32" s="70"/>
    </row>
    <row r="33" spans="1:22" x14ac:dyDescent="0.2">
      <c r="A33" s="47"/>
      <c r="B33" s="9"/>
      <c r="C33" s="9"/>
      <c r="D33" s="9"/>
      <c r="E33" s="10"/>
      <c r="F33" s="9"/>
      <c r="G33" s="9"/>
      <c r="H33" s="11"/>
      <c r="I33" s="2">
        <v>12000</v>
      </c>
      <c r="J33" s="2">
        <v>12000</v>
      </c>
      <c r="K33" s="8">
        <v>12000</v>
      </c>
      <c r="L33" s="103">
        <v>12000</v>
      </c>
      <c r="M33" s="72"/>
      <c r="N33" s="72"/>
      <c r="O33" s="118"/>
      <c r="P33" s="123"/>
      <c r="Q33" s="118"/>
      <c r="R33" s="111"/>
      <c r="S33" s="65"/>
      <c r="T33" s="2"/>
      <c r="U33" s="69"/>
      <c r="V33" s="70"/>
    </row>
    <row r="34" spans="1:22" x14ac:dyDescent="0.2">
      <c r="A34" s="49" t="s">
        <v>95</v>
      </c>
      <c r="B34" s="9"/>
      <c r="C34" s="9"/>
      <c r="D34" s="9"/>
      <c r="E34" s="10"/>
      <c r="F34" s="9"/>
      <c r="G34" s="9"/>
      <c r="H34" s="11"/>
      <c r="I34" s="2" t="e">
        <f>I30+#REF!</f>
        <v>#REF!</v>
      </c>
      <c r="J34" s="2" t="e">
        <f>J30+#REF!</f>
        <v>#REF!</v>
      </c>
      <c r="K34" s="2" t="e">
        <f>K30+#REF!</f>
        <v>#REF!</v>
      </c>
      <c r="L34" s="106" t="e">
        <f>L30+#REF!</f>
        <v>#REF!</v>
      </c>
      <c r="M34" s="101">
        <f>SUM(M29:M33)</f>
        <v>2287860</v>
      </c>
      <c r="N34" s="101">
        <f>SUM(N29:N33)</f>
        <v>2289260</v>
      </c>
      <c r="O34" s="101">
        <f>SUM(O29:O33)</f>
        <v>2289260</v>
      </c>
      <c r="P34" s="120">
        <f>ROUND(O34*100/N34,2)</f>
        <v>100</v>
      </c>
      <c r="Q34" s="119">
        <f>SUM(Q29:Q33)</f>
        <v>0</v>
      </c>
      <c r="R34" s="111"/>
      <c r="S34" s="65"/>
      <c r="T34" s="36"/>
      <c r="U34" s="69"/>
      <c r="V34" s="70"/>
    </row>
    <row r="35" spans="1:22" s="27" customFormat="1" ht="21" customHeight="1" x14ac:dyDescent="0.2">
      <c r="A35" s="49" t="s">
        <v>96</v>
      </c>
      <c r="B35" s="51"/>
      <c r="C35" s="51"/>
      <c r="D35" s="51"/>
      <c r="E35" s="52"/>
      <c r="F35" s="51"/>
      <c r="G35" s="51"/>
      <c r="H35" s="45"/>
      <c r="I35" s="59" t="e">
        <f>I17+I25+I34</f>
        <v>#REF!</v>
      </c>
      <c r="J35" s="59" t="e">
        <f>J17+J25+J34</f>
        <v>#REF!</v>
      </c>
      <c r="K35" s="59" t="e">
        <f>K17+K25+K34</f>
        <v>#REF!</v>
      </c>
      <c r="L35" s="107" t="e">
        <f>L17+L25+L34</f>
        <v>#REF!</v>
      </c>
      <c r="M35" s="100">
        <f>M28+M34</f>
        <v>2398960</v>
      </c>
      <c r="N35" s="100">
        <f>N28+N34</f>
        <v>2400360</v>
      </c>
      <c r="O35" s="116">
        <f>O28+O34</f>
        <v>2373323.3199999998</v>
      </c>
      <c r="P35" s="120">
        <f>ROUND(O35*100/N35,2)</f>
        <v>98.87</v>
      </c>
      <c r="Q35" s="116">
        <f>Q28+Q34-Q24</f>
        <v>27036.679999999997</v>
      </c>
      <c r="R35" s="112"/>
      <c r="S35" s="68"/>
      <c r="T35" s="34"/>
      <c r="U35" s="68"/>
      <c r="V35" s="70"/>
    </row>
    <row r="36" spans="1:22" x14ac:dyDescent="0.2">
      <c r="Q36" s="66"/>
    </row>
  </sheetData>
  <mergeCells count="22">
    <mergeCell ref="V13:V15"/>
    <mergeCell ref="T13:T15"/>
    <mergeCell ref="R13:R15"/>
    <mergeCell ref="H14:H15"/>
    <mergeCell ref="B16:H16"/>
    <mergeCell ref="S13:S15"/>
    <mergeCell ref="U13:U15"/>
    <mergeCell ref="Q13:Q15"/>
    <mergeCell ref="A10:S10"/>
    <mergeCell ref="B13:H13"/>
    <mergeCell ref="A13:A15"/>
    <mergeCell ref="I13:I15"/>
    <mergeCell ref="J13:J15"/>
    <mergeCell ref="K13:K15"/>
    <mergeCell ref="G14:G15"/>
    <mergeCell ref="B14:B15"/>
    <mergeCell ref="C14:F14"/>
    <mergeCell ref="L13:L15"/>
    <mergeCell ref="M13:M15"/>
    <mergeCell ref="N13:N15"/>
    <mergeCell ref="O13:O15"/>
    <mergeCell ref="P13:P15"/>
  </mergeCells>
  <phoneticPr fontId="0" type="noConversion"/>
  <pageMargins left="0.5" right="0.22" top="0.37" bottom="0.19" header="0" footer="0.2"/>
  <pageSetup paperSize="9" scale="82" firstPageNumber="5" orientation="portrait" useFirstPageNumber="1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2:X75"/>
  <sheetViews>
    <sheetView zoomScaleSheetLayoutView="130" workbookViewId="0">
      <pane xSplit="12" ySplit="12" topLeftCell="M13" activePane="bottomRight" state="frozen"/>
      <selection pane="topRight" activeCell="M1" sqref="M1"/>
      <selection pane="bottomLeft" activeCell="A15" sqref="A15"/>
      <selection pane="bottomRight" activeCell="C16" sqref="C16"/>
    </sheetView>
  </sheetViews>
  <sheetFormatPr defaultRowHeight="12.75" x14ac:dyDescent="0.2"/>
  <cols>
    <col min="1" max="1" width="42" customWidth="1"/>
    <col min="2" max="2" width="3.85546875" customWidth="1"/>
    <col min="3" max="3" width="4.5703125" customWidth="1"/>
    <col min="4" max="4" width="3.5703125" customWidth="1"/>
    <col min="5" max="5" width="12.28515625" customWidth="1"/>
    <col min="6" max="6" width="6" customWidth="1"/>
    <col min="7" max="7" width="9" customWidth="1"/>
    <col min="8" max="8" width="0.140625" hidden="1" customWidth="1"/>
    <col min="9" max="9" width="0.28515625" hidden="1" customWidth="1"/>
    <col min="10" max="11" width="0.140625" hidden="1" customWidth="1"/>
    <col min="12" max="12" width="0.140625" customWidth="1"/>
    <col min="13" max="13" width="11.5703125" customWidth="1"/>
    <col min="14" max="16" width="11.28515625" customWidth="1"/>
    <col min="17" max="17" width="10.28515625" customWidth="1"/>
    <col min="18" max="18" width="10.5703125" hidden="1" customWidth="1"/>
    <col min="19" max="19" width="9.7109375" hidden="1" customWidth="1"/>
    <col min="20" max="20" width="11.140625" hidden="1" customWidth="1"/>
    <col min="21" max="21" width="10" customWidth="1"/>
    <col min="22" max="22" width="9.5703125" bestFit="1" customWidth="1"/>
  </cols>
  <sheetData>
    <row r="2" spans="1:21" x14ac:dyDescent="0.2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217" t="s">
        <v>126</v>
      </c>
      <c r="P2" s="77"/>
      <c r="Q2" s="77"/>
      <c r="R2" s="77"/>
      <c r="S2" s="77"/>
    </row>
    <row r="3" spans="1:21" x14ac:dyDescent="0.2">
      <c r="A3" s="77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150" t="s">
        <v>127</v>
      </c>
      <c r="P3" s="77"/>
      <c r="Q3" s="77"/>
      <c r="R3" s="77"/>
      <c r="S3" s="77"/>
    </row>
    <row r="4" spans="1:21" x14ac:dyDescent="0.2">
      <c r="A4" s="77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217" t="s">
        <v>170</v>
      </c>
      <c r="O4" s="218"/>
      <c r="P4" s="76"/>
      <c r="Q4" s="76"/>
      <c r="R4" s="76"/>
      <c r="S4" s="76"/>
      <c r="T4" s="218"/>
      <c r="U4" s="218"/>
    </row>
    <row r="5" spans="1:21" x14ac:dyDescent="0.2">
      <c r="A5" s="77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</row>
    <row r="6" spans="1:21" x14ac:dyDescent="0.2">
      <c r="A6" s="77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</row>
    <row r="7" spans="1:21" x14ac:dyDescent="0.2">
      <c r="A7" s="76" t="s">
        <v>165</v>
      </c>
      <c r="B7" s="77"/>
      <c r="C7" s="77"/>
      <c r="D7" s="77"/>
      <c r="E7" s="76"/>
      <c r="F7" s="76"/>
      <c r="G7" s="75"/>
      <c r="H7" s="76"/>
      <c r="I7" s="76"/>
      <c r="J7" s="76"/>
      <c r="K7" s="76"/>
      <c r="L7" s="76"/>
      <c r="M7" s="76"/>
      <c r="N7" s="76"/>
      <c r="O7" s="76"/>
      <c r="P7" s="76"/>
      <c r="Q7" s="76"/>
      <c r="R7" s="77"/>
      <c r="S7" s="77"/>
    </row>
    <row r="8" spans="1:21" x14ac:dyDescent="0.2">
      <c r="A8" s="76"/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</row>
    <row r="9" spans="1:21" s="4" customFormat="1" x14ac:dyDescent="0.2">
      <c r="A9" s="78"/>
      <c r="B9" s="79"/>
      <c r="C9" s="78"/>
      <c r="D9" s="78"/>
      <c r="E9" s="79"/>
      <c r="F9" s="79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</row>
    <row r="10" spans="1:21" s="4" customFormat="1" ht="7.5" customHeight="1" x14ac:dyDescent="0.2">
      <c r="A10" s="78"/>
      <c r="B10" s="80"/>
      <c r="C10" s="81"/>
      <c r="D10" s="78"/>
      <c r="E10" s="82"/>
      <c r="F10" s="82"/>
      <c r="G10" s="82"/>
      <c r="H10" s="83"/>
      <c r="I10" s="78"/>
      <c r="J10" s="78"/>
      <c r="K10" s="84" t="s">
        <v>50</v>
      </c>
      <c r="L10" s="84"/>
      <c r="M10" s="84"/>
      <c r="N10" s="84"/>
      <c r="O10" s="84"/>
      <c r="P10" s="84"/>
      <c r="Q10" s="84"/>
      <c r="R10" s="84"/>
      <c r="S10" s="84"/>
    </row>
    <row r="11" spans="1:21" s="4" customFormat="1" ht="22.5" customHeight="1" x14ac:dyDescent="0.2">
      <c r="A11" s="210" t="s">
        <v>37</v>
      </c>
      <c r="B11" s="211" t="s">
        <v>60</v>
      </c>
      <c r="C11" s="211"/>
      <c r="D11" s="211"/>
      <c r="E11" s="211"/>
      <c r="F11" s="211"/>
      <c r="G11" s="211"/>
      <c r="H11" s="212" t="s">
        <v>56</v>
      </c>
      <c r="I11" s="212" t="s">
        <v>57</v>
      </c>
      <c r="J11" s="212" t="s">
        <v>58</v>
      </c>
      <c r="K11" s="212" t="s">
        <v>59</v>
      </c>
      <c r="L11" s="161"/>
      <c r="M11" s="216" t="s">
        <v>146</v>
      </c>
      <c r="N11" s="216" t="s">
        <v>147</v>
      </c>
      <c r="O11" s="216" t="s">
        <v>118</v>
      </c>
      <c r="P11" s="216" t="s">
        <v>119</v>
      </c>
      <c r="Q11" s="216" t="s">
        <v>121</v>
      </c>
      <c r="R11" s="205" t="s">
        <v>63</v>
      </c>
      <c r="S11" s="215" t="s">
        <v>64</v>
      </c>
      <c r="T11" s="213" t="s">
        <v>62</v>
      </c>
    </row>
    <row r="12" spans="1:21" s="4" customFormat="1" ht="59.25" customHeight="1" thickBot="1" x14ac:dyDescent="0.25">
      <c r="A12" s="210"/>
      <c r="B12" s="161" t="s">
        <v>0</v>
      </c>
      <c r="C12" s="162" t="s">
        <v>24</v>
      </c>
      <c r="D12" s="161" t="s">
        <v>25</v>
      </c>
      <c r="E12" s="161" t="s">
        <v>35</v>
      </c>
      <c r="F12" s="161" t="s">
        <v>38</v>
      </c>
      <c r="G12" s="162" t="s">
        <v>120</v>
      </c>
      <c r="H12" s="212"/>
      <c r="I12" s="212"/>
      <c r="J12" s="212"/>
      <c r="K12" s="212"/>
      <c r="L12" s="161"/>
      <c r="M12" s="216"/>
      <c r="N12" s="216"/>
      <c r="O12" s="216"/>
      <c r="P12" s="216"/>
      <c r="Q12" s="216"/>
      <c r="R12" s="207"/>
      <c r="S12" s="215"/>
      <c r="T12" s="214"/>
    </row>
    <row r="13" spans="1:21" s="15" customFormat="1" x14ac:dyDescent="0.2">
      <c r="A13" s="92" t="s">
        <v>36</v>
      </c>
      <c r="B13" s="163">
        <v>802</v>
      </c>
      <c r="C13" s="138" t="s">
        <v>2</v>
      </c>
      <c r="D13" s="137"/>
      <c r="E13" s="137"/>
      <c r="F13" s="137"/>
      <c r="G13" s="137"/>
      <c r="H13" s="85"/>
      <c r="I13" s="90"/>
      <c r="J13" s="90"/>
      <c r="K13" s="90"/>
      <c r="L13" s="90"/>
      <c r="M13" s="141">
        <f>M14+M17+M20+M22</f>
        <v>1974100</v>
      </c>
      <c r="N13" s="127">
        <f>N14+N17+N20+N22</f>
        <v>1869600</v>
      </c>
      <c r="O13" s="127">
        <f>O14+O17+O20+O22</f>
        <v>1853193.6</v>
      </c>
      <c r="P13" s="174">
        <f>ROUND(O13*100/N13,2)</f>
        <v>99.12</v>
      </c>
      <c r="Q13" s="127">
        <f>Q14+Q17+Q20+Q22</f>
        <v>16406.400000000005</v>
      </c>
      <c r="R13" s="152"/>
      <c r="S13" s="86"/>
      <c r="T13" s="3"/>
    </row>
    <row r="14" spans="1:21" s="4" customFormat="1" ht="24" x14ac:dyDescent="0.2">
      <c r="A14" s="130" t="s">
        <v>53</v>
      </c>
      <c r="B14" s="138" t="s">
        <v>67</v>
      </c>
      <c r="C14" s="138" t="s">
        <v>2</v>
      </c>
      <c r="D14" s="138" t="s">
        <v>39</v>
      </c>
      <c r="E14" s="137"/>
      <c r="F14" s="137"/>
      <c r="G14" s="137"/>
      <c r="H14" s="85"/>
      <c r="I14" s="90"/>
      <c r="J14" s="90"/>
      <c r="K14" s="85"/>
      <c r="L14" s="85"/>
      <c r="M14" s="141">
        <f>M15+M16</f>
        <v>661700</v>
      </c>
      <c r="N14" s="127">
        <f t="shared" ref="N14:O14" si="0">N15+N16</f>
        <v>635377.72</v>
      </c>
      <c r="O14" s="127">
        <f t="shared" si="0"/>
        <v>630377.72</v>
      </c>
      <c r="P14" s="174">
        <f t="shared" ref="P14:P65" si="1">ROUND(O14*100/N14,2)</f>
        <v>99.21</v>
      </c>
      <c r="Q14" s="127">
        <f>Q15+Q16</f>
        <v>5000</v>
      </c>
      <c r="R14" s="153"/>
      <c r="S14" s="87"/>
      <c r="T14" s="3"/>
    </row>
    <row r="15" spans="1:21" s="27" customFormat="1" x14ac:dyDescent="0.2">
      <c r="A15" s="131" t="s">
        <v>17</v>
      </c>
      <c r="B15" s="137" t="s">
        <v>67</v>
      </c>
      <c r="C15" s="137" t="s">
        <v>2</v>
      </c>
      <c r="D15" s="137" t="s">
        <v>39</v>
      </c>
      <c r="E15" s="137" t="s">
        <v>78</v>
      </c>
      <c r="F15" s="137" t="s">
        <v>74</v>
      </c>
      <c r="G15" s="137" t="s">
        <v>45</v>
      </c>
      <c r="H15" s="90" t="e">
        <f>#REF!+H17</f>
        <v>#REF!</v>
      </c>
      <c r="I15" s="90" t="e">
        <f>#REF!+I17</f>
        <v>#REF!</v>
      </c>
      <c r="J15" s="90" t="e">
        <f>#REF!+J17</f>
        <v>#REF!</v>
      </c>
      <c r="K15" s="90" t="e">
        <f>#REF!+K17</f>
        <v>#REF!</v>
      </c>
      <c r="L15" s="90"/>
      <c r="M15" s="140">
        <v>508218</v>
      </c>
      <c r="N15" s="126">
        <v>483058.72</v>
      </c>
      <c r="O15" s="126">
        <v>478058.72</v>
      </c>
      <c r="P15" s="164">
        <f t="shared" si="1"/>
        <v>98.96</v>
      </c>
      <c r="Q15" s="126">
        <f>N15-O15</f>
        <v>5000</v>
      </c>
      <c r="R15" s="154"/>
      <c r="S15" s="88"/>
      <c r="T15" s="62"/>
      <c r="U15" s="60"/>
    </row>
    <row r="16" spans="1:21" s="4" customFormat="1" x14ac:dyDescent="0.2">
      <c r="A16" s="131" t="s">
        <v>86</v>
      </c>
      <c r="B16" s="137" t="s">
        <v>67</v>
      </c>
      <c r="C16" s="137" t="s">
        <v>2</v>
      </c>
      <c r="D16" s="137" t="s">
        <v>39</v>
      </c>
      <c r="E16" s="137" t="s">
        <v>78</v>
      </c>
      <c r="F16" s="137" t="s">
        <v>80</v>
      </c>
      <c r="G16" s="137" t="s">
        <v>46</v>
      </c>
      <c r="H16" s="90"/>
      <c r="I16" s="90"/>
      <c r="J16" s="90"/>
      <c r="K16" s="90"/>
      <c r="L16" s="90"/>
      <c r="M16" s="140">
        <v>153482</v>
      </c>
      <c r="N16" s="126">
        <v>152319</v>
      </c>
      <c r="O16" s="126">
        <v>152319</v>
      </c>
      <c r="P16" s="164">
        <f t="shared" si="1"/>
        <v>100</v>
      </c>
      <c r="Q16" s="126">
        <f t="shared" ref="Q16" si="2">N16-O16</f>
        <v>0</v>
      </c>
      <c r="R16" s="155"/>
      <c r="S16" s="90"/>
      <c r="T16" s="62"/>
      <c r="U16" s="60"/>
    </row>
    <row r="17" spans="1:21" s="27" customFormat="1" x14ac:dyDescent="0.2">
      <c r="A17" s="130" t="s">
        <v>54</v>
      </c>
      <c r="B17" s="138" t="s">
        <v>67</v>
      </c>
      <c r="C17" s="138" t="s">
        <v>2</v>
      </c>
      <c r="D17" s="138" t="s">
        <v>4</v>
      </c>
      <c r="E17" s="138"/>
      <c r="F17" s="138"/>
      <c r="G17" s="138"/>
      <c r="H17" s="88" t="e">
        <f>#REF!+H27+H28+H29+#REF!+H37+#REF!</f>
        <v>#REF!</v>
      </c>
      <c r="I17" s="88" t="e">
        <f>#REF!+I27+I28+I29+#REF!+I37+#REF!</f>
        <v>#REF!</v>
      </c>
      <c r="J17" s="88" t="e">
        <f>#REF!+J27+J28+J29+#REF!+J37+#REF!</f>
        <v>#REF!</v>
      </c>
      <c r="K17" s="88" t="e">
        <f>#REF!+K27+K28+K29+#REF!+K37+#REF!</f>
        <v>#REF!</v>
      </c>
      <c r="L17" s="88"/>
      <c r="M17" s="141">
        <f>M18+M19</f>
        <v>371129</v>
      </c>
      <c r="N17" s="127">
        <f>N18+N19</f>
        <v>366381</v>
      </c>
      <c r="O17" s="127">
        <f>O18+O19</f>
        <v>366381</v>
      </c>
      <c r="P17" s="174">
        <f t="shared" si="1"/>
        <v>100</v>
      </c>
      <c r="Q17" s="127">
        <f>Q18+Q19</f>
        <v>0</v>
      </c>
      <c r="R17" s="154" t="e">
        <f>#REF!+R27+R28+R29+#REF!+R37+#REF!</f>
        <v>#REF!</v>
      </c>
      <c r="S17" s="89" t="e">
        <f>#REF!+#REF!+S27+S28+S29+#REF!+S37+#REF!</f>
        <v>#REF!</v>
      </c>
      <c r="T17" s="62" t="e">
        <f>#REF!-Q17</f>
        <v>#REF!</v>
      </c>
      <c r="U17" s="60"/>
    </row>
    <row r="18" spans="1:21" s="27" customFormat="1" x14ac:dyDescent="0.2">
      <c r="A18" s="131" t="s">
        <v>17</v>
      </c>
      <c r="B18" s="137" t="s">
        <v>67</v>
      </c>
      <c r="C18" s="137" t="s">
        <v>2</v>
      </c>
      <c r="D18" s="137" t="s">
        <v>4</v>
      </c>
      <c r="E18" s="137" t="s">
        <v>79</v>
      </c>
      <c r="F18" s="137" t="s">
        <v>74</v>
      </c>
      <c r="G18" s="137" t="s">
        <v>45</v>
      </c>
      <c r="H18" s="88"/>
      <c r="I18" s="88"/>
      <c r="J18" s="88"/>
      <c r="K18" s="88"/>
      <c r="L18" s="88"/>
      <c r="M18" s="140">
        <v>285045</v>
      </c>
      <c r="N18" s="126">
        <v>276980</v>
      </c>
      <c r="O18" s="126">
        <v>276980</v>
      </c>
      <c r="P18" s="164">
        <f t="shared" si="1"/>
        <v>100</v>
      </c>
      <c r="Q18" s="126">
        <f t="shared" ref="Q18:Q19" si="3">N18-O18</f>
        <v>0</v>
      </c>
      <c r="R18" s="154"/>
      <c r="S18" s="89"/>
      <c r="T18" s="62"/>
      <c r="U18" s="60"/>
    </row>
    <row r="19" spans="1:21" s="27" customFormat="1" x14ac:dyDescent="0.2">
      <c r="A19" s="131" t="s">
        <v>86</v>
      </c>
      <c r="B19" s="137" t="s">
        <v>67</v>
      </c>
      <c r="C19" s="137" t="s">
        <v>2</v>
      </c>
      <c r="D19" s="137" t="s">
        <v>4</v>
      </c>
      <c r="E19" s="137" t="s">
        <v>79</v>
      </c>
      <c r="F19" s="137" t="s">
        <v>80</v>
      </c>
      <c r="G19" s="137" t="s">
        <v>46</v>
      </c>
      <c r="H19" s="88"/>
      <c r="I19" s="88"/>
      <c r="J19" s="88"/>
      <c r="K19" s="88"/>
      <c r="L19" s="88"/>
      <c r="M19" s="140">
        <v>86084</v>
      </c>
      <c r="N19" s="126">
        <v>89401</v>
      </c>
      <c r="O19" s="126">
        <v>89401</v>
      </c>
      <c r="P19" s="164">
        <f t="shared" si="1"/>
        <v>100</v>
      </c>
      <c r="Q19" s="126">
        <f t="shared" si="3"/>
        <v>0</v>
      </c>
      <c r="R19" s="154"/>
      <c r="S19" s="89"/>
      <c r="T19" s="62"/>
      <c r="U19" s="60"/>
    </row>
    <row r="20" spans="1:21" s="4" customFormat="1" ht="25.5" customHeight="1" x14ac:dyDescent="0.2">
      <c r="A20" s="132" t="s">
        <v>166</v>
      </c>
      <c r="B20" s="138" t="s">
        <v>67</v>
      </c>
      <c r="C20" s="138" t="s">
        <v>2</v>
      </c>
      <c r="D20" s="138" t="s">
        <v>41</v>
      </c>
      <c r="E20" s="138"/>
      <c r="F20" s="144"/>
      <c r="G20" s="92"/>
      <c r="H20" s="85"/>
      <c r="I20" s="85"/>
      <c r="J20" s="85"/>
      <c r="K20" s="85"/>
      <c r="L20" s="85"/>
      <c r="M20" s="141">
        <f>M21</f>
        <v>500</v>
      </c>
      <c r="N20" s="127">
        <f t="shared" ref="N20:O20" si="4">N21</f>
        <v>0</v>
      </c>
      <c r="O20" s="127">
        <f t="shared" si="4"/>
        <v>0</v>
      </c>
      <c r="P20" s="174"/>
      <c r="Q20" s="127">
        <f>Q21</f>
        <v>0</v>
      </c>
      <c r="R20" s="155"/>
      <c r="S20" s="90"/>
      <c r="T20" s="62" t="e">
        <f>#REF!-Q20</f>
        <v>#REF!</v>
      </c>
      <c r="U20" s="60"/>
    </row>
    <row r="21" spans="1:21" s="4" customFormat="1" x14ac:dyDescent="0.2">
      <c r="A21" s="131" t="s">
        <v>167</v>
      </c>
      <c r="B21" s="137" t="s">
        <v>67</v>
      </c>
      <c r="C21" s="137" t="s">
        <v>2</v>
      </c>
      <c r="D21" s="137" t="s">
        <v>41</v>
      </c>
      <c r="E21" s="137" t="s">
        <v>168</v>
      </c>
      <c r="F21" s="145" t="s">
        <v>169</v>
      </c>
      <c r="G21" s="165">
        <v>200</v>
      </c>
      <c r="H21" s="85"/>
      <c r="I21" s="85"/>
      <c r="J21" s="85"/>
      <c r="K21" s="85"/>
      <c r="L21" s="85"/>
      <c r="M21" s="140">
        <v>500</v>
      </c>
      <c r="N21" s="126">
        <v>0</v>
      </c>
      <c r="O21" s="126">
        <v>0</v>
      </c>
      <c r="P21" s="164"/>
      <c r="Q21" s="126">
        <f>N21-O21</f>
        <v>0</v>
      </c>
      <c r="R21" s="155"/>
      <c r="S21" s="90"/>
      <c r="T21" s="62" t="e">
        <f>#REF!-Q21</f>
        <v>#REF!</v>
      </c>
      <c r="U21" s="60"/>
    </row>
    <row r="22" spans="1:21" s="4" customFormat="1" x14ac:dyDescent="0.2">
      <c r="A22" s="132" t="s">
        <v>99</v>
      </c>
      <c r="B22" s="138" t="s">
        <v>67</v>
      </c>
      <c r="C22" s="138" t="s">
        <v>2</v>
      </c>
      <c r="D22" s="138" t="s">
        <v>76</v>
      </c>
      <c r="E22" s="138"/>
      <c r="F22" s="144"/>
      <c r="G22" s="92"/>
      <c r="H22" s="96"/>
      <c r="I22" s="88"/>
      <c r="J22" s="88"/>
      <c r="K22" s="96"/>
      <c r="L22" s="96"/>
      <c r="M22" s="141">
        <f>SUM(M23:M37)</f>
        <v>940771</v>
      </c>
      <c r="N22" s="127">
        <f>SUM(N23:N37)</f>
        <v>867841.28</v>
      </c>
      <c r="O22" s="127">
        <f>SUM(O23:O37)</f>
        <v>856434.88</v>
      </c>
      <c r="P22" s="174">
        <f t="shared" si="1"/>
        <v>98.69</v>
      </c>
      <c r="Q22" s="127">
        <f>SUM(Q23:Q37)</f>
        <v>11406.400000000005</v>
      </c>
      <c r="R22" s="156"/>
      <c r="S22" s="85"/>
      <c r="T22" s="62" t="e">
        <f>#REF!-Q22</f>
        <v>#REF!</v>
      </c>
      <c r="U22" s="60"/>
    </row>
    <row r="23" spans="1:21" s="4" customFormat="1" x14ac:dyDescent="0.2">
      <c r="A23" s="131" t="s">
        <v>17</v>
      </c>
      <c r="B23" s="137" t="s">
        <v>67</v>
      </c>
      <c r="C23" s="137" t="s">
        <v>2</v>
      </c>
      <c r="D23" s="137" t="s">
        <v>76</v>
      </c>
      <c r="E23" s="137" t="s">
        <v>83</v>
      </c>
      <c r="F23" s="145" t="s">
        <v>100</v>
      </c>
      <c r="G23" s="165">
        <v>211</v>
      </c>
      <c r="H23" s="96"/>
      <c r="I23" s="88"/>
      <c r="J23" s="88"/>
      <c r="K23" s="96"/>
      <c r="L23" s="96"/>
      <c r="M23" s="140">
        <v>579626</v>
      </c>
      <c r="N23" s="126">
        <v>577130.5</v>
      </c>
      <c r="O23" s="126">
        <v>577130.5</v>
      </c>
      <c r="P23" s="164">
        <f t="shared" si="1"/>
        <v>100</v>
      </c>
      <c r="Q23" s="126">
        <f t="shared" ref="Q23:Q37" si="5">N23-O23</f>
        <v>0</v>
      </c>
      <c r="R23" s="156"/>
      <c r="S23" s="85"/>
      <c r="T23" s="62"/>
      <c r="U23" s="60"/>
    </row>
    <row r="24" spans="1:21" s="4" customFormat="1" x14ac:dyDescent="0.2">
      <c r="A24" s="131" t="s">
        <v>86</v>
      </c>
      <c r="B24" s="137" t="s">
        <v>67</v>
      </c>
      <c r="C24" s="137" t="s">
        <v>2</v>
      </c>
      <c r="D24" s="137" t="s">
        <v>76</v>
      </c>
      <c r="E24" s="137" t="s">
        <v>83</v>
      </c>
      <c r="F24" s="145" t="s">
        <v>101</v>
      </c>
      <c r="G24" s="165">
        <v>213</v>
      </c>
      <c r="H24" s="96"/>
      <c r="I24" s="88"/>
      <c r="J24" s="88"/>
      <c r="K24" s="96"/>
      <c r="L24" s="96"/>
      <c r="M24" s="140">
        <v>175047</v>
      </c>
      <c r="N24" s="126">
        <v>185076</v>
      </c>
      <c r="O24" s="126">
        <v>185076</v>
      </c>
      <c r="P24" s="164">
        <f t="shared" si="1"/>
        <v>100</v>
      </c>
      <c r="Q24" s="126">
        <f t="shared" si="5"/>
        <v>0</v>
      </c>
      <c r="R24" s="156"/>
      <c r="S24" s="85"/>
      <c r="T24" s="62"/>
      <c r="U24" s="60"/>
    </row>
    <row r="25" spans="1:21" s="4" customFormat="1" x14ac:dyDescent="0.2">
      <c r="A25" s="131" t="s">
        <v>18</v>
      </c>
      <c r="B25" s="137" t="s">
        <v>67</v>
      </c>
      <c r="C25" s="137" t="s">
        <v>2</v>
      </c>
      <c r="D25" s="137" t="s">
        <v>76</v>
      </c>
      <c r="E25" s="137" t="s">
        <v>83</v>
      </c>
      <c r="F25" s="145" t="s">
        <v>73</v>
      </c>
      <c r="G25" s="165">
        <v>221</v>
      </c>
      <c r="H25" s="96"/>
      <c r="I25" s="88"/>
      <c r="J25" s="88"/>
      <c r="K25" s="96"/>
      <c r="L25" s="96"/>
      <c r="M25" s="140">
        <v>36000</v>
      </c>
      <c r="N25" s="126">
        <v>46319.64</v>
      </c>
      <c r="O25" s="126">
        <v>42764.34</v>
      </c>
      <c r="P25" s="164">
        <f t="shared" si="1"/>
        <v>92.32</v>
      </c>
      <c r="Q25" s="126">
        <f t="shared" si="5"/>
        <v>3555.3000000000029</v>
      </c>
      <c r="R25" s="156"/>
      <c r="S25" s="85"/>
      <c r="T25" s="62"/>
      <c r="U25" s="60"/>
    </row>
    <row r="26" spans="1:21" s="4" customFormat="1" x14ac:dyDescent="0.2">
      <c r="A26" s="131" t="s">
        <v>151</v>
      </c>
      <c r="B26" s="137" t="s">
        <v>67</v>
      </c>
      <c r="C26" s="137" t="s">
        <v>2</v>
      </c>
      <c r="D26" s="137" t="s">
        <v>76</v>
      </c>
      <c r="E26" s="137" t="s">
        <v>83</v>
      </c>
      <c r="F26" s="137" t="s">
        <v>73</v>
      </c>
      <c r="G26" s="137" t="s">
        <v>47</v>
      </c>
      <c r="H26" s="85">
        <v>500</v>
      </c>
      <c r="I26" s="90">
        <v>500</v>
      </c>
      <c r="J26" s="90">
        <v>500</v>
      </c>
      <c r="K26" s="85">
        <v>500</v>
      </c>
      <c r="L26" s="85"/>
      <c r="M26" s="140">
        <v>0</v>
      </c>
      <c r="N26" s="126">
        <v>0</v>
      </c>
      <c r="O26" s="126">
        <v>0</v>
      </c>
      <c r="P26" s="164"/>
      <c r="Q26" s="126">
        <f t="shared" ref="Q26" si="6">N26-O26</f>
        <v>0</v>
      </c>
      <c r="R26" s="156"/>
      <c r="S26" s="85"/>
      <c r="T26" s="62"/>
      <c r="U26" s="60"/>
    </row>
    <row r="27" spans="1:21" s="4" customFormat="1" x14ac:dyDescent="0.2">
      <c r="A27" s="131" t="s">
        <v>152</v>
      </c>
      <c r="B27" s="137" t="s">
        <v>67</v>
      </c>
      <c r="C27" s="137" t="s">
        <v>2</v>
      </c>
      <c r="D27" s="137" t="s">
        <v>76</v>
      </c>
      <c r="E27" s="137" t="s">
        <v>83</v>
      </c>
      <c r="F27" s="137" t="s">
        <v>138</v>
      </c>
      <c r="G27" s="137" t="s">
        <v>47</v>
      </c>
      <c r="H27" s="85">
        <v>500</v>
      </c>
      <c r="I27" s="90">
        <v>500</v>
      </c>
      <c r="J27" s="90">
        <v>500</v>
      </c>
      <c r="K27" s="85">
        <v>500</v>
      </c>
      <c r="L27" s="85"/>
      <c r="M27" s="140">
        <v>4000</v>
      </c>
      <c r="N27" s="126">
        <v>4732.6099999999997</v>
      </c>
      <c r="O27" s="126">
        <v>4732.6099999999997</v>
      </c>
      <c r="P27" s="164">
        <f t="shared" si="1"/>
        <v>100</v>
      </c>
      <c r="Q27" s="126">
        <f t="shared" si="5"/>
        <v>0</v>
      </c>
      <c r="R27" s="155">
        <v>5000</v>
      </c>
      <c r="S27" s="90">
        <v>3024.05</v>
      </c>
      <c r="T27" s="62" t="e">
        <f>#REF!-Q27</f>
        <v>#REF!</v>
      </c>
      <c r="U27" s="60"/>
    </row>
    <row r="28" spans="1:21" s="4" customFormat="1" x14ac:dyDescent="0.2">
      <c r="A28" s="131" t="s">
        <v>30</v>
      </c>
      <c r="B28" s="137" t="s">
        <v>67</v>
      </c>
      <c r="C28" s="137" t="s">
        <v>2</v>
      </c>
      <c r="D28" s="137" t="s">
        <v>76</v>
      </c>
      <c r="E28" s="137" t="s">
        <v>83</v>
      </c>
      <c r="F28" s="137" t="s">
        <v>73</v>
      </c>
      <c r="G28" s="137" t="s">
        <v>48</v>
      </c>
      <c r="H28" s="85">
        <v>600</v>
      </c>
      <c r="I28" s="90">
        <v>0</v>
      </c>
      <c r="J28" s="90">
        <v>0</v>
      </c>
      <c r="K28" s="85">
        <v>0</v>
      </c>
      <c r="L28" s="85"/>
      <c r="M28" s="140">
        <v>0</v>
      </c>
      <c r="N28" s="126">
        <v>9560</v>
      </c>
      <c r="O28" s="126">
        <v>9560</v>
      </c>
      <c r="P28" s="164">
        <v>100</v>
      </c>
      <c r="Q28" s="126">
        <f t="shared" si="5"/>
        <v>0</v>
      </c>
      <c r="R28" s="155">
        <v>2500</v>
      </c>
      <c r="S28" s="90">
        <v>1824.14</v>
      </c>
      <c r="T28" s="62" t="e">
        <f>#REF!-Q28</f>
        <v>#REF!</v>
      </c>
      <c r="U28" s="60"/>
    </row>
    <row r="29" spans="1:21" s="4" customFormat="1" x14ac:dyDescent="0.2">
      <c r="A29" s="131" t="s">
        <v>31</v>
      </c>
      <c r="B29" s="137" t="s">
        <v>67</v>
      </c>
      <c r="C29" s="137" t="s">
        <v>2</v>
      </c>
      <c r="D29" s="137" t="s">
        <v>76</v>
      </c>
      <c r="E29" s="137" t="s">
        <v>83</v>
      </c>
      <c r="F29" s="137" t="s">
        <v>73</v>
      </c>
      <c r="G29" s="137" t="s">
        <v>49</v>
      </c>
      <c r="H29" s="85">
        <v>5000</v>
      </c>
      <c r="I29" s="85">
        <v>5000</v>
      </c>
      <c r="J29" s="85">
        <v>5000</v>
      </c>
      <c r="K29" s="85">
        <v>5000</v>
      </c>
      <c r="L29" s="85"/>
      <c r="M29" s="140">
        <v>17300</v>
      </c>
      <c r="N29" s="126">
        <v>12921.43</v>
      </c>
      <c r="O29" s="126">
        <v>12921.43</v>
      </c>
      <c r="P29" s="164">
        <f t="shared" si="1"/>
        <v>100</v>
      </c>
      <c r="Q29" s="126">
        <f t="shared" si="5"/>
        <v>0</v>
      </c>
      <c r="R29" s="155">
        <v>600</v>
      </c>
      <c r="S29" s="90">
        <v>0</v>
      </c>
      <c r="T29" s="62" t="e">
        <f>#REF!-Q29</f>
        <v>#REF!</v>
      </c>
      <c r="U29" s="60"/>
    </row>
    <row r="30" spans="1:21" s="4" customFormat="1" x14ac:dyDescent="0.2">
      <c r="A30" s="131" t="s">
        <v>141</v>
      </c>
      <c r="B30" s="137" t="s">
        <v>67</v>
      </c>
      <c r="C30" s="137" t="s">
        <v>2</v>
      </c>
      <c r="D30" s="137" t="s">
        <v>76</v>
      </c>
      <c r="E30" s="137" t="s">
        <v>83</v>
      </c>
      <c r="F30" s="137" t="s">
        <v>73</v>
      </c>
      <c r="G30" s="137" t="s">
        <v>140</v>
      </c>
      <c r="H30" s="85">
        <v>5000</v>
      </c>
      <c r="I30" s="85">
        <v>5000</v>
      </c>
      <c r="J30" s="85">
        <v>5000</v>
      </c>
      <c r="K30" s="85">
        <v>5000</v>
      </c>
      <c r="L30" s="85"/>
      <c r="M30" s="140">
        <v>0</v>
      </c>
      <c r="N30" s="126">
        <v>0</v>
      </c>
      <c r="O30" s="126">
        <v>0</v>
      </c>
      <c r="P30" s="164"/>
      <c r="Q30" s="126">
        <f t="shared" ref="Q30" si="7">N30-O30</f>
        <v>0</v>
      </c>
      <c r="R30" s="155"/>
      <c r="S30" s="90"/>
      <c r="T30" s="62"/>
      <c r="U30" s="60"/>
    </row>
    <row r="31" spans="1:21" s="4" customFormat="1" x14ac:dyDescent="0.2">
      <c r="A31" s="131" t="s">
        <v>143</v>
      </c>
      <c r="B31" s="137" t="s">
        <v>67</v>
      </c>
      <c r="C31" s="137" t="s">
        <v>2</v>
      </c>
      <c r="D31" s="137" t="s">
        <v>76</v>
      </c>
      <c r="E31" s="137" t="s">
        <v>83</v>
      </c>
      <c r="F31" s="137" t="s">
        <v>73</v>
      </c>
      <c r="G31" s="137" t="s">
        <v>142</v>
      </c>
      <c r="H31" s="85">
        <v>5000</v>
      </c>
      <c r="I31" s="85">
        <v>5000</v>
      </c>
      <c r="J31" s="85">
        <v>5000</v>
      </c>
      <c r="K31" s="85">
        <v>5000</v>
      </c>
      <c r="L31" s="85"/>
      <c r="M31" s="140">
        <v>0</v>
      </c>
      <c r="N31" s="126">
        <v>0</v>
      </c>
      <c r="O31" s="126">
        <v>0</v>
      </c>
      <c r="P31" s="164"/>
      <c r="Q31" s="126">
        <f t="shared" ref="Q31" si="8">N31-O31</f>
        <v>0</v>
      </c>
      <c r="R31" s="155"/>
      <c r="S31" s="90"/>
      <c r="T31" s="62"/>
      <c r="U31" s="60"/>
    </row>
    <row r="32" spans="1:21" s="4" customFormat="1" x14ac:dyDescent="0.2">
      <c r="A32" s="131" t="s">
        <v>102</v>
      </c>
      <c r="B32" s="137" t="s">
        <v>67</v>
      </c>
      <c r="C32" s="137" t="s">
        <v>2</v>
      </c>
      <c r="D32" s="137" t="s">
        <v>76</v>
      </c>
      <c r="E32" s="137" t="s">
        <v>83</v>
      </c>
      <c r="F32" s="137" t="s">
        <v>73</v>
      </c>
      <c r="G32" s="137" t="s">
        <v>89</v>
      </c>
      <c r="H32" s="85"/>
      <c r="I32" s="85"/>
      <c r="J32" s="85"/>
      <c r="K32" s="85"/>
      <c r="L32" s="85"/>
      <c r="M32" s="140">
        <v>10000</v>
      </c>
      <c r="N32" s="126">
        <v>19275.650000000001</v>
      </c>
      <c r="O32" s="126">
        <v>17115</v>
      </c>
      <c r="P32" s="164">
        <f t="shared" si="1"/>
        <v>88.79</v>
      </c>
      <c r="Q32" s="126">
        <f t="shared" si="5"/>
        <v>2160.6500000000015</v>
      </c>
      <c r="R32" s="155"/>
      <c r="S32" s="90"/>
      <c r="T32" s="62"/>
      <c r="U32" s="60"/>
    </row>
    <row r="33" spans="1:24" s="4" customFormat="1" ht="24" x14ac:dyDescent="0.2">
      <c r="A33" s="131" t="s">
        <v>153</v>
      </c>
      <c r="B33" s="137" t="s">
        <v>67</v>
      </c>
      <c r="C33" s="137" t="s">
        <v>2</v>
      </c>
      <c r="D33" s="137" t="s">
        <v>76</v>
      </c>
      <c r="E33" s="137" t="s">
        <v>83</v>
      </c>
      <c r="F33" s="137" t="s">
        <v>73</v>
      </c>
      <c r="G33" s="137" t="s">
        <v>89</v>
      </c>
      <c r="H33" s="85"/>
      <c r="I33" s="85"/>
      <c r="J33" s="85"/>
      <c r="K33" s="85"/>
      <c r="L33" s="85"/>
      <c r="M33" s="140">
        <v>76498</v>
      </c>
      <c r="N33" s="126">
        <v>0</v>
      </c>
      <c r="O33" s="126">
        <v>0</v>
      </c>
      <c r="P33" s="164"/>
      <c r="Q33" s="126">
        <f t="shared" ref="Q33" si="9">N33-O33</f>
        <v>0</v>
      </c>
      <c r="R33" s="155"/>
      <c r="S33" s="90"/>
      <c r="T33" s="62"/>
      <c r="U33" s="60"/>
    </row>
    <row r="34" spans="1:24" s="4" customFormat="1" x14ac:dyDescent="0.2">
      <c r="A34" s="131" t="s">
        <v>103</v>
      </c>
      <c r="B34" s="137" t="s">
        <v>67</v>
      </c>
      <c r="C34" s="137" t="s">
        <v>2</v>
      </c>
      <c r="D34" s="137" t="s">
        <v>76</v>
      </c>
      <c r="E34" s="137" t="s">
        <v>83</v>
      </c>
      <c r="F34" s="137" t="s">
        <v>73</v>
      </c>
      <c r="G34" s="137" t="s">
        <v>104</v>
      </c>
      <c r="H34" s="85"/>
      <c r="I34" s="85"/>
      <c r="J34" s="85"/>
      <c r="K34" s="85"/>
      <c r="L34" s="85"/>
      <c r="M34" s="140">
        <v>0</v>
      </c>
      <c r="N34" s="126">
        <v>0</v>
      </c>
      <c r="O34" s="126">
        <v>0</v>
      </c>
      <c r="P34" s="164"/>
      <c r="Q34" s="126">
        <f t="shared" si="5"/>
        <v>0</v>
      </c>
      <c r="R34" s="155"/>
      <c r="S34" s="90"/>
      <c r="T34" s="62"/>
      <c r="U34" s="60"/>
    </row>
    <row r="35" spans="1:24" s="4" customFormat="1" ht="24" x14ac:dyDescent="0.2">
      <c r="A35" s="131" t="s">
        <v>154</v>
      </c>
      <c r="B35" s="137" t="s">
        <v>67</v>
      </c>
      <c r="C35" s="137" t="s">
        <v>2</v>
      </c>
      <c r="D35" s="137" t="s">
        <v>76</v>
      </c>
      <c r="E35" s="137" t="s">
        <v>83</v>
      </c>
      <c r="F35" s="137" t="s">
        <v>73</v>
      </c>
      <c r="G35" s="137" t="s">
        <v>105</v>
      </c>
      <c r="H35" s="85"/>
      <c r="I35" s="85"/>
      <c r="J35" s="85"/>
      <c r="K35" s="85"/>
      <c r="L35" s="85"/>
      <c r="M35" s="140">
        <v>38995</v>
      </c>
      <c r="N35" s="126">
        <v>9520.4500000000007</v>
      </c>
      <c r="O35" s="126">
        <v>3830</v>
      </c>
      <c r="P35" s="164"/>
      <c r="Q35" s="126">
        <f t="shared" si="5"/>
        <v>5690.4500000000007</v>
      </c>
      <c r="R35" s="155"/>
      <c r="S35" s="90"/>
      <c r="T35" s="62"/>
      <c r="U35" s="60"/>
    </row>
    <row r="36" spans="1:24" s="4" customFormat="1" x14ac:dyDescent="0.2">
      <c r="A36" s="131" t="s">
        <v>107</v>
      </c>
      <c r="B36" s="137" t="s">
        <v>67</v>
      </c>
      <c r="C36" s="137" t="s">
        <v>2</v>
      </c>
      <c r="D36" s="137" t="s">
        <v>76</v>
      </c>
      <c r="E36" s="137" t="s">
        <v>83</v>
      </c>
      <c r="F36" s="137" t="s">
        <v>75</v>
      </c>
      <c r="G36" s="137" t="s">
        <v>106</v>
      </c>
      <c r="H36" s="85">
        <v>6758</v>
      </c>
      <c r="I36" s="90">
        <v>4875</v>
      </c>
      <c r="J36" s="90">
        <v>5409.46</v>
      </c>
      <c r="K36" s="85">
        <v>6957.54</v>
      </c>
      <c r="L36" s="85"/>
      <c r="M36" s="140">
        <v>3305</v>
      </c>
      <c r="N36" s="126">
        <v>3305</v>
      </c>
      <c r="O36" s="126">
        <v>3305</v>
      </c>
      <c r="P36" s="164">
        <f t="shared" si="1"/>
        <v>100</v>
      </c>
      <c r="Q36" s="126">
        <f t="shared" si="5"/>
        <v>0</v>
      </c>
      <c r="R36" s="155"/>
      <c r="S36" s="90"/>
      <c r="T36" s="62"/>
      <c r="U36" s="60"/>
    </row>
    <row r="37" spans="1:24" s="4" customFormat="1" x14ac:dyDescent="0.2">
      <c r="A37" s="131" t="s">
        <v>108</v>
      </c>
      <c r="B37" s="137" t="s">
        <v>67</v>
      </c>
      <c r="C37" s="137" t="s">
        <v>2</v>
      </c>
      <c r="D37" s="137" t="s">
        <v>76</v>
      </c>
      <c r="E37" s="137" t="s">
        <v>83</v>
      </c>
      <c r="F37" s="137" t="s">
        <v>82</v>
      </c>
      <c r="G37" s="137" t="s">
        <v>109</v>
      </c>
      <c r="H37" s="85">
        <v>6758</v>
      </c>
      <c r="I37" s="90">
        <v>4875</v>
      </c>
      <c r="J37" s="90">
        <v>5409.46</v>
      </c>
      <c r="K37" s="85">
        <v>6957.54</v>
      </c>
      <c r="L37" s="85"/>
      <c r="M37" s="140">
        <v>0</v>
      </c>
      <c r="N37" s="126">
        <v>0</v>
      </c>
      <c r="O37" s="126">
        <v>0</v>
      </c>
      <c r="P37" s="164"/>
      <c r="Q37" s="126">
        <f t="shared" si="5"/>
        <v>0</v>
      </c>
      <c r="R37" s="155">
        <v>24000</v>
      </c>
      <c r="S37" s="90">
        <v>9376.09</v>
      </c>
      <c r="T37" s="62" t="e">
        <f>#REF!-Q37</f>
        <v>#REF!</v>
      </c>
      <c r="U37" s="60"/>
    </row>
    <row r="38" spans="1:24" s="30" customFormat="1" x14ac:dyDescent="0.2">
      <c r="A38" s="92" t="s">
        <v>16</v>
      </c>
      <c r="B38" s="138" t="s">
        <v>67</v>
      </c>
      <c r="C38" s="138" t="s">
        <v>39</v>
      </c>
      <c r="D38" s="137"/>
      <c r="E38" s="137"/>
      <c r="F38" s="137"/>
      <c r="G38" s="137"/>
      <c r="H38" s="85"/>
      <c r="I38" s="90"/>
      <c r="J38" s="90"/>
      <c r="K38" s="90"/>
      <c r="L38" s="90"/>
      <c r="M38" s="141">
        <f>M39</f>
        <v>135700</v>
      </c>
      <c r="N38" s="127">
        <f>N39</f>
        <v>142100</v>
      </c>
      <c r="O38" s="127">
        <f>O39</f>
        <v>142100</v>
      </c>
      <c r="P38" s="174">
        <f t="shared" si="1"/>
        <v>100</v>
      </c>
      <c r="Q38" s="127">
        <f>Q39</f>
        <v>0</v>
      </c>
      <c r="R38" s="155"/>
      <c r="S38" s="90"/>
      <c r="T38" s="32"/>
      <c r="U38" s="60"/>
    </row>
    <row r="39" spans="1:24" s="27" customFormat="1" ht="36.75" customHeight="1" x14ac:dyDescent="0.2">
      <c r="A39" s="133" t="s">
        <v>52</v>
      </c>
      <c r="B39" s="138" t="s">
        <v>67</v>
      </c>
      <c r="C39" s="138" t="s">
        <v>39</v>
      </c>
      <c r="D39" s="138" t="s">
        <v>3</v>
      </c>
      <c r="E39" s="138" t="s">
        <v>84</v>
      </c>
      <c r="F39" s="138"/>
      <c r="G39" s="138"/>
      <c r="H39" s="88">
        <v>12000</v>
      </c>
      <c r="I39" s="88">
        <v>12000</v>
      </c>
      <c r="J39" s="88">
        <v>12000</v>
      </c>
      <c r="K39" s="88">
        <v>12000</v>
      </c>
      <c r="L39" s="88"/>
      <c r="M39" s="127">
        <f>M40+M41</f>
        <v>135700</v>
      </c>
      <c r="N39" s="127">
        <f>N40+N41</f>
        <v>142100</v>
      </c>
      <c r="O39" s="127">
        <f>O40+O41</f>
        <v>142100</v>
      </c>
      <c r="P39" s="174">
        <f t="shared" si="1"/>
        <v>100</v>
      </c>
      <c r="Q39" s="127">
        <f>Q40+Q41</f>
        <v>0</v>
      </c>
      <c r="R39" s="157" t="e">
        <f>R40+R41+#REF!</f>
        <v>#REF!</v>
      </c>
      <c r="S39" s="93" t="e">
        <f>S40+S41+#REF!</f>
        <v>#REF!</v>
      </c>
      <c r="T39" s="62" t="e">
        <f>#REF!-Q39</f>
        <v>#REF!</v>
      </c>
      <c r="U39" s="60"/>
    </row>
    <row r="40" spans="1:24" s="13" customFormat="1" x14ac:dyDescent="0.2">
      <c r="A40" s="131" t="s">
        <v>17</v>
      </c>
      <c r="B40" s="138" t="s">
        <v>67</v>
      </c>
      <c r="C40" s="137" t="s">
        <v>39</v>
      </c>
      <c r="D40" s="137" t="s">
        <v>3</v>
      </c>
      <c r="E40" s="137" t="s">
        <v>84</v>
      </c>
      <c r="F40" s="137" t="s">
        <v>74</v>
      </c>
      <c r="G40" s="137" t="s">
        <v>45</v>
      </c>
      <c r="H40" s="85">
        <v>7123.5</v>
      </c>
      <c r="I40" s="85">
        <v>7123.5</v>
      </c>
      <c r="J40" s="85">
        <v>7123.5</v>
      </c>
      <c r="K40" s="85">
        <v>7123.5</v>
      </c>
      <c r="L40" s="85"/>
      <c r="M40" s="126">
        <v>104224</v>
      </c>
      <c r="N40" s="126">
        <v>108265.48</v>
      </c>
      <c r="O40" s="126">
        <v>108265.48</v>
      </c>
      <c r="P40" s="164">
        <f t="shared" si="1"/>
        <v>100</v>
      </c>
      <c r="Q40" s="126">
        <f>N40-O40</f>
        <v>0</v>
      </c>
      <c r="R40" s="155">
        <v>28494</v>
      </c>
      <c r="S40" s="90">
        <v>14733</v>
      </c>
      <c r="T40" s="62" t="e">
        <f>#REF!-Q40</f>
        <v>#REF!</v>
      </c>
      <c r="U40" s="60"/>
      <c r="W40" s="27"/>
      <c r="X40" s="27"/>
    </row>
    <row r="41" spans="1:24" s="13" customFormat="1" x14ac:dyDescent="0.2">
      <c r="A41" s="131" t="s">
        <v>15</v>
      </c>
      <c r="B41" s="138" t="s">
        <v>67</v>
      </c>
      <c r="C41" s="137" t="s">
        <v>39</v>
      </c>
      <c r="D41" s="137" t="s">
        <v>3</v>
      </c>
      <c r="E41" s="137" t="s">
        <v>84</v>
      </c>
      <c r="F41" s="137" t="s">
        <v>80</v>
      </c>
      <c r="G41" s="137" t="s">
        <v>46</v>
      </c>
      <c r="H41" s="85">
        <v>1866.36</v>
      </c>
      <c r="I41" s="85">
        <v>1866.36</v>
      </c>
      <c r="J41" s="85">
        <v>1866.36</v>
      </c>
      <c r="K41" s="85">
        <v>1866.36</v>
      </c>
      <c r="L41" s="85"/>
      <c r="M41" s="126">
        <v>31476</v>
      </c>
      <c r="N41" s="126">
        <v>33834.519999999997</v>
      </c>
      <c r="O41" s="126">
        <v>33834.519999999997</v>
      </c>
      <c r="P41" s="164">
        <f t="shared" si="1"/>
        <v>100</v>
      </c>
      <c r="Q41" s="126">
        <f t="shared" ref="Q41" si="10">N41-O41</f>
        <v>0</v>
      </c>
      <c r="R41" s="155">
        <v>7466</v>
      </c>
      <c r="S41" s="90">
        <v>5227</v>
      </c>
      <c r="T41" s="62" t="e">
        <f>#REF!-Q41</f>
        <v>#REF!</v>
      </c>
      <c r="U41" s="60"/>
      <c r="W41" s="4"/>
      <c r="X41" s="4"/>
    </row>
    <row r="42" spans="1:24" s="12" customFormat="1" ht="24" x14ac:dyDescent="0.2">
      <c r="A42" s="113" t="s">
        <v>68</v>
      </c>
      <c r="B42" s="146" t="s">
        <v>67</v>
      </c>
      <c r="C42" s="146" t="s">
        <v>3</v>
      </c>
      <c r="D42" s="146"/>
      <c r="E42" s="146"/>
      <c r="F42" s="146"/>
      <c r="G42" s="146"/>
      <c r="H42" s="95"/>
      <c r="I42" s="95"/>
      <c r="J42" s="95"/>
      <c r="K42" s="95"/>
      <c r="L42" s="95"/>
      <c r="M42" s="166">
        <f>M43</f>
        <v>500</v>
      </c>
      <c r="N42" s="166">
        <f>N43</f>
        <v>0</v>
      </c>
      <c r="O42" s="166">
        <f>O43</f>
        <v>0</v>
      </c>
      <c r="P42" s="175"/>
      <c r="Q42" s="167">
        <f>Q43</f>
        <v>0</v>
      </c>
      <c r="R42" s="158" t="e">
        <f>#REF!+R43</f>
        <v>#REF!</v>
      </c>
      <c r="S42" s="94" t="e">
        <f>#REF!+#REF!</f>
        <v>#REF!</v>
      </c>
      <c r="T42" s="62" t="e">
        <f>#REF!-Q42</f>
        <v>#REF!</v>
      </c>
      <c r="U42" s="60"/>
      <c r="W42" s="4"/>
      <c r="X42" s="4"/>
    </row>
    <row r="43" spans="1:24" s="27" customFormat="1" ht="36" x14ac:dyDescent="0.2">
      <c r="A43" s="130" t="s">
        <v>111</v>
      </c>
      <c r="B43" s="147" t="s">
        <v>67</v>
      </c>
      <c r="C43" s="147" t="s">
        <v>3</v>
      </c>
      <c r="D43" s="147" t="s">
        <v>40</v>
      </c>
      <c r="E43" s="147" t="s">
        <v>110</v>
      </c>
      <c r="F43" s="147"/>
      <c r="G43" s="147"/>
      <c r="H43" s="124">
        <v>100</v>
      </c>
      <c r="I43" s="125">
        <v>0</v>
      </c>
      <c r="J43" s="125">
        <v>0</v>
      </c>
      <c r="K43" s="124">
        <v>0</v>
      </c>
      <c r="L43" s="124"/>
      <c r="M43" s="142">
        <v>500</v>
      </c>
      <c r="N43" s="142">
        <v>0</v>
      </c>
      <c r="O43" s="142">
        <v>0</v>
      </c>
      <c r="P43" s="168"/>
      <c r="Q43" s="128">
        <f>N43-O43</f>
        <v>0</v>
      </c>
      <c r="R43" s="159">
        <v>100</v>
      </c>
      <c r="S43" s="95"/>
      <c r="T43" s="62" t="e">
        <f>#REF!-Q43</f>
        <v>#REF!</v>
      </c>
      <c r="U43" s="60"/>
      <c r="W43" s="4"/>
      <c r="X43" s="4"/>
    </row>
    <row r="44" spans="1:24" s="27" customFormat="1" x14ac:dyDescent="0.2">
      <c r="A44" s="131" t="s">
        <v>103</v>
      </c>
      <c r="B44" s="147" t="s">
        <v>67</v>
      </c>
      <c r="C44" s="147" t="s">
        <v>3</v>
      </c>
      <c r="D44" s="147" t="s">
        <v>40</v>
      </c>
      <c r="E44" s="147" t="s">
        <v>110</v>
      </c>
      <c r="F44" s="147" t="s">
        <v>73</v>
      </c>
      <c r="G44" s="147" t="s">
        <v>104</v>
      </c>
      <c r="H44" s="124"/>
      <c r="I44" s="125"/>
      <c r="J44" s="125"/>
      <c r="K44" s="124"/>
      <c r="L44" s="124"/>
      <c r="M44" s="142">
        <v>500</v>
      </c>
      <c r="N44" s="142">
        <v>0</v>
      </c>
      <c r="O44" s="142">
        <v>0</v>
      </c>
      <c r="P44" s="168"/>
      <c r="Q44" s="128">
        <f>N44-O44</f>
        <v>0</v>
      </c>
      <c r="R44" s="159"/>
      <c r="S44" s="95"/>
      <c r="T44" s="62"/>
      <c r="U44" s="60"/>
      <c r="W44" s="4"/>
      <c r="X44" s="4"/>
    </row>
    <row r="45" spans="1:24" s="40" customFormat="1" ht="18.75" customHeight="1" x14ac:dyDescent="0.2">
      <c r="A45" s="92" t="s">
        <v>42</v>
      </c>
      <c r="B45" s="138" t="s">
        <v>67</v>
      </c>
      <c r="C45" s="138" t="s">
        <v>5</v>
      </c>
      <c r="D45" s="138"/>
      <c r="E45" s="138"/>
      <c r="F45" s="138"/>
      <c r="G45" s="137"/>
      <c r="H45" s="96"/>
      <c r="I45" s="88"/>
      <c r="J45" s="88"/>
      <c r="K45" s="88"/>
      <c r="L45" s="88"/>
      <c r="M45" s="141">
        <f>M46</f>
        <v>52460</v>
      </c>
      <c r="N45" s="127">
        <f>N46</f>
        <v>52460</v>
      </c>
      <c r="O45" s="127">
        <f>O46</f>
        <v>52460</v>
      </c>
      <c r="P45" s="174">
        <f t="shared" si="1"/>
        <v>100</v>
      </c>
      <c r="Q45" s="127">
        <f>Q46</f>
        <v>0</v>
      </c>
      <c r="R45" s="154">
        <v>550</v>
      </c>
      <c r="S45" s="88" t="e">
        <f>S46+#REF!</f>
        <v>#REF!</v>
      </c>
      <c r="T45" s="62" t="e">
        <f>#REF!-Q45</f>
        <v>#REF!</v>
      </c>
      <c r="U45" s="60"/>
    </row>
    <row r="46" spans="1:24" s="40" customFormat="1" x14ac:dyDescent="0.2">
      <c r="A46" s="133" t="s">
        <v>69</v>
      </c>
      <c r="B46" s="138" t="s">
        <v>67</v>
      </c>
      <c r="C46" s="138" t="s">
        <v>5</v>
      </c>
      <c r="D46" s="138" t="s">
        <v>3</v>
      </c>
      <c r="E46" s="138"/>
      <c r="F46" s="144"/>
      <c r="G46" s="92"/>
      <c r="H46" s="96">
        <v>0</v>
      </c>
      <c r="I46" s="88">
        <v>0</v>
      </c>
      <c r="J46" s="88">
        <v>200</v>
      </c>
      <c r="K46" s="96">
        <v>0</v>
      </c>
      <c r="L46" s="96"/>
      <c r="M46" s="141">
        <f>SUM(M47:M50)</f>
        <v>52460</v>
      </c>
      <c r="N46" s="127">
        <f>SUM(N47:N50)</f>
        <v>52460</v>
      </c>
      <c r="O46" s="127">
        <f>SUM(O47:O50)</f>
        <v>52460</v>
      </c>
      <c r="P46" s="174">
        <f>ROUND(O46*100/N46,2)</f>
        <v>100</v>
      </c>
      <c r="Q46" s="127">
        <f>SUM(Q47:Q50)</f>
        <v>0</v>
      </c>
      <c r="R46" s="154">
        <v>200</v>
      </c>
      <c r="S46" s="88">
        <v>200</v>
      </c>
      <c r="T46" s="62" t="e">
        <f>#REF!-Q46</f>
        <v>#REF!</v>
      </c>
      <c r="U46" s="60"/>
    </row>
    <row r="47" spans="1:24" s="40" customFormat="1" x14ac:dyDescent="0.2">
      <c r="A47" s="131" t="s">
        <v>102</v>
      </c>
      <c r="B47" s="137" t="s">
        <v>67</v>
      </c>
      <c r="C47" s="137" t="s">
        <v>5</v>
      </c>
      <c r="D47" s="137" t="s">
        <v>3</v>
      </c>
      <c r="E47" s="137" t="s">
        <v>139</v>
      </c>
      <c r="F47" s="145" t="s">
        <v>73</v>
      </c>
      <c r="G47" s="165">
        <v>343</v>
      </c>
      <c r="H47" s="96"/>
      <c r="I47" s="88"/>
      <c r="J47" s="88"/>
      <c r="K47" s="96"/>
      <c r="L47" s="96"/>
      <c r="M47" s="140">
        <v>0</v>
      </c>
      <c r="N47" s="126">
        <v>2460</v>
      </c>
      <c r="O47" s="126">
        <v>2460</v>
      </c>
      <c r="P47" s="164"/>
      <c r="Q47" s="126">
        <f t="shared" ref="Q47:Q50" si="11">N47-O47</f>
        <v>0</v>
      </c>
      <c r="R47" s="154"/>
      <c r="S47" s="88"/>
      <c r="T47" s="62"/>
      <c r="U47" s="60"/>
    </row>
    <row r="48" spans="1:24" s="40" customFormat="1" x14ac:dyDescent="0.2">
      <c r="A48" s="182" t="s">
        <v>156</v>
      </c>
      <c r="B48" s="137" t="s">
        <v>67</v>
      </c>
      <c r="C48" s="137" t="s">
        <v>5</v>
      </c>
      <c r="D48" s="137" t="s">
        <v>3</v>
      </c>
      <c r="E48" s="137" t="s">
        <v>139</v>
      </c>
      <c r="F48" s="145" t="s">
        <v>73</v>
      </c>
      <c r="G48" s="165">
        <v>224</v>
      </c>
      <c r="H48" s="96"/>
      <c r="I48" s="88"/>
      <c r="J48" s="88"/>
      <c r="K48" s="96"/>
      <c r="L48" s="96"/>
      <c r="M48" s="140">
        <v>0</v>
      </c>
      <c r="N48" s="126">
        <v>0</v>
      </c>
      <c r="O48" s="126">
        <v>0</v>
      </c>
      <c r="P48" s="164"/>
      <c r="Q48" s="126">
        <f t="shared" ref="Q48" si="12">N48-O48</f>
        <v>0</v>
      </c>
      <c r="R48" s="154"/>
      <c r="S48" s="88"/>
      <c r="T48" s="62"/>
      <c r="U48" s="60"/>
    </row>
    <row r="49" spans="1:21" s="40" customFormat="1" x14ac:dyDescent="0.2">
      <c r="A49" s="134" t="s">
        <v>155</v>
      </c>
      <c r="B49" s="137" t="s">
        <v>67</v>
      </c>
      <c r="C49" s="137" t="s">
        <v>5</v>
      </c>
      <c r="D49" s="137" t="s">
        <v>3</v>
      </c>
      <c r="E49" s="137" t="s">
        <v>139</v>
      </c>
      <c r="F49" s="145" t="s">
        <v>73</v>
      </c>
      <c r="G49" s="165">
        <v>226</v>
      </c>
      <c r="H49" s="96"/>
      <c r="I49" s="88"/>
      <c r="J49" s="88"/>
      <c r="K49" s="96"/>
      <c r="L49" s="96"/>
      <c r="M49" s="140">
        <v>2460</v>
      </c>
      <c r="N49" s="126">
        <v>0</v>
      </c>
      <c r="O49" s="126">
        <v>0</v>
      </c>
      <c r="P49" s="164"/>
      <c r="Q49" s="126">
        <f t="shared" si="11"/>
        <v>0</v>
      </c>
      <c r="R49" s="154"/>
      <c r="S49" s="88"/>
      <c r="T49" s="62"/>
      <c r="U49" s="60"/>
    </row>
    <row r="50" spans="1:21" s="40" customFormat="1" x14ac:dyDescent="0.2">
      <c r="A50" s="131" t="s">
        <v>103</v>
      </c>
      <c r="B50" s="137" t="s">
        <v>67</v>
      </c>
      <c r="C50" s="137" t="s">
        <v>5</v>
      </c>
      <c r="D50" s="137" t="s">
        <v>3</v>
      </c>
      <c r="E50" s="137" t="s">
        <v>139</v>
      </c>
      <c r="F50" s="145" t="s">
        <v>73</v>
      </c>
      <c r="G50" s="165">
        <v>349</v>
      </c>
      <c r="H50" s="96"/>
      <c r="I50" s="88"/>
      <c r="J50" s="88"/>
      <c r="K50" s="96"/>
      <c r="L50" s="96"/>
      <c r="M50" s="140">
        <v>50000</v>
      </c>
      <c r="N50" s="126">
        <v>50000</v>
      </c>
      <c r="O50" s="126">
        <v>50000</v>
      </c>
      <c r="P50" s="164">
        <f t="shared" ref="P50" si="13">ROUND(O50*100/N50,2)</f>
        <v>100</v>
      </c>
      <c r="Q50" s="126">
        <f t="shared" si="11"/>
        <v>0</v>
      </c>
      <c r="R50" s="154"/>
      <c r="S50" s="88"/>
      <c r="T50" s="62"/>
      <c r="U50" s="60"/>
    </row>
    <row r="51" spans="1:21" s="15" customFormat="1" ht="14.25" customHeight="1" x14ac:dyDescent="0.2">
      <c r="A51" s="92" t="s">
        <v>112</v>
      </c>
      <c r="B51" s="138" t="s">
        <v>67</v>
      </c>
      <c r="C51" s="138" t="s">
        <v>7</v>
      </c>
      <c r="D51" s="137"/>
      <c r="E51" s="137"/>
      <c r="F51" s="137"/>
      <c r="G51" s="138"/>
      <c r="H51" s="85" t="s">
        <v>44</v>
      </c>
      <c r="I51" s="90"/>
      <c r="J51" s="90"/>
      <c r="K51" s="90"/>
      <c r="L51" s="90"/>
      <c r="M51" s="141">
        <f>M52</f>
        <v>235700</v>
      </c>
      <c r="N51" s="127">
        <f>N52</f>
        <v>336200</v>
      </c>
      <c r="O51" s="127">
        <f>O52</f>
        <v>336200</v>
      </c>
      <c r="P51" s="174">
        <f t="shared" si="1"/>
        <v>100</v>
      </c>
      <c r="Q51" s="127">
        <f>Q52</f>
        <v>0</v>
      </c>
      <c r="R51" s="155"/>
      <c r="S51" s="90"/>
      <c r="T51" s="3"/>
      <c r="U51" s="60"/>
    </row>
    <row r="52" spans="1:21" s="27" customFormat="1" ht="18" customHeight="1" x14ac:dyDescent="0.2">
      <c r="A52" s="130" t="s">
        <v>55</v>
      </c>
      <c r="B52" s="138" t="s">
        <v>67</v>
      </c>
      <c r="C52" s="138" t="s">
        <v>7</v>
      </c>
      <c r="D52" s="138" t="s">
        <v>2</v>
      </c>
      <c r="E52" s="138" t="s">
        <v>85</v>
      </c>
      <c r="F52" s="138"/>
      <c r="G52" s="137"/>
      <c r="H52" s="96" t="e">
        <f>H53+#REF!+H58</f>
        <v>#REF!</v>
      </c>
      <c r="I52" s="96" t="e">
        <f>I53+#REF!+I58</f>
        <v>#REF!</v>
      </c>
      <c r="J52" s="96" t="e">
        <f>J53+#REF!+J58</f>
        <v>#REF!</v>
      </c>
      <c r="K52" s="96" t="e">
        <f>K53+#REF!+K58</f>
        <v>#REF!</v>
      </c>
      <c r="L52" s="96"/>
      <c r="M52" s="141">
        <f>SUM(M53:M58)</f>
        <v>235700</v>
      </c>
      <c r="N52" s="127">
        <f t="shared" ref="N52:O52" si="14">SUM(N53:N58)</f>
        <v>336200</v>
      </c>
      <c r="O52" s="127">
        <f t="shared" si="14"/>
        <v>336200</v>
      </c>
      <c r="P52" s="174">
        <f t="shared" si="1"/>
        <v>100</v>
      </c>
      <c r="Q52" s="127">
        <f>SUM(Q53:Q58)</f>
        <v>0</v>
      </c>
      <c r="R52" s="157">
        <v>12000</v>
      </c>
      <c r="S52" s="93" t="e">
        <f>S53+#REF!+S58</f>
        <v>#REF!</v>
      </c>
      <c r="T52" s="62" t="e">
        <f>#REF!-Q52</f>
        <v>#REF!</v>
      </c>
      <c r="U52" s="60"/>
    </row>
    <row r="53" spans="1:21" s="5" customFormat="1" ht="18.95" customHeight="1" x14ac:dyDescent="0.2">
      <c r="A53" s="135" t="s">
        <v>152</v>
      </c>
      <c r="B53" s="137" t="s">
        <v>67</v>
      </c>
      <c r="C53" s="137" t="s">
        <v>7</v>
      </c>
      <c r="D53" s="137" t="s">
        <v>2</v>
      </c>
      <c r="E53" s="137" t="s">
        <v>85</v>
      </c>
      <c r="F53" s="137" t="s">
        <v>138</v>
      </c>
      <c r="G53" s="137" t="s">
        <v>47</v>
      </c>
      <c r="H53" s="85">
        <v>500</v>
      </c>
      <c r="I53" s="90">
        <v>500</v>
      </c>
      <c r="J53" s="90">
        <v>500</v>
      </c>
      <c r="K53" s="85">
        <v>500</v>
      </c>
      <c r="L53" s="85"/>
      <c r="M53" s="140">
        <v>5000</v>
      </c>
      <c r="N53" s="126">
        <v>4500</v>
      </c>
      <c r="O53" s="126">
        <v>4500</v>
      </c>
      <c r="P53" s="164">
        <f t="shared" si="1"/>
        <v>100</v>
      </c>
      <c r="Q53" s="126">
        <f t="shared" ref="Q53:Q58" si="15">N53-O53</f>
        <v>0</v>
      </c>
      <c r="R53" s="155">
        <v>2500</v>
      </c>
      <c r="S53" s="90">
        <v>0</v>
      </c>
      <c r="T53" s="62" t="e">
        <f>#REF!-Q53</f>
        <v>#REF!</v>
      </c>
      <c r="U53" s="60"/>
    </row>
    <row r="54" spans="1:21" s="5" customFormat="1" ht="18.95" customHeight="1" x14ac:dyDescent="0.2">
      <c r="A54" s="131" t="s">
        <v>30</v>
      </c>
      <c r="B54" s="137" t="s">
        <v>67</v>
      </c>
      <c r="C54" s="137" t="s">
        <v>7</v>
      </c>
      <c r="D54" s="137" t="s">
        <v>2</v>
      </c>
      <c r="E54" s="137" t="s">
        <v>85</v>
      </c>
      <c r="F54" s="137" t="s">
        <v>73</v>
      </c>
      <c r="G54" s="137" t="s">
        <v>48</v>
      </c>
      <c r="H54" s="85"/>
      <c r="I54" s="90"/>
      <c r="J54" s="90"/>
      <c r="K54" s="85"/>
      <c r="L54" s="85"/>
      <c r="M54" s="140">
        <v>0</v>
      </c>
      <c r="N54" s="126">
        <v>0</v>
      </c>
      <c r="O54" s="126">
        <v>0</v>
      </c>
      <c r="P54" s="164"/>
      <c r="Q54" s="126">
        <f t="shared" ref="Q54:Q55" si="16">N54-O54</f>
        <v>0</v>
      </c>
      <c r="R54" s="155"/>
      <c r="S54" s="90"/>
      <c r="T54" s="62"/>
      <c r="U54" s="60"/>
    </row>
    <row r="55" spans="1:21" s="5" customFormat="1" ht="24" x14ac:dyDescent="0.2">
      <c r="A55" s="131" t="s">
        <v>153</v>
      </c>
      <c r="B55" s="137" t="s">
        <v>67</v>
      </c>
      <c r="C55" s="137" t="s">
        <v>7</v>
      </c>
      <c r="D55" s="137" t="s">
        <v>2</v>
      </c>
      <c r="E55" s="137" t="s">
        <v>85</v>
      </c>
      <c r="F55" s="137" t="s">
        <v>73</v>
      </c>
      <c r="G55" s="165">
        <v>343</v>
      </c>
      <c r="H55" s="85">
        <v>1500</v>
      </c>
      <c r="I55" s="90">
        <v>1500</v>
      </c>
      <c r="J55" s="90">
        <v>1500</v>
      </c>
      <c r="K55" s="85">
        <v>1500</v>
      </c>
      <c r="L55" s="85"/>
      <c r="M55" s="140">
        <v>230700</v>
      </c>
      <c r="N55" s="140">
        <v>331700</v>
      </c>
      <c r="O55" s="126">
        <v>331700</v>
      </c>
      <c r="P55" s="164">
        <f t="shared" ref="P55" si="17">ROUND(O55*100/N55,2)</f>
        <v>100</v>
      </c>
      <c r="Q55" s="126">
        <f t="shared" si="16"/>
        <v>0</v>
      </c>
      <c r="R55" s="155"/>
      <c r="S55" s="90"/>
      <c r="T55" s="62"/>
      <c r="U55" s="60"/>
    </row>
    <row r="56" spans="1:21" s="5" customFormat="1" ht="24" x14ac:dyDescent="0.2">
      <c r="A56" s="131" t="s">
        <v>154</v>
      </c>
      <c r="B56" s="137" t="s">
        <v>67</v>
      </c>
      <c r="C56" s="137" t="s">
        <v>7</v>
      </c>
      <c r="D56" s="137" t="s">
        <v>2</v>
      </c>
      <c r="E56" s="137" t="s">
        <v>85</v>
      </c>
      <c r="F56" s="137" t="s">
        <v>73</v>
      </c>
      <c r="G56" s="137" t="s">
        <v>105</v>
      </c>
      <c r="H56" s="85"/>
      <c r="I56" s="90"/>
      <c r="J56" s="90"/>
      <c r="K56" s="85"/>
      <c r="L56" s="85"/>
      <c r="M56" s="140">
        <v>0</v>
      </c>
      <c r="N56" s="126">
        <v>0</v>
      </c>
      <c r="O56" s="126">
        <v>0</v>
      </c>
      <c r="P56" s="164"/>
      <c r="Q56" s="126">
        <f t="shared" ref="Q56" si="18">N56-O56</f>
        <v>0</v>
      </c>
      <c r="R56" s="155"/>
      <c r="S56" s="90"/>
      <c r="T56" s="62"/>
      <c r="U56" s="60"/>
    </row>
    <row r="57" spans="1:21" s="5" customFormat="1" x14ac:dyDescent="0.2">
      <c r="A57" s="131" t="s">
        <v>157</v>
      </c>
      <c r="B57" s="137" t="s">
        <v>67</v>
      </c>
      <c r="C57" s="137" t="s">
        <v>7</v>
      </c>
      <c r="D57" s="137" t="s">
        <v>2</v>
      </c>
      <c r="E57" s="137" t="s">
        <v>85</v>
      </c>
      <c r="F57" s="137" t="s">
        <v>77</v>
      </c>
      <c r="G57" s="137" t="s">
        <v>106</v>
      </c>
      <c r="H57" s="85"/>
      <c r="I57" s="90"/>
      <c r="J57" s="90"/>
      <c r="K57" s="85"/>
      <c r="L57" s="85"/>
      <c r="M57" s="140">
        <v>0</v>
      </c>
      <c r="N57" s="126">
        <v>0</v>
      </c>
      <c r="O57" s="126">
        <v>0</v>
      </c>
      <c r="P57" s="164"/>
      <c r="Q57" s="126">
        <f t="shared" ref="Q57" si="19">N57-O57</f>
        <v>0</v>
      </c>
      <c r="R57" s="155"/>
      <c r="S57" s="90"/>
      <c r="T57" s="62"/>
      <c r="U57" s="60"/>
    </row>
    <row r="58" spans="1:21" s="5" customFormat="1" x14ac:dyDescent="0.2">
      <c r="A58" s="131" t="s">
        <v>158</v>
      </c>
      <c r="B58" s="137" t="s">
        <v>67</v>
      </c>
      <c r="C58" s="137" t="s">
        <v>7</v>
      </c>
      <c r="D58" s="137" t="s">
        <v>2</v>
      </c>
      <c r="E58" s="137" t="s">
        <v>85</v>
      </c>
      <c r="F58" s="137" t="s">
        <v>82</v>
      </c>
      <c r="G58" s="137" t="s">
        <v>109</v>
      </c>
      <c r="H58" s="85">
        <v>1500</v>
      </c>
      <c r="I58" s="90">
        <v>1500</v>
      </c>
      <c r="J58" s="90">
        <v>1500</v>
      </c>
      <c r="K58" s="85">
        <v>1500</v>
      </c>
      <c r="L58" s="85"/>
      <c r="M58" s="140">
        <v>0</v>
      </c>
      <c r="N58" s="126">
        <v>0</v>
      </c>
      <c r="O58" s="126">
        <v>0</v>
      </c>
      <c r="P58" s="164"/>
      <c r="Q58" s="126">
        <f t="shared" si="15"/>
        <v>0</v>
      </c>
      <c r="R58" s="155">
        <v>5500</v>
      </c>
      <c r="S58" s="90">
        <v>2000</v>
      </c>
      <c r="T58" s="62" t="e">
        <f>#REF!-Q58</f>
        <v>#REF!</v>
      </c>
      <c r="U58" s="60"/>
    </row>
    <row r="59" spans="1:21" s="30" customFormat="1" x14ac:dyDescent="0.2">
      <c r="A59" s="92" t="s">
        <v>43</v>
      </c>
      <c r="B59" s="138" t="s">
        <v>67</v>
      </c>
      <c r="C59" s="138" t="s">
        <v>40</v>
      </c>
      <c r="D59" s="137"/>
      <c r="E59" s="137"/>
      <c r="F59" s="137"/>
      <c r="G59" s="169"/>
      <c r="H59" s="85"/>
      <c r="I59" s="90"/>
      <c r="J59" s="90"/>
      <c r="K59" s="90"/>
      <c r="L59" s="90"/>
      <c r="M59" s="141">
        <f>M62</f>
        <v>0</v>
      </c>
      <c r="N59" s="127">
        <f>N62</f>
        <v>0</v>
      </c>
      <c r="O59" s="127">
        <f>O62</f>
        <v>0</v>
      </c>
      <c r="P59" s="174"/>
      <c r="Q59" s="127">
        <f>Q62</f>
        <v>0</v>
      </c>
      <c r="R59" s="155"/>
      <c r="S59" s="90"/>
      <c r="T59" s="32"/>
      <c r="U59" s="60"/>
    </row>
    <row r="60" spans="1:21" s="13" customFormat="1" ht="0.75" customHeight="1" x14ac:dyDescent="0.2">
      <c r="A60" s="134"/>
      <c r="B60" s="138"/>
      <c r="C60" s="148"/>
      <c r="D60" s="148"/>
      <c r="E60" s="137"/>
      <c r="F60" s="137"/>
      <c r="G60" s="144"/>
      <c r="H60" s="85"/>
      <c r="I60" s="170"/>
      <c r="J60" s="170"/>
      <c r="K60" s="171"/>
      <c r="L60" s="171"/>
      <c r="M60" s="143"/>
      <c r="N60" s="129"/>
      <c r="O60" s="129"/>
      <c r="P60" s="174"/>
      <c r="Q60" s="129"/>
      <c r="R60" s="160"/>
      <c r="S60" s="91"/>
      <c r="T60" s="62"/>
      <c r="U60" s="60"/>
    </row>
    <row r="61" spans="1:21" s="13" customFormat="1" ht="25.5" hidden="1" customHeight="1" x14ac:dyDescent="0.2">
      <c r="A61" s="134"/>
      <c r="B61" s="138"/>
      <c r="C61" s="148"/>
      <c r="D61" s="148"/>
      <c r="E61" s="137"/>
      <c r="F61" s="137"/>
      <c r="G61" s="144"/>
      <c r="H61" s="85"/>
      <c r="I61" s="170"/>
      <c r="J61" s="170"/>
      <c r="K61" s="171"/>
      <c r="L61" s="171"/>
      <c r="M61" s="143"/>
      <c r="N61" s="129"/>
      <c r="O61" s="129"/>
      <c r="P61" s="174" t="e">
        <f t="shared" si="1"/>
        <v>#DIV/0!</v>
      </c>
      <c r="Q61" s="129"/>
      <c r="R61" s="160"/>
      <c r="S61" s="91"/>
      <c r="T61" s="62"/>
      <c r="U61" s="60"/>
    </row>
    <row r="62" spans="1:21" s="13" customFormat="1" x14ac:dyDescent="0.2">
      <c r="A62" s="136" t="s">
        <v>113</v>
      </c>
      <c r="B62" s="138" t="s">
        <v>67</v>
      </c>
      <c r="C62" s="149" t="s">
        <v>40</v>
      </c>
      <c r="D62" s="149" t="s">
        <v>2</v>
      </c>
      <c r="E62" s="137"/>
      <c r="F62" s="137"/>
      <c r="G62" s="145"/>
      <c r="H62" s="85"/>
      <c r="I62" s="170"/>
      <c r="J62" s="170"/>
      <c r="K62" s="171"/>
      <c r="L62" s="171"/>
      <c r="M62" s="172">
        <f>M63</f>
        <v>0</v>
      </c>
      <c r="N62" s="173">
        <f>N63</f>
        <v>0</v>
      </c>
      <c r="O62" s="173">
        <f>O63</f>
        <v>0</v>
      </c>
      <c r="P62" s="174"/>
      <c r="Q62" s="173">
        <f>Q63</f>
        <v>0</v>
      </c>
      <c r="R62" s="160"/>
      <c r="S62" s="91"/>
      <c r="T62" s="62"/>
      <c r="U62" s="60"/>
    </row>
    <row r="63" spans="1:21" s="13" customFormat="1" ht="27" customHeight="1" x14ac:dyDescent="0.2">
      <c r="A63" s="134" t="s">
        <v>144</v>
      </c>
      <c r="B63" s="137" t="s">
        <v>67</v>
      </c>
      <c r="C63" s="148" t="s">
        <v>40</v>
      </c>
      <c r="D63" s="148" t="s">
        <v>2</v>
      </c>
      <c r="E63" s="137" t="s">
        <v>114</v>
      </c>
      <c r="F63" s="137" t="s">
        <v>115</v>
      </c>
      <c r="G63" s="145" t="s">
        <v>116</v>
      </c>
      <c r="H63" s="85"/>
      <c r="I63" s="170"/>
      <c r="J63" s="170"/>
      <c r="K63" s="171"/>
      <c r="L63" s="171"/>
      <c r="M63" s="143">
        <v>0</v>
      </c>
      <c r="N63" s="129">
        <v>0</v>
      </c>
      <c r="O63" s="129">
        <v>0</v>
      </c>
      <c r="P63" s="164"/>
      <c r="Q63" s="126">
        <f>N63-O63</f>
        <v>0</v>
      </c>
      <c r="R63" s="160"/>
      <c r="S63" s="91"/>
      <c r="T63" s="62"/>
      <c r="U63" s="60"/>
    </row>
    <row r="64" spans="1:21" s="13" customFormat="1" ht="24" x14ac:dyDescent="0.2">
      <c r="A64" s="136" t="s">
        <v>145</v>
      </c>
      <c r="B64" s="138" t="s">
        <v>67</v>
      </c>
      <c r="C64" s="149" t="s">
        <v>125</v>
      </c>
      <c r="D64" s="149" t="s">
        <v>3</v>
      </c>
      <c r="E64" s="138" t="s">
        <v>122</v>
      </c>
      <c r="F64" s="138" t="s">
        <v>123</v>
      </c>
      <c r="G64" s="144" t="s">
        <v>124</v>
      </c>
      <c r="H64" s="85"/>
      <c r="I64" s="170"/>
      <c r="J64" s="170"/>
      <c r="K64" s="171"/>
      <c r="L64" s="171"/>
      <c r="M64" s="172">
        <v>500</v>
      </c>
      <c r="N64" s="173">
        <v>0</v>
      </c>
      <c r="O64" s="173">
        <v>0</v>
      </c>
      <c r="P64" s="174">
        <v>0</v>
      </c>
      <c r="Q64" s="127">
        <f>N64-O64</f>
        <v>0</v>
      </c>
      <c r="R64" s="160"/>
      <c r="S64" s="91"/>
      <c r="T64" s="62"/>
      <c r="U64" s="60"/>
    </row>
    <row r="65" spans="1:21" s="41" customFormat="1" ht="15" x14ac:dyDescent="0.25">
      <c r="A65" s="132" t="s">
        <v>98</v>
      </c>
      <c r="B65" s="138"/>
      <c r="C65" s="138"/>
      <c r="D65" s="138"/>
      <c r="E65" s="92"/>
      <c r="F65" s="138"/>
      <c r="G65" s="139"/>
      <c r="H65" s="97" t="e">
        <f>#REF!+H17+H39+H42+#REF!+H45+#REF!+#REF!+H52+#REF!+#REF!+#REF!</f>
        <v>#REF!</v>
      </c>
      <c r="I65" s="97" t="e">
        <f>#REF!+I17+I39+I42+#REF!+I45+#REF!+#REF!+I52+#REF!+#REF!+#REF!</f>
        <v>#REF!</v>
      </c>
      <c r="J65" s="97" t="e">
        <f>#REF!+J17+J39+J42+#REF!+J45+#REF!+#REF!+J52+#REF!+#REF!+#REF!</f>
        <v>#REF!</v>
      </c>
      <c r="K65" s="97" t="e">
        <f>#REF!+K17+K39+K42+#REF!+K45+#REF!+#REF!+K52+#REF!+#REF!+#REF!</f>
        <v>#REF!</v>
      </c>
      <c r="L65" s="97"/>
      <c r="M65" s="141">
        <f>M13+M38+M42+M45+M51+M59+M64</f>
        <v>2398960</v>
      </c>
      <c r="N65" s="127">
        <f>N13+N38+N42+N45+N51+N59+N64</f>
        <v>2400360</v>
      </c>
      <c r="O65" s="127">
        <f>O13+O38+O42+O45+O51+O59+O64</f>
        <v>2383953.6</v>
      </c>
      <c r="P65" s="174">
        <f t="shared" si="1"/>
        <v>99.32</v>
      </c>
      <c r="Q65" s="127">
        <f>Q13+Q38+Q42+Q45+Q51+Q59+Q64</f>
        <v>16406.400000000005</v>
      </c>
      <c r="R65" s="154" t="e">
        <f>#REF!+R17+R39+R42+#REF!+R45+#REF!+#REF!+R52+#REF!+#REF!+#REF!</f>
        <v>#REF!</v>
      </c>
      <c r="S65" s="89" t="e">
        <f>#REF!+S17+S39+S42+#REF!+S45+#REF!+#REF!+S52+#REF!+#REF!+#REF!</f>
        <v>#REF!</v>
      </c>
      <c r="T65" s="62" t="e">
        <f>#REF!-Q65</f>
        <v>#REF!</v>
      </c>
      <c r="U65" s="60"/>
    </row>
    <row r="66" spans="1:21" s="13" customFormat="1" x14ac:dyDescent="0.2">
      <c r="A66" s="37"/>
      <c r="B66" s="38"/>
      <c r="C66" s="28"/>
      <c r="D66" s="28"/>
      <c r="E66" s="39"/>
      <c r="F66" s="28"/>
      <c r="G66" s="28"/>
      <c r="H66" s="38"/>
      <c r="I66" s="38"/>
      <c r="J66" s="38"/>
      <c r="K66" s="30"/>
      <c r="L66" s="30"/>
      <c r="M66" s="30"/>
      <c r="N66" s="30"/>
      <c r="O66" s="30"/>
      <c r="P66" s="30"/>
      <c r="Q66" s="30"/>
      <c r="R66" s="30"/>
      <c r="S66" s="30"/>
    </row>
    <row r="67" spans="1:21" s="13" customFormat="1" x14ac:dyDescent="0.2">
      <c r="A67" s="37"/>
      <c r="B67" s="38"/>
      <c r="C67" s="28"/>
      <c r="D67" s="28"/>
      <c r="E67" s="39"/>
      <c r="F67" s="28"/>
      <c r="G67" s="28"/>
      <c r="H67" s="38"/>
      <c r="I67" s="38"/>
      <c r="J67" s="38"/>
      <c r="K67" s="30"/>
      <c r="L67" s="30"/>
      <c r="M67" s="30"/>
      <c r="N67" s="30"/>
      <c r="O67" s="30"/>
      <c r="P67" s="30"/>
      <c r="Q67" s="30"/>
      <c r="R67" s="30"/>
      <c r="S67" s="30"/>
    </row>
    <row r="68" spans="1:21" s="13" customFormat="1" x14ac:dyDescent="0.2">
      <c r="A68" s="37"/>
      <c r="B68" s="38"/>
      <c r="C68" s="28"/>
      <c r="D68" s="28"/>
      <c r="E68" s="39"/>
      <c r="F68" s="28"/>
      <c r="G68" s="28"/>
      <c r="H68" s="38"/>
      <c r="I68" s="38"/>
      <c r="J68" s="38"/>
      <c r="K68" s="30"/>
      <c r="L68" s="30"/>
      <c r="M68" s="30"/>
      <c r="N68" s="30"/>
      <c r="O68" s="30"/>
      <c r="P68" s="30"/>
      <c r="Q68" s="30"/>
      <c r="R68" s="30"/>
      <c r="S68" s="30"/>
    </row>
    <row r="69" spans="1:21" s="13" customFormat="1" x14ac:dyDescent="0.2">
      <c r="A69" s="37"/>
      <c r="B69" s="38"/>
      <c r="C69" s="28"/>
      <c r="D69" s="28"/>
      <c r="E69" s="39"/>
      <c r="F69" s="28"/>
      <c r="G69" s="28"/>
      <c r="H69" s="38"/>
      <c r="I69" s="38"/>
      <c r="J69" s="38"/>
      <c r="K69" s="30"/>
      <c r="L69" s="30"/>
      <c r="M69" s="30"/>
      <c r="N69" s="30"/>
      <c r="O69" s="30"/>
      <c r="P69" s="30"/>
      <c r="Q69" s="30"/>
      <c r="R69" s="30"/>
      <c r="S69" s="30"/>
    </row>
    <row r="70" spans="1:21" s="13" customFormat="1" x14ac:dyDescent="0.2">
      <c r="A70" s="37"/>
      <c r="B70" s="38"/>
      <c r="C70" s="28"/>
      <c r="D70" s="28"/>
      <c r="E70" s="39"/>
      <c r="F70" s="28"/>
      <c r="G70" s="28"/>
      <c r="H70" s="38"/>
      <c r="I70" s="38"/>
      <c r="J70" s="38"/>
      <c r="K70" s="30"/>
      <c r="L70" s="30"/>
      <c r="M70" s="30"/>
      <c r="N70" s="30"/>
      <c r="O70" s="30"/>
      <c r="P70" s="30"/>
      <c r="Q70" s="30"/>
      <c r="R70" s="30"/>
      <c r="S70" s="30"/>
    </row>
    <row r="71" spans="1:21" s="13" customFormat="1" x14ac:dyDescent="0.2">
      <c r="A71" s="37"/>
      <c r="B71" s="38"/>
      <c r="C71" s="28"/>
      <c r="D71" s="28"/>
      <c r="E71" s="39"/>
      <c r="F71" s="28"/>
      <c r="G71" s="28"/>
      <c r="H71" s="38"/>
      <c r="I71" s="38"/>
      <c r="J71" s="38"/>
      <c r="K71" s="30"/>
      <c r="L71" s="30"/>
      <c r="M71" s="30"/>
      <c r="N71" s="30"/>
      <c r="O71" s="30"/>
      <c r="P71" s="30"/>
      <c r="Q71" s="30"/>
      <c r="R71" s="30"/>
      <c r="S71" s="30"/>
    </row>
    <row r="72" spans="1:21" s="13" customFormat="1" x14ac:dyDescent="0.2">
      <c r="A72" s="37"/>
      <c r="B72" s="38"/>
      <c r="C72" s="28"/>
      <c r="D72" s="28"/>
      <c r="E72" s="39"/>
      <c r="F72" s="28"/>
      <c r="G72" s="28"/>
      <c r="H72" s="38"/>
      <c r="I72" s="38"/>
      <c r="J72" s="38"/>
      <c r="K72" s="30"/>
      <c r="L72" s="30"/>
      <c r="M72" s="30"/>
      <c r="N72" s="30"/>
      <c r="O72" s="30"/>
      <c r="P72" s="30"/>
      <c r="Q72" s="30"/>
      <c r="R72" s="30"/>
      <c r="S72" s="30"/>
    </row>
    <row r="73" spans="1:21" s="13" customFormat="1" x14ac:dyDescent="0.2">
      <c r="A73" s="37"/>
      <c r="B73" s="38"/>
      <c r="C73" s="28"/>
      <c r="D73" s="28"/>
      <c r="E73" s="39"/>
      <c r="F73" s="28"/>
      <c r="G73" s="28"/>
      <c r="H73" s="38"/>
      <c r="I73" s="38"/>
      <c r="J73" s="38"/>
      <c r="K73" s="30"/>
      <c r="L73" s="30"/>
      <c r="M73" s="30"/>
      <c r="N73" s="30"/>
      <c r="O73" s="30"/>
      <c r="P73" s="30"/>
      <c r="Q73" s="30"/>
      <c r="R73" s="30"/>
      <c r="S73" s="30"/>
    </row>
    <row r="74" spans="1:21" s="13" customFormat="1" x14ac:dyDescent="0.2">
      <c r="A74" s="37"/>
      <c r="B74" s="38"/>
      <c r="C74" s="28"/>
      <c r="D74" s="28"/>
      <c r="E74" s="39"/>
      <c r="F74" s="28"/>
      <c r="G74" s="28"/>
      <c r="H74" s="38"/>
      <c r="I74" s="38"/>
      <c r="J74" s="38"/>
      <c r="K74" s="30"/>
      <c r="L74" s="30"/>
      <c r="M74" s="30"/>
      <c r="N74" s="30"/>
      <c r="O74" s="30"/>
      <c r="P74" s="30"/>
      <c r="Q74" s="30"/>
      <c r="R74" s="30"/>
      <c r="S74" s="30"/>
    </row>
    <row r="75" spans="1:21" x14ac:dyDescent="0.2">
      <c r="G75" s="28"/>
    </row>
  </sheetData>
  <mergeCells count="14">
    <mergeCell ref="A11:A12"/>
    <mergeCell ref="B11:G11"/>
    <mergeCell ref="H11:H12"/>
    <mergeCell ref="I11:I12"/>
    <mergeCell ref="T11:T12"/>
    <mergeCell ref="S11:S12"/>
    <mergeCell ref="K11:K12"/>
    <mergeCell ref="J11:J12"/>
    <mergeCell ref="R11:R12"/>
    <mergeCell ref="M11:M12"/>
    <mergeCell ref="N11:N12"/>
    <mergeCell ref="O11:O12"/>
    <mergeCell ref="P11:P12"/>
    <mergeCell ref="Q11:Q12"/>
  </mergeCells>
  <phoneticPr fontId="0" type="noConversion"/>
  <pageMargins left="0.55118110236220474" right="0.19685039370078741" top="0.19685039370078741" bottom="0.31496062992125984" header="0.19685039370078741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Доходы</vt:lpstr>
      <vt:lpstr>Расходы</vt:lpstr>
      <vt:lpstr>Доходы!Заголовки_для_печати</vt:lpstr>
      <vt:lpstr>Доходы!Область_печати</vt:lpstr>
      <vt:lpstr>Расходы!Область_печати</vt:lpstr>
    </vt:vector>
  </TitlesOfParts>
  <Company>ФИНТЕХ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Вяльсова С.</dc:creator>
  <cp:lastModifiedBy>IRU</cp:lastModifiedBy>
  <cp:lastPrinted>2023-06-22T01:07:42Z</cp:lastPrinted>
  <dcterms:created xsi:type="dcterms:W3CDTF">2001-04-26T07:34:20Z</dcterms:created>
  <dcterms:modified xsi:type="dcterms:W3CDTF">2023-06-22T01:09:53Z</dcterms:modified>
</cp:coreProperties>
</file>