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kh\Desktop\"/>
    </mc:Choice>
  </mc:AlternateContent>
  <bookViews>
    <workbookView xWindow="0" yWindow="0" windowWidth="4290" windowHeight="3705"/>
  </bookViews>
  <sheets>
    <sheet name="2027" sheetId="1" r:id="rId1"/>
  </sheets>
  <calcPr calcId="152511" iterateDelta="0.0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1" i="1" l="1"/>
  <c r="I112" i="1"/>
  <c r="I113" i="1"/>
  <c r="I115" i="1"/>
  <c r="J122" i="1"/>
  <c r="I122" i="1" s="1"/>
  <c r="J120" i="1"/>
  <c r="I120" i="1" s="1"/>
  <c r="J117" i="1"/>
  <c r="I117" i="1" s="1"/>
  <c r="J115" i="1"/>
  <c r="J116" i="1"/>
  <c r="I116" i="1" s="1"/>
  <c r="J118" i="1"/>
  <c r="I118" i="1" s="1"/>
  <c r="J119" i="1"/>
  <c r="I119" i="1" s="1"/>
  <c r="J121" i="1"/>
  <c r="I121" i="1" s="1"/>
  <c r="J123" i="1"/>
  <c r="I123" i="1" s="1"/>
  <c r="J124" i="1"/>
  <c r="I124" i="1" s="1"/>
  <c r="J114" i="1"/>
  <c r="I114" i="1" s="1"/>
  <c r="J110" i="1"/>
  <c r="I110" i="1" s="1"/>
  <c r="G110" i="1"/>
  <c r="G116" i="1"/>
  <c r="G120" i="1"/>
  <c r="G124" i="1"/>
  <c r="G125" i="1"/>
  <c r="G108" i="1"/>
  <c r="H124" i="1"/>
  <c r="H123" i="1"/>
  <c r="G123" i="1" s="1"/>
  <c r="H122" i="1"/>
  <c r="G122" i="1" s="1"/>
  <c r="H121" i="1"/>
  <c r="G121" i="1" s="1"/>
  <c r="H120" i="1"/>
  <c r="H119" i="1"/>
  <c r="G119" i="1" s="1"/>
  <c r="H118" i="1"/>
  <c r="G118" i="1" s="1"/>
  <c r="H117" i="1"/>
  <c r="G117" i="1" s="1"/>
  <c r="H116" i="1"/>
  <c r="H115" i="1"/>
  <c r="G115" i="1" s="1"/>
  <c r="H114" i="1"/>
  <c r="G114" i="1" s="1"/>
  <c r="H112" i="1"/>
  <c r="G112" i="1" s="1"/>
  <c r="H113" i="1"/>
  <c r="G113" i="1" s="1"/>
  <c r="H111" i="1"/>
  <c r="G111" i="1" s="1"/>
  <c r="H110" i="1"/>
  <c r="H109" i="1"/>
  <c r="G109" i="1" s="1"/>
  <c r="H108" i="1"/>
  <c r="F109" i="1"/>
  <c r="E109" i="1" s="1"/>
  <c r="D109" i="1" s="1"/>
  <c r="F110" i="1"/>
  <c r="E110" i="1" s="1"/>
  <c r="F111" i="1"/>
  <c r="E111" i="1" s="1"/>
  <c r="D111" i="1" s="1"/>
  <c r="F112" i="1"/>
  <c r="E112" i="1" s="1"/>
  <c r="F113" i="1"/>
  <c r="E113" i="1" s="1"/>
  <c r="D113" i="1" s="1"/>
  <c r="F114" i="1"/>
  <c r="E114" i="1" s="1"/>
  <c r="F115" i="1"/>
  <c r="E115" i="1" s="1"/>
  <c r="D115" i="1" s="1"/>
  <c r="F116" i="1"/>
  <c r="E116" i="1" s="1"/>
  <c r="F117" i="1"/>
  <c r="E117" i="1" s="1"/>
  <c r="D117" i="1" s="1"/>
  <c r="F118" i="1"/>
  <c r="E118" i="1" s="1"/>
  <c r="F119" i="1"/>
  <c r="E119" i="1" s="1"/>
  <c r="D119" i="1" s="1"/>
  <c r="F120" i="1"/>
  <c r="E120" i="1" s="1"/>
  <c r="F121" i="1"/>
  <c r="E121" i="1" s="1"/>
  <c r="F122" i="1"/>
  <c r="E122" i="1" s="1"/>
  <c r="F123" i="1"/>
  <c r="E123" i="1" s="1"/>
  <c r="D123" i="1" s="1"/>
  <c r="F124" i="1"/>
  <c r="E124" i="1" s="1"/>
  <c r="F125" i="1"/>
  <c r="E125" i="1" s="1"/>
  <c r="D125" i="1" s="1"/>
  <c r="F108" i="1"/>
  <c r="E108" i="1" s="1"/>
  <c r="I106" i="1"/>
  <c r="J106" i="1"/>
  <c r="H105" i="1"/>
  <c r="G105" i="1" s="1"/>
  <c r="H104" i="1"/>
  <c r="G104" i="1" s="1"/>
  <c r="H103" i="1"/>
  <c r="G103" i="1" s="1"/>
  <c r="H102" i="1"/>
  <c r="F103" i="1"/>
  <c r="E103" i="1" s="1"/>
  <c r="D103" i="1" s="1"/>
  <c r="F104" i="1"/>
  <c r="E104" i="1" s="1"/>
  <c r="D104" i="1" s="1"/>
  <c r="F105" i="1"/>
  <c r="E105" i="1" s="1"/>
  <c r="D105" i="1" s="1"/>
  <c r="F102" i="1"/>
  <c r="J93" i="1"/>
  <c r="I93" i="1" s="1"/>
  <c r="I100" i="1" s="1"/>
  <c r="G78" i="1"/>
  <c r="G82" i="1"/>
  <c r="G88" i="1"/>
  <c r="G93" i="1"/>
  <c r="G98" i="1"/>
  <c r="H99" i="1"/>
  <c r="G99" i="1" s="1"/>
  <c r="H97" i="1"/>
  <c r="G97" i="1" s="1"/>
  <c r="H94" i="1"/>
  <c r="G94" i="1" s="1"/>
  <c r="H92" i="1"/>
  <c r="G92" i="1" s="1"/>
  <c r="H91" i="1"/>
  <c r="G91" i="1" s="1"/>
  <c r="H90" i="1"/>
  <c r="G90" i="1" s="1"/>
  <c r="H89" i="1"/>
  <c r="G89" i="1" s="1"/>
  <c r="H87" i="1"/>
  <c r="G87" i="1" s="1"/>
  <c r="H86" i="1"/>
  <c r="G86" i="1" s="1"/>
  <c r="H85" i="1"/>
  <c r="G85" i="1" s="1"/>
  <c r="D85" i="1" s="1"/>
  <c r="H84" i="1"/>
  <c r="G84" i="1" s="1"/>
  <c r="H81" i="1"/>
  <c r="G81" i="1" s="1"/>
  <c r="H80" i="1"/>
  <c r="G80" i="1" s="1"/>
  <c r="H79" i="1"/>
  <c r="G79" i="1" s="1"/>
  <c r="H83" i="1"/>
  <c r="G83" i="1" s="1"/>
  <c r="H95" i="1"/>
  <c r="G95" i="1" s="1"/>
  <c r="H96" i="1"/>
  <c r="G96" i="1" s="1"/>
  <c r="H77" i="1"/>
  <c r="G77" i="1" s="1"/>
  <c r="D77" i="1" s="1"/>
  <c r="H76" i="1"/>
  <c r="G76" i="1" s="1"/>
  <c r="F77" i="1"/>
  <c r="E77" i="1" s="1"/>
  <c r="F78" i="1"/>
  <c r="E78" i="1" s="1"/>
  <c r="F79" i="1"/>
  <c r="E79" i="1" s="1"/>
  <c r="F80" i="1"/>
  <c r="E80" i="1" s="1"/>
  <c r="D80" i="1" s="1"/>
  <c r="F81" i="1"/>
  <c r="E81" i="1" s="1"/>
  <c r="D81" i="1" s="1"/>
  <c r="F82" i="1"/>
  <c r="E82" i="1" s="1"/>
  <c r="D82" i="1" s="1"/>
  <c r="F83" i="1"/>
  <c r="E83" i="1" s="1"/>
  <c r="D83" i="1" s="1"/>
  <c r="F84" i="1"/>
  <c r="E84" i="1" s="1"/>
  <c r="D84" i="1" s="1"/>
  <c r="F85" i="1"/>
  <c r="E85" i="1" s="1"/>
  <c r="F86" i="1"/>
  <c r="E86" i="1" s="1"/>
  <c r="D86" i="1" s="1"/>
  <c r="F87" i="1"/>
  <c r="E87" i="1" s="1"/>
  <c r="F88" i="1"/>
  <c r="E88" i="1" s="1"/>
  <c r="F89" i="1"/>
  <c r="E89" i="1" s="1"/>
  <c r="F90" i="1"/>
  <c r="E90" i="1" s="1"/>
  <c r="F91" i="1"/>
  <c r="E91" i="1" s="1"/>
  <c r="D91" i="1" s="1"/>
  <c r="F92" i="1"/>
  <c r="E92" i="1" s="1"/>
  <c r="F93" i="1"/>
  <c r="E93" i="1" s="1"/>
  <c r="F94" i="1"/>
  <c r="E94" i="1" s="1"/>
  <c r="D94" i="1" s="1"/>
  <c r="F95" i="1"/>
  <c r="E95" i="1" s="1"/>
  <c r="F96" i="1"/>
  <c r="E96" i="1" s="1"/>
  <c r="D96" i="1" s="1"/>
  <c r="F97" i="1"/>
  <c r="E97" i="1" s="1"/>
  <c r="D97" i="1" s="1"/>
  <c r="F98" i="1"/>
  <c r="E98" i="1" s="1"/>
  <c r="F99" i="1"/>
  <c r="E99" i="1" s="1"/>
  <c r="D99" i="1" s="1"/>
  <c r="F76" i="1"/>
  <c r="E73" i="1"/>
  <c r="D73" i="1"/>
  <c r="J63" i="1"/>
  <c r="I63" i="1" s="1"/>
  <c r="J72" i="1"/>
  <c r="I72" i="1" s="1"/>
  <c r="J71" i="1"/>
  <c r="I71" i="1" s="1"/>
  <c r="J70" i="1"/>
  <c r="I70" i="1" s="1"/>
  <c r="J69" i="1"/>
  <c r="I69" i="1" s="1"/>
  <c r="H69" i="1"/>
  <c r="J65" i="1"/>
  <c r="I65" i="1" s="1"/>
  <c r="I66" i="1"/>
  <c r="I67" i="1"/>
  <c r="I59" i="1"/>
  <c r="I61" i="1" s="1"/>
  <c r="J61" i="1"/>
  <c r="H59" i="1"/>
  <c r="G59" i="1" s="1"/>
  <c r="H58" i="1"/>
  <c r="G58" i="1" s="1"/>
  <c r="H68" i="1"/>
  <c r="D95" i="1" l="1"/>
  <c r="D87" i="1"/>
  <c r="D79" i="1"/>
  <c r="J100" i="1"/>
  <c r="D121" i="1"/>
  <c r="I73" i="1"/>
  <c r="F100" i="1"/>
  <c r="D98" i="1"/>
  <c r="D92" i="1"/>
  <c r="D90" i="1"/>
  <c r="D88" i="1"/>
  <c r="D78" i="1"/>
  <c r="D89" i="1"/>
  <c r="F106" i="1"/>
  <c r="H106" i="1"/>
  <c r="D124" i="1"/>
  <c r="D120" i="1"/>
  <c r="G69" i="1"/>
  <c r="G73" i="1" s="1"/>
  <c r="H73" i="1"/>
  <c r="E76" i="1"/>
  <c r="G100" i="1"/>
  <c r="D93" i="1"/>
  <c r="H100" i="1"/>
  <c r="E102" i="1"/>
  <c r="G102" i="1"/>
  <c r="G106" i="1" s="1"/>
  <c r="J126" i="1"/>
  <c r="F126" i="1"/>
  <c r="J73" i="1"/>
  <c r="J74" i="1" s="1"/>
  <c r="E126" i="1"/>
  <c r="D108" i="1"/>
  <c r="D122" i="1"/>
  <c r="D118" i="1"/>
  <c r="D116" i="1"/>
  <c r="D114" i="1"/>
  <c r="D112" i="1"/>
  <c r="D110" i="1"/>
  <c r="G126" i="1"/>
  <c r="I126" i="1"/>
  <c r="H126" i="1"/>
  <c r="G61" i="1"/>
  <c r="J68" i="1"/>
  <c r="H61" i="1"/>
  <c r="F63" i="1"/>
  <c r="E63" i="1" s="1"/>
  <c r="D63" i="1" s="1"/>
  <c r="F64" i="1"/>
  <c r="E64" i="1" s="1"/>
  <c r="D64" i="1" s="1"/>
  <c r="F65" i="1"/>
  <c r="E65" i="1" s="1"/>
  <c r="D65" i="1" s="1"/>
  <c r="F66" i="1"/>
  <c r="E66" i="1" s="1"/>
  <c r="D66" i="1" s="1"/>
  <c r="F67" i="1"/>
  <c r="E67" i="1" s="1"/>
  <c r="D67" i="1" s="1"/>
  <c r="F69" i="1"/>
  <c r="F70" i="1"/>
  <c r="F71" i="1"/>
  <c r="F72" i="1"/>
  <c r="F58" i="1"/>
  <c r="E58" i="1" s="1"/>
  <c r="D58" i="1" s="1"/>
  <c r="F59" i="1"/>
  <c r="E59" i="1" s="1"/>
  <c r="D59" i="1" s="1"/>
  <c r="F60" i="1"/>
  <c r="E60" i="1" s="1"/>
  <c r="D60" i="1" s="1"/>
  <c r="F73" i="1" l="1"/>
  <c r="D126" i="1"/>
  <c r="E106" i="1"/>
  <c r="D102" i="1"/>
  <c r="D106" i="1" s="1"/>
  <c r="E100" i="1"/>
  <c r="D76" i="1"/>
  <c r="D100" i="1" s="1"/>
  <c r="H74" i="1"/>
  <c r="F61" i="1"/>
  <c r="F68" i="1"/>
  <c r="I68" i="1"/>
  <c r="I74" i="1" s="1"/>
  <c r="G68" i="1"/>
  <c r="G74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9" i="1"/>
  <c r="F19" i="1"/>
  <c r="E19" i="1" s="1"/>
  <c r="D19" i="1" s="1"/>
  <c r="F20" i="1"/>
  <c r="F18" i="1"/>
  <c r="E18" i="1" s="1"/>
  <c r="D18" i="1" s="1"/>
  <c r="F24" i="1"/>
  <c r="E24" i="1" s="1"/>
  <c r="D24" i="1" s="1"/>
  <c r="F25" i="1"/>
  <c r="E25" i="1" s="1"/>
  <c r="D25" i="1" s="1"/>
  <c r="F26" i="1"/>
  <c r="E26" i="1" s="1"/>
  <c r="D26" i="1" s="1"/>
  <c r="F27" i="1"/>
  <c r="E27" i="1" s="1"/>
  <c r="D27" i="1" s="1"/>
  <c r="F28" i="1"/>
  <c r="E28" i="1" s="1"/>
  <c r="D28" i="1" s="1"/>
  <c r="F29" i="1"/>
  <c r="E29" i="1" s="1"/>
  <c r="D29" i="1" s="1"/>
  <c r="F30" i="1"/>
  <c r="E30" i="1" s="1"/>
  <c r="D30" i="1" s="1"/>
  <c r="F31" i="1"/>
  <c r="E31" i="1" s="1"/>
  <c r="D31" i="1" s="1"/>
  <c r="F32" i="1"/>
  <c r="E32" i="1" s="1"/>
  <c r="D32" i="1" s="1"/>
  <c r="F23" i="1"/>
  <c r="F36" i="1"/>
  <c r="E36" i="1" s="1"/>
  <c r="F35" i="1"/>
  <c r="E35" i="1" s="1"/>
  <c r="F40" i="1"/>
  <c r="E40" i="1" s="1"/>
  <c r="D40" i="1" s="1"/>
  <c r="F41" i="1"/>
  <c r="E41" i="1" s="1"/>
  <c r="D41" i="1" s="1"/>
  <c r="F42" i="1"/>
  <c r="E42" i="1" s="1"/>
  <c r="D42" i="1" s="1"/>
  <c r="F43" i="1"/>
  <c r="E43" i="1" s="1"/>
  <c r="D43" i="1" s="1"/>
  <c r="F44" i="1"/>
  <c r="E44" i="1" s="1"/>
  <c r="D44" i="1" s="1"/>
  <c r="F45" i="1"/>
  <c r="E45" i="1" s="1"/>
  <c r="D45" i="1" s="1"/>
  <c r="F46" i="1"/>
  <c r="F47" i="1"/>
  <c r="E47" i="1" s="1"/>
  <c r="D47" i="1" s="1"/>
  <c r="F48" i="1"/>
  <c r="E48" i="1" s="1"/>
  <c r="D48" i="1" s="1"/>
  <c r="F49" i="1"/>
  <c r="E49" i="1" s="1"/>
  <c r="D49" i="1" s="1"/>
  <c r="F50" i="1"/>
  <c r="E50" i="1" s="1"/>
  <c r="D50" i="1" s="1"/>
  <c r="F51" i="1"/>
  <c r="E51" i="1" s="1"/>
  <c r="D51" i="1" s="1"/>
  <c r="F52" i="1"/>
  <c r="E52" i="1" s="1"/>
  <c r="D52" i="1" s="1"/>
  <c r="E46" i="1"/>
  <c r="D46" i="1" s="1"/>
  <c r="F39" i="1"/>
  <c r="E39" i="1" s="1"/>
  <c r="D39" i="1" s="1"/>
  <c r="G53" i="1"/>
  <c r="H53" i="1"/>
  <c r="I53" i="1"/>
  <c r="J53" i="1"/>
  <c r="I36" i="1"/>
  <c r="I35" i="1"/>
  <c r="G37" i="1"/>
  <c r="H37" i="1"/>
  <c r="J37" i="1"/>
  <c r="G33" i="1"/>
  <c r="H33" i="1"/>
  <c r="I33" i="1"/>
  <c r="J33" i="1"/>
  <c r="G21" i="1"/>
  <c r="H21" i="1"/>
  <c r="I21" i="1"/>
  <c r="J21" i="1"/>
  <c r="F74" i="1" l="1"/>
  <c r="F37" i="1"/>
  <c r="F33" i="1"/>
  <c r="D61" i="1"/>
  <c r="E61" i="1"/>
  <c r="D68" i="1"/>
  <c r="D74" i="1" s="1"/>
  <c r="E68" i="1"/>
  <c r="E74" i="1" s="1"/>
  <c r="E23" i="1"/>
  <c r="D23" i="1" s="1"/>
  <c r="D33" i="1" s="1"/>
  <c r="F53" i="1"/>
  <c r="D36" i="1"/>
  <c r="F21" i="1"/>
  <c r="I37" i="1"/>
  <c r="E20" i="1"/>
  <c r="D20" i="1" s="1"/>
  <c r="D21" i="1" s="1"/>
  <c r="E33" i="1"/>
  <c r="E37" i="1"/>
  <c r="E53" i="1"/>
  <c r="D53" i="1"/>
  <c r="D35" i="1"/>
  <c r="D37" i="1" l="1"/>
  <c r="E21" i="1"/>
  <c r="G10" i="1"/>
  <c r="G11" i="1"/>
  <c r="G12" i="1"/>
  <c r="G13" i="1"/>
  <c r="G14" i="1"/>
  <c r="G15" i="1"/>
  <c r="I10" i="1"/>
  <c r="I11" i="1"/>
  <c r="I12" i="1"/>
  <c r="I13" i="1"/>
  <c r="I14" i="1"/>
  <c r="I15" i="1"/>
  <c r="I9" i="1"/>
  <c r="J16" i="1"/>
  <c r="J54" i="1" s="1"/>
  <c r="J127" i="1" s="1"/>
  <c r="D10" i="1"/>
  <c r="D11" i="1"/>
  <c r="D12" i="1"/>
  <c r="D13" i="1"/>
  <c r="D14" i="1"/>
  <c r="D15" i="1"/>
  <c r="G9" i="1" l="1"/>
  <c r="G16" i="1" s="1"/>
  <c r="G54" i="1" s="1"/>
  <c r="G127" i="1" s="1"/>
  <c r="H16" i="1"/>
  <c r="H54" i="1" s="1"/>
  <c r="H127" i="1" s="1"/>
  <c r="I16" i="1"/>
  <c r="I54" i="1" s="1"/>
  <c r="I127" i="1" s="1"/>
  <c r="F16" i="1"/>
  <c r="F54" i="1" s="1"/>
  <c r="F127" i="1" s="1"/>
  <c r="E9" i="1"/>
  <c r="E16" i="1" l="1"/>
  <c r="E54" i="1" s="1"/>
  <c r="E127" i="1" s="1"/>
  <c r="D9" i="1"/>
  <c r="D16" i="1" s="1"/>
  <c r="D54" i="1" s="1"/>
  <c r="D127" i="1" s="1"/>
</calcChain>
</file>

<file path=xl/sharedStrings.xml><?xml version="1.0" encoding="utf-8"?>
<sst xmlns="http://schemas.openxmlformats.org/spreadsheetml/2006/main" count="309" uniqueCount="248">
  <si>
    <r>
      <t xml:space="preserve">          на </t>
    </r>
    <r>
      <rPr>
        <b/>
        <sz val="14"/>
        <rFont val="Times New Roman"/>
        <family val="1"/>
        <charset val="204"/>
      </rPr>
      <t>услуги связи</t>
    </r>
    <r>
      <rPr>
        <sz val="12"/>
        <rFont val="Times New Roman"/>
        <family val="1"/>
        <charset val="204"/>
      </rPr>
      <t xml:space="preserve"> для бюджетных  организаций округа на </t>
    </r>
    <r>
      <rPr>
        <b/>
        <sz val="16"/>
        <rFont val="Times New Roman"/>
        <family val="1"/>
        <charset val="204"/>
      </rPr>
      <t>2027 год</t>
    </r>
  </si>
  <si>
    <t>№№</t>
  </si>
  <si>
    <t>Наименование</t>
  </si>
  <si>
    <t>Номер</t>
  </si>
  <si>
    <t>п/п</t>
  </si>
  <si>
    <t>организации</t>
  </si>
  <si>
    <t>телефона</t>
  </si>
  <si>
    <t>1.</t>
  </si>
  <si>
    <t>Комитет образования</t>
  </si>
  <si>
    <t>.1.1.</t>
  </si>
  <si>
    <t>Администрация</t>
  </si>
  <si>
    <t>председатель</t>
  </si>
  <si>
    <t>3-13-30</t>
  </si>
  <si>
    <t>2.</t>
  </si>
  <si>
    <t xml:space="preserve">       бухгалтерия</t>
  </si>
  <si>
    <t>3-13-29</t>
  </si>
  <si>
    <t>3.</t>
  </si>
  <si>
    <t xml:space="preserve">      -зам.нач.районо</t>
  </si>
  <si>
    <t>3-21-77</t>
  </si>
  <si>
    <t>4.</t>
  </si>
  <si>
    <t xml:space="preserve">       методический кабинет   </t>
  </si>
  <si>
    <t>3-13-41</t>
  </si>
  <si>
    <t>5.</t>
  </si>
  <si>
    <t>3-14-63</t>
  </si>
  <si>
    <t>3-21-32</t>
  </si>
  <si>
    <t>3-10-96</t>
  </si>
  <si>
    <t>ИТОГО:</t>
  </si>
  <si>
    <t>.1.2.</t>
  </si>
  <si>
    <t>МБОУ СОШ с.Акша</t>
  </si>
  <si>
    <t xml:space="preserve">            -директор</t>
  </si>
  <si>
    <t>3-16-09</t>
  </si>
  <si>
    <t xml:space="preserve">             -вахта</t>
  </si>
  <si>
    <t>3-18-13</t>
  </si>
  <si>
    <t xml:space="preserve">             -интернат</t>
  </si>
  <si>
    <t>3-19-54</t>
  </si>
  <si>
    <t>.1.3.</t>
  </si>
  <si>
    <t>ШКОЛЫ:</t>
  </si>
  <si>
    <t>МБОО ООШ с.Бытэв</t>
  </si>
  <si>
    <t>3-56-44</t>
  </si>
  <si>
    <t>МБОУ ООШ с.Курулга</t>
  </si>
  <si>
    <t>3-62-24</t>
  </si>
  <si>
    <t>МБОО СОШ с.Могойтуй</t>
  </si>
  <si>
    <t>3-55-17</t>
  </si>
  <si>
    <t>МБОУ СОШ с Нарасун</t>
  </si>
  <si>
    <t>3-41-68</t>
  </si>
  <si>
    <t>МБОУ ООШ с.Новокургатай</t>
  </si>
  <si>
    <t>3-47-53</t>
  </si>
  <si>
    <t>6.</t>
  </si>
  <si>
    <t>МБОУ ООШ с.Тохтор</t>
  </si>
  <si>
    <t>3-49-21</t>
  </si>
  <si>
    <t>7.</t>
  </si>
  <si>
    <t>МБОО ООШ с.Орой</t>
  </si>
  <si>
    <t>3-54-18</t>
  </si>
  <si>
    <t>8.</t>
  </si>
  <si>
    <t>МБОУ ООШ с.Улача</t>
  </si>
  <si>
    <t>3-44-29</t>
  </si>
  <si>
    <t>МБОУ СОШ с.Урейск</t>
  </si>
  <si>
    <t>3-45-18</t>
  </si>
  <si>
    <t>МБОУ ООШ с.Усть-Иля</t>
  </si>
  <si>
    <t>3-51-49</t>
  </si>
  <si>
    <t>.1.4</t>
  </si>
  <si>
    <t>ДОПОЛНИТЕЛЬНОЕ ОБРАЗОВАНИЕ</t>
  </si>
  <si>
    <t>.1.5</t>
  </si>
  <si>
    <t>МБУДО "ДДТ с.Акша"</t>
  </si>
  <si>
    <t>3-18-10</t>
  </si>
  <si>
    <t>.1.6.</t>
  </si>
  <si>
    <t>МБУДО "ДЮСШ с.Акша"</t>
  </si>
  <si>
    <t>3-14-97</t>
  </si>
  <si>
    <t>.1.7</t>
  </si>
  <si>
    <t>ДЕТСАДЫ</t>
  </si>
  <si>
    <t>МБДОУ детский сад №1 с.Акша</t>
  </si>
  <si>
    <t>.3-10-27</t>
  </si>
  <si>
    <t>3-22-36</t>
  </si>
  <si>
    <t>МБДОУ детский сад с.Урейск</t>
  </si>
  <si>
    <t>3-45-82</t>
  </si>
  <si>
    <t>МБДОУ детский сад с.Бытэв</t>
  </si>
  <si>
    <t>3-56-35</t>
  </si>
  <si>
    <t>МБДОУ детский сад с.Курулга</t>
  </si>
  <si>
    <t>3-62-36</t>
  </si>
  <si>
    <t>МБДОУ детский сад с.Могойтуй</t>
  </si>
  <si>
    <t>3-57-00</t>
  </si>
  <si>
    <t>МБДОУ детский сад с.Нарасун</t>
  </si>
  <si>
    <t>3-43-01</t>
  </si>
  <si>
    <t>МБДОУ детский сад с.Новокургатай</t>
  </si>
  <si>
    <t>3-48-04</t>
  </si>
  <si>
    <t>9.</t>
  </si>
  <si>
    <t>МБДОУ детский сад с.Тохтор</t>
  </si>
  <si>
    <t>3-49-39</t>
  </si>
  <si>
    <t>10.</t>
  </si>
  <si>
    <t>МБДОУ детский сад с.Орой</t>
  </si>
  <si>
    <t>3-54-15</t>
  </si>
  <si>
    <t>11.</t>
  </si>
  <si>
    <t>МБДОУ детский сад с.Улача</t>
  </si>
  <si>
    <t>3-44-71</t>
  </si>
  <si>
    <t>12.</t>
  </si>
  <si>
    <t>МБДОУ детский сад с.Такеча</t>
  </si>
  <si>
    <t>3-62-32</t>
  </si>
  <si>
    <t>13.</t>
  </si>
  <si>
    <t>МБДОУ детский сад с.Убур-Тохтор</t>
  </si>
  <si>
    <t>3-42-05</t>
  </si>
  <si>
    <t>14.</t>
  </si>
  <si>
    <t>МБДОУ детский сад с.Усть-Иля</t>
  </si>
  <si>
    <t>3-51-91</t>
  </si>
  <si>
    <t>ВСЕГО:</t>
  </si>
  <si>
    <t>Комитет культуры, спорта и молодежной политики</t>
  </si>
  <si>
    <t>2.1.</t>
  </si>
  <si>
    <t xml:space="preserve">      -начальник</t>
  </si>
  <si>
    <t>3-13-40</t>
  </si>
  <si>
    <t xml:space="preserve">      -бухгалтерия</t>
  </si>
  <si>
    <t>3-22-99</t>
  </si>
  <si>
    <t>3-13-31</t>
  </si>
  <si>
    <t>2.2.</t>
  </si>
  <si>
    <t>МУК "МСКО"</t>
  </si>
  <si>
    <t>РДК методический каб</t>
  </si>
  <si>
    <t>3-15-70</t>
  </si>
  <si>
    <t>РДК</t>
  </si>
  <si>
    <t>.3-10-93</t>
  </si>
  <si>
    <t>ДК с. Тохтор</t>
  </si>
  <si>
    <t>ДК с.Бытэв</t>
  </si>
  <si>
    <t>.3-56-49</t>
  </si>
  <si>
    <t>ДК с.Урейск</t>
  </si>
  <si>
    <t>.3-45-43</t>
  </si>
  <si>
    <t>2.3.</t>
  </si>
  <si>
    <t>МУК "Краеведч.музей"</t>
  </si>
  <si>
    <t>.3-12-35</t>
  </si>
  <si>
    <t>2.4.</t>
  </si>
  <si>
    <t>МУК "МЦБ"</t>
  </si>
  <si>
    <t>3-16-84</t>
  </si>
  <si>
    <t>2.5.</t>
  </si>
  <si>
    <t>МБУ ДО ДШИ с.Акша</t>
  </si>
  <si>
    <t>3-14-24</t>
  </si>
  <si>
    <t>2.6.</t>
  </si>
  <si>
    <t>МБУ ДО "ДХШ с.Акша"</t>
  </si>
  <si>
    <t>.3-12-23</t>
  </si>
  <si>
    <t>11тел</t>
  </si>
  <si>
    <t>Администрация Акшинского муниципального округа</t>
  </si>
  <si>
    <t xml:space="preserve"> Глава Акш мун округа</t>
  </si>
  <si>
    <t>3-21-55</t>
  </si>
  <si>
    <t>1-ый зам главы Акш округа</t>
  </si>
  <si>
    <t>3-21-66</t>
  </si>
  <si>
    <t xml:space="preserve">       Предс.Совета</t>
  </si>
  <si>
    <t>3-21-62</t>
  </si>
  <si>
    <t xml:space="preserve">       Ком.по им-ву</t>
  </si>
  <si>
    <t>3-21-84</t>
  </si>
  <si>
    <t>Упр ЖКХ, экон, с/х и связи</t>
  </si>
  <si>
    <t>3-22-06</t>
  </si>
  <si>
    <t>Нач. упр ЖКХ, эк, с/х и связи</t>
  </si>
  <si>
    <t>3-20-89</t>
  </si>
  <si>
    <t xml:space="preserve">       Приемная</t>
  </si>
  <si>
    <t>3-21-65</t>
  </si>
  <si>
    <t xml:space="preserve">       Управ.делами</t>
  </si>
  <si>
    <t>3-21-64</t>
  </si>
  <si>
    <t>3-14-66</t>
  </si>
  <si>
    <t xml:space="preserve">       архив</t>
  </si>
  <si>
    <t>3-21-52</t>
  </si>
  <si>
    <t xml:space="preserve">       специалист по МОБ</t>
  </si>
  <si>
    <t>,3-11-72</t>
  </si>
  <si>
    <t xml:space="preserve">       КДН</t>
  </si>
  <si>
    <t>3-22-03</t>
  </si>
  <si>
    <t xml:space="preserve">       диспечерская</t>
  </si>
  <si>
    <t>3-15-15</t>
  </si>
  <si>
    <t xml:space="preserve">       архитектор</t>
  </si>
  <si>
    <t>.3-10-46</t>
  </si>
  <si>
    <t>15.</t>
  </si>
  <si>
    <t xml:space="preserve">       сист.администр.</t>
  </si>
  <si>
    <t>.3-11-70</t>
  </si>
  <si>
    <t>16.</t>
  </si>
  <si>
    <t xml:space="preserve">       зам. рук. по соц.вопросам</t>
  </si>
  <si>
    <t>3-19-40</t>
  </si>
  <si>
    <t>17.</t>
  </si>
  <si>
    <t xml:space="preserve">       деж.диспетчер</t>
  </si>
  <si>
    <t>3-21-51</t>
  </si>
  <si>
    <t>18.</t>
  </si>
  <si>
    <t xml:space="preserve">       консультант бюдж.отдела</t>
  </si>
  <si>
    <t>3-21-82</t>
  </si>
  <si>
    <t>19.</t>
  </si>
  <si>
    <t xml:space="preserve">       отдел кадров</t>
  </si>
  <si>
    <t>3-22-86</t>
  </si>
  <si>
    <t>20.</t>
  </si>
  <si>
    <t xml:space="preserve">       Специалист ГО и ЧС</t>
  </si>
  <si>
    <t>3-22-07</t>
  </si>
  <si>
    <t>21.</t>
  </si>
  <si>
    <t xml:space="preserve">       Юридический отдел</t>
  </si>
  <si>
    <t>.3-10-77</t>
  </si>
  <si>
    <t>22.</t>
  </si>
  <si>
    <t xml:space="preserve">       Контр.-счетная палата</t>
  </si>
  <si>
    <t>.3-11-42</t>
  </si>
  <si>
    <t>23.</t>
  </si>
  <si>
    <t xml:space="preserve">       Гараж</t>
  </si>
  <si>
    <t>3-19-76</t>
  </si>
  <si>
    <t>отдел с/х</t>
  </si>
  <si>
    <t>3-21-76</t>
  </si>
  <si>
    <t>Комитет по финансам</t>
  </si>
  <si>
    <t xml:space="preserve">     -начальник</t>
  </si>
  <si>
    <t>3-22-05</t>
  </si>
  <si>
    <t xml:space="preserve">     -бюдж.отдел</t>
  </si>
  <si>
    <t>3-13-79</t>
  </si>
  <si>
    <t xml:space="preserve">      -зам.начальника</t>
  </si>
  <si>
    <t>3-22-02</t>
  </si>
  <si>
    <t xml:space="preserve">     -бухгалтерия</t>
  </si>
  <si>
    <t>3-22-04</t>
  </si>
  <si>
    <t>4тел</t>
  </si>
  <si>
    <t xml:space="preserve">МБУ "Служба МТО" </t>
  </si>
  <si>
    <t>начальник</t>
  </si>
  <si>
    <t>3-18-34</t>
  </si>
  <si>
    <t xml:space="preserve"> бухгалтерия</t>
  </si>
  <si>
    <t>3-16-25</t>
  </si>
  <si>
    <t>Адм с. Акша</t>
  </si>
  <si>
    <t>3-12-22</t>
  </si>
  <si>
    <t>3-15-23</t>
  </si>
  <si>
    <t>3-20-42</t>
  </si>
  <si>
    <t>3-15-43</t>
  </si>
  <si>
    <t>Адм с. Новокургатай</t>
  </si>
  <si>
    <t>3-47-46</t>
  </si>
  <si>
    <t>Адм с. Усть-Иля</t>
  </si>
  <si>
    <t>3-51-67</t>
  </si>
  <si>
    <t>Адм с. Могойтуй</t>
  </si>
  <si>
    <t>3-55-45</t>
  </si>
  <si>
    <t>Адм. с. Орой</t>
  </si>
  <si>
    <t>3-54-10</t>
  </si>
  <si>
    <t>Адм. с. Убур-Тохтор</t>
  </si>
  <si>
    <t>3-42-18</t>
  </si>
  <si>
    <t>Адм. с. Тохтор</t>
  </si>
  <si>
    <t>3-49-33</t>
  </si>
  <si>
    <t>Адм. с. Бытэв</t>
  </si>
  <si>
    <t>3-56-42</t>
  </si>
  <si>
    <t>Адм. с. Улача</t>
  </si>
  <si>
    <t>3-44-21</t>
  </si>
  <si>
    <t>Адм. с. Нарасун</t>
  </si>
  <si>
    <t>3-41-32</t>
  </si>
  <si>
    <t>Адм. с. Урейск</t>
  </si>
  <si>
    <t>3-45-97</t>
  </si>
  <si>
    <t>Адм. с. Курулга</t>
  </si>
  <si>
    <t>3-62-41</t>
  </si>
  <si>
    <t>Телефон МУП ААТП</t>
  </si>
  <si>
    <t>20т</t>
  </si>
  <si>
    <t xml:space="preserve">ВСЕГО </t>
  </si>
  <si>
    <t>Лимиты</t>
  </si>
  <si>
    <t>в том числе</t>
  </si>
  <si>
    <t>связи</t>
  </si>
  <si>
    <t xml:space="preserve"> абонентская плата</t>
  </si>
  <si>
    <t>междугор. переговоры</t>
  </si>
  <si>
    <t xml:space="preserve">         интернет</t>
  </si>
  <si>
    <t>на  2027 год</t>
  </si>
  <si>
    <t>в месяц</t>
  </si>
  <si>
    <t>на 2027 год</t>
  </si>
  <si>
    <t>дефлятор 110</t>
  </si>
  <si>
    <t>Приложение к Постановлению администрации Акшинского муниципального округа от 01 сентября 2026 года № 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</si>
</sst>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color indexed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8"/>
      <color indexed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6" fillId="0" borderId="4" xfId="0" applyFont="1" applyFill="1" applyBorder="1"/>
    <xf numFmtId="0" fontId="7" fillId="0" borderId="5" xfId="0" applyFont="1" applyFill="1" applyBorder="1"/>
    <xf numFmtId="0" fontId="5" fillId="0" borderId="6" xfId="0" applyFont="1" applyFill="1" applyBorder="1"/>
    <xf numFmtId="16" fontId="8" fillId="0" borderId="7" xfId="0" applyNumberFormat="1" applyFont="1" applyFill="1" applyBorder="1"/>
    <xf numFmtId="0" fontId="9" fillId="0" borderId="5" xfId="0" applyFont="1" applyFill="1" applyBorder="1"/>
    <xf numFmtId="0" fontId="10" fillId="0" borderId="7" xfId="0" applyFont="1" applyFill="1" applyBorder="1"/>
    <xf numFmtId="0" fontId="5" fillId="0" borderId="8" xfId="0" applyFont="1" applyFill="1" applyBorder="1"/>
    <xf numFmtId="0" fontId="9" fillId="0" borderId="8" xfId="0" applyFont="1" applyFill="1" applyBorder="1"/>
    <xf numFmtId="0" fontId="5" fillId="0" borderId="5" xfId="0" applyFont="1" applyFill="1" applyBorder="1"/>
    <xf numFmtId="0" fontId="8" fillId="0" borderId="10" xfId="0" applyFont="1" applyFill="1" applyBorder="1"/>
    <xf numFmtId="16" fontId="10" fillId="0" borderId="7" xfId="0" applyNumberFormat="1" applyFont="1" applyFill="1" applyBorder="1"/>
    <xf numFmtId="0" fontId="9" fillId="0" borderId="11" xfId="0" applyFont="1" applyFill="1" applyBorder="1"/>
    <xf numFmtId="0" fontId="5" fillId="0" borderId="11" xfId="0" applyFont="1" applyFill="1" applyBorder="1"/>
    <xf numFmtId="0" fontId="5" fillId="0" borderId="7" xfId="0" applyFont="1" applyFill="1" applyBorder="1"/>
    <xf numFmtId="0" fontId="13" fillId="3" borderId="12" xfId="0" applyFont="1" applyFill="1" applyBorder="1"/>
    <xf numFmtId="0" fontId="10" fillId="0" borderId="13" xfId="0" applyFont="1" applyFill="1" applyBorder="1"/>
    <xf numFmtId="0" fontId="13" fillId="0" borderId="4" xfId="0" applyFont="1" applyFill="1" applyBorder="1"/>
    <xf numFmtId="0" fontId="6" fillId="0" borderId="14" xfId="0" applyFont="1" applyFill="1" applyBorder="1"/>
    <xf numFmtId="0" fontId="6" fillId="0" borderId="9" xfId="0" applyFont="1" applyFill="1" applyBorder="1" applyAlignment="1">
      <alignment wrapText="1"/>
    </xf>
    <xf numFmtId="0" fontId="8" fillId="0" borderId="15" xfId="0" applyFont="1" applyFill="1" applyBorder="1"/>
    <xf numFmtId="0" fontId="9" fillId="0" borderId="7" xfId="0" applyFont="1" applyFill="1" applyBorder="1"/>
    <xf numFmtId="0" fontId="10" fillId="0" borderId="15" xfId="0" applyFont="1" applyFill="1" applyBorder="1"/>
    <xf numFmtId="0" fontId="10" fillId="0" borderId="16" xfId="0" applyFont="1" applyFill="1" applyBorder="1"/>
    <xf numFmtId="0" fontId="5" fillId="0" borderId="10" xfId="0" applyFont="1" applyFill="1" applyBorder="1"/>
    <xf numFmtId="0" fontId="5" fillId="2" borderId="17" xfId="0" applyFont="1" applyFill="1" applyBorder="1"/>
    <xf numFmtId="0" fontId="9" fillId="0" borderId="20" xfId="0" applyFont="1" applyFill="1" applyBorder="1"/>
    <xf numFmtId="0" fontId="10" fillId="3" borderId="21" xfId="0" applyFont="1" applyFill="1" applyBorder="1"/>
    <xf numFmtId="0" fontId="13" fillId="3" borderId="22" xfId="0" applyFont="1" applyFill="1" applyBorder="1"/>
    <xf numFmtId="0" fontId="6" fillId="0" borderId="23" xfId="0" applyFont="1" applyFill="1" applyBorder="1"/>
    <xf numFmtId="0" fontId="6" fillId="0" borderId="4" xfId="0" applyFont="1" applyFill="1" applyBorder="1" applyAlignment="1">
      <alignment wrapText="1"/>
    </xf>
    <xf numFmtId="0" fontId="5" fillId="0" borderId="4" xfId="0" applyFont="1" applyFill="1" applyBorder="1"/>
    <xf numFmtId="0" fontId="10" fillId="0" borderId="23" xfId="0" applyFont="1" applyBorder="1"/>
    <xf numFmtId="0" fontId="10" fillId="0" borderId="15" xfId="0" applyFont="1" applyBorder="1"/>
    <xf numFmtId="0" fontId="10" fillId="0" borderId="16" xfId="0" applyFont="1" applyBorder="1"/>
    <xf numFmtId="0" fontId="5" fillId="0" borderId="25" xfId="0" applyFont="1" applyFill="1" applyBorder="1"/>
    <xf numFmtId="0" fontId="5" fillId="3" borderId="22" xfId="0" applyFont="1" applyFill="1" applyBorder="1"/>
    <xf numFmtId="0" fontId="6" fillId="0" borderId="13" xfId="0" applyFont="1" applyBorder="1"/>
    <xf numFmtId="0" fontId="6" fillId="0" borderId="26" xfId="0" applyFont="1" applyFill="1" applyBorder="1" applyAlignment="1">
      <alignment wrapText="1"/>
    </xf>
    <xf numFmtId="0" fontId="5" fillId="0" borderId="28" xfId="0" applyFont="1" applyFill="1" applyBorder="1"/>
    <xf numFmtId="0" fontId="5" fillId="0" borderId="29" xfId="0" applyFont="1" applyFill="1" applyBorder="1"/>
    <xf numFmtId="0" fontId="5" fillId="3" borderId="30" xfId="0" applyFont="1" applyFill="1" applyBorder="1"/>
    <xf numFmtId="0" fontId="13" fillId="3" borderId="31" xfId="0" applyFont="1" applyFill="1" applyBorder="1"/>
    <xf numFmtId="0" fontId="6" fillId="0" borderId="0" xfId="0" applyFont="1"/>
    <xf numFmtId="0" fontId="6" fillId="0" borderId="32" xfId="0" applyFont="1" applyFill="1" applyBorder="1"/>
    <xf numFmtId="0" fontId="5" fillId="0" borderId="27" xfId="0" applyFont="1" applyBorder="1"/>
    <xf numFmtId="0" fontId="5" fillId="4" borderId="27" xfId="0" applyFont="1" applyFill="1" applyBorder="1"/>
    <xf numFmtId="0" fontId="14" fillId="4" borderId="27" xfId="0" applyFont="1" applyFill="1" applyBorder="1"/>
    <xf numFmtId="0" fontId="5" fillId="5" borderId="27" xfId="0" applyFont="1" applyFill="1" applyBorder="1"/>
    <xf numFmtId="0" fontId="14" fillId="5" borderId="27" xfId="0" applyFont="1" applyFill="1" applyBorder="1"/>
    <xf numFmtId="0" fontId="10" fillId="0" borderId="7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10" fillId="0" borderId="15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15" fillId="2" borderId="1" xfId="0" applyFont="1" applyFill="1" applyBorder="1"/>
    <xf numFmtId="0" fontId="16" fillId="2" borderId="33" xfId="0" applyFont="1" applyFill="1" applyBorder="1"/>
    <xf numFmtId="0" fontId="5" fillId="2" borderId="33" xfId="0" applyFont="1" applyFill="1" applyBorder="1"/>
    <xf numFmtId="2" fontId="5" fillId="2" borderId="33" xfId="0" applyNumberFormat="1" applyFont="1" applyFill="1" applyBorder="1"/>
    <xf numFmtId="0" fontId="5" fillId="2" borderId="34" xfId="0" applyFont="1" applyFill="1" applyBorder="1"/>
    <xf numFmtId="0" fontId="15" fillId="2" borderId="2" xfId="0" applyFont="1" applyFill="1" applyBorder="1"/>
    <xf numFmtId="0" fontId="16" fillId="2" borderId="35" xfId="0" applyFont="1" applyFill="1" applyBorder="1"/>
    <xf numFmtId="0" fontId="16" fillId="2" borderId="36" xfId="0" applyFont="1" applyFill="1" applyBorder="1"/>
    <xf numFmtId="2" fontId="16" fillId="2" borderId="36" xfId="0" applyNumberFormat="1" applyFont="1" applyFill="1" applyBorder="1"/>
    <xf numFmtId="0" fontId="5" fillId="2" borderId="36" xfId="0" applyFont="1" applyFill="1" applyBorder="1"/>
    <xf numFmtId="0" fontId="15" fillId="2" borderId="18" xfId="0" applyFont="1" applyFill="1" applyBorder="1"/>
    <xf numFmtId="0" fontId="16" fillId="2" borderId="18" xfId="0" applyFont="1" applyFill="1" applyBorder="1"/>
    <xf numFmtId="0" fontId="16" fillId="2" borderId="3" xfId="0" applyFont="1" applyFill="1" applyBorder="1"/>
    <xf numFmtId="2" fontId="16" fillId="2" borderId="3" xfId="0" applyNumberFormat="1" applyFont="1" applyFill="1" applyBorder="1"/>
    <xf numFmtId="0" fontId="11" fillId="0" borderId="8" xfId="0" applyFont="1" applyFill="1" applyBorder="1"/>
    <xf numFmtId="0" fontId="11" fillId="0" borderId="11" xfId="0" applyFont="1" applyFill="1" applyBorder="1"/>
    <xf numFmtId="14" fontId="11" fillId="0" borderId="11" xfId="0" applyNumberFormat="1" applyFont="1" applyFill="1" applyBorder="1"/>
    <xf numFmtId="49" fontId="11" fillId="0" borderId="11" xfId="0" applyNumberFormat="1" applyFont="1" applyFill="1" applyBorder="1"/>
    <xf numFmtId="0" fontId="11" fillId="0" borderId="5" xfId="0" applyFont="1" applyFill="1" applyBorder="1"/>
    <xf numFmtId="0" fontId="12" fillId="0" borderId="11" xfId="0" applyFont="1" applyFill="1" applyBorder="1"/>
    <xf numFmtId="14" fontId="12" fillId="0" borderId="8" xfId="0" applyNumberFormat="1" applyFont="1" applyFill="1" applyBorder="1"/>
    <xf numFmtId="0" fontId="11" fillId="3" borderId="12" xfId="0" applyFont="1" applyFill="1" applyBorder="1"/>
    <xf numFmtId="0" fontId="11" fillId="0" borderId="37" xfId="0" applyFont="1" applyFill="1" applyBorder="1"/>
    <xf numFmtId="14" fontId="11" fillId="0" borderId="8" xfId="0" applyNumberFormat="1" applyFont="1" applyFill="1" applyBorder="1"/>
    <xf numFmtId="14" fontId="11" fillId="0" borderId="37" xfId="0" applyNumberFormat="1" applyFont="1" applyFill="1" applyBorder="1"/>
    <xf numFmtId="0" fontId="11" fillId="3" borderId="38" xfId="0" applyFont="1" applyFill="1" applyBorder="1"/>
    <xf numFmtId="0" fontId="11" fillId="0" borderId="18" xfId="0" applyFont="1" applyFill="1" applyBorder="1"/>
    <xf numFmtId="49" fontId="11" fillId="0" borderId="7" xfId="0" applyNumberFormat="1" applyFont="1" applyBorder="1"/>
    <xf numFmtId="0" fontId="11" fillId="0" borderId="7" xfId="0" applyFont="1" applyBorder="1"/>
    <xf numFmtId="0" fontId="11" fillId="4" borderId="7" xfId="0" applyFont="1" applyFill="1" applyBorder="1"/>
    <xf numFmtId="0" fontId="11" fillId="5" borderId="7" xfId="0" applyFont="1" applyFill="1" applyBorder="1"/>
    <xf numFmtId="0" fontId="0" fillId="0" borderId="27" xfId="0" applyBorder="1"/>
    <xf numFmtId="0" fontId="16" fillId="0" borderId="8" xfId="0" applyFont="1" applyFill="1" applyBorder="1"/>
    <xf numFmtId="0" fontId="17" fillId="0" borderId="8" xfId="0" applyFont="1" applyFill="1" applyBorder="1"/>
    <xf numFmtId="0" fontId="1" fillId="0" borderId="27" xfId="0" applyFont="1" applyBorder="1"/>
    <xf numFmtId="0" fontId="15" fillId="2" borderId="0" xfId="0" applyFont="1" applyFill="1" applyBorder="1"/>
    <xf numFmtId="2" fontId="0" fillId="0" borderId="27" xfId="0" applyNumberFormat="1" applyBorder="1"/>
    <xf numFmtId="0" fontId="18" fillId="0" borderId="4" xfId="0" applyFont="1" applyFill="1" applyBorder="1"/>
    <xf numFmtId="0" fontId="16" fillId="0" borderId="9" xfId="0" applyFont="1" applyFill="1" applyBorder="1"/>
    <xf numFmtId="14" fontId="17" fillId="0" borderId="9" xfId="0" applyNumberFormat="1" applyFont="1" applyFill="1" applyBorder="1"/>
    <xf numFmtId="0" fontId="18" fillId="0" borderId="7" xfId="0" applyFont="1" applyFill="1" applyBorder="1"/>
    <xf numFmtId="0" fontId="19" fillId="0" borderId="8" xfId="0" applyFont="1" applyFill="1" applyBorder="1"/>
    <xf numFmtId="0" fontId="18" fillId="0" borderId="10" xfId="0" applyFont="1" applyFill="1" applyBorder="1"/>
    <xf numFmtId="0" fontId="16" fillId="0" borderId="11" xfId="0" applyFont="1" applyFill="1" applyBorder="1"/>
    <xf numFmtId="0" fontId="19" fillId="0" borderId="11" xfId="0" applyFont="1" applyFill="1" applyBorder="1"/>
    <xf numFmtId="0" fontId="18" fillId="3" borderId="12" xfId="0" applyFont="1" applyFill="1" applyBorder="1"/>
    <xf numFmtId="0" fontId="17" fillId="3" borderId="12" xfId="0" applyFont="1" applyFill="1" applyBorder="1"/>
    <xf numFmtId="2" fontId="1" fillId="0" borderId="27" xfId="0" applyNumberFormat="1" applyFont="1" applyBorder="1"/>
    <xf numFmtId="0" fontId="18" fillId="0" borderId="15" xfId="0" applyFont="1" applyFill="1" applyBorder="1"/>
    <xf numFmtId="0" fontId="16" fillId="0" borderId="7" xfId="0" applyFont="1" applyFill="1" applyBorder="1"/>
    <xf numFmtId="0" fontId="20" fillId="0" borderId="15" xfId="0" applyFont="1" applyFill="1" applyBorder="1" applyAlignment="1">
      <alignment horizontal="left"/>
    </xf>
    <xf numFmtId="0" fontId="21" fillId="0" borderId="14" xfId="0" applyFont="1" applyFill="1" applyBorder="1" applyAlignment="1">
      <alignment horizontal="left"/>
    </xf>
    <xf numFmtId="0" fontId="22" fillId="0" borderId="0" xfId="0" applyFont="1" applyFill="1" applyBorder="1"/>
    <xf numFmtId="0" fontId="11" fillId="0" borderId="0" xfId="0" applyFont="1" applyFill="1" applyBorder="1"/>
    <xf numFmtId="0" fontId="6" fillId="0" borderId="27" xfId="0" applyFont="1" applyBorder="1" applyAlignment="1">
      <alignment horizontal="left"/>
    </xf>
    <xf numFmtId="0" fontId="6" fillId="0" borderId="27" xfId="0" applyFont="1" applyFill="1" applyBorder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7"/>
  <sheetViews>
    <sheetView tabSelected="1" workbookViewId="0">
      <selection activeCell="C131" sqref="C131"/>
    </sheetView>
  </sheetViews>
  <sheetFormatPr defaultRowHeight="15" x14ac:dyDescent="0.25"/>
  <cols>
    <col min="2" max="2" width="28.140625" customWidth="1"/>
    <col min="4" max="4" width="16.140625" customWidth="1"/>
    <col min="5" max="5" width="10.5703125" customWidth="1"/>
    <col min="7" max="7" width="13.5703125" customWidth="1"/>
    <col min="9" max="9" width="14.28515625" customWidth="1"/>
    <col min="10" max="10" width="18" customWidth="1"/>
  </cols>
  <sheetData>
    <row r="1" spans="1:10" ht="15" customHeight="1" x14ac:dyDescent="0.25">
      <c r="F1" s="120" t="s">
        <v>247</v>
      </c>
      <c r="G1" s="120"/>
      <c r="H1" s="120"/>
      <c r="I1" s="120"/>
      <c r="J1" s="120"/>
    </row>
    <row r="2" spans="1:10" x14ac:dyDescent="0.25">
      <c r="F2" s="120"/>
      <c r="G2" s="120"/>
      <c r="H2" s="120"/>
      <c r="I2" s="120"/>
      <c r="J2" s="120"/>
    </row>
    <row r="3" spans="1:10" ht="21" thickBot="1" x14ac:dyDescent="0.35">
      <c r="B3" s="1" t="s">
        <v>0</v>
      </c>
      <c r="C3" s="1"/>
      <c r="D3" s="1"/>
      <c r="E3" s="1"/>
      <c r="F3" s="1"/>
      <c r="G3" s="1"/>
    </row>
    <row r="4" spans="1:10" ht="15.75" thickBot="1" x14ac:dyDescent="0.3">
      <c r="A4" s="2" t="s">
        <v>1</v>
      </c>
      <c r="B4" s="2" t="s">
        <v>2</v>
      </c>
      <c r="C4" s="2" t="s">
        <v>3</v>
      </c>
      <c r="D4" s="64" t="s">
        <v>237</v>
      </c>
      <c r="E4" s="29"/>
      <c r="F4" s="65" t="s">
        <v>238</v>
      </c>
      <c r="G4" s="66"/>
      <c r="H4" s="67"/>
      <c r="I4" s="66"/>
      <c r="J4" s="68"/>
    </row>
    <row r="5" spans="1:10" ht="15.75" thickBot="1" x14ac:dyDescent="0.3">
      <c r="A5" s="3" t="s">
        <v>4</v>
      </c>
      <c r="B5" s="3" t="s">
        <v>5</v>
      </c>
      <c r="C5" s="3" t="s">
        <v>6</v>
      </c>
      <c r="D5" s="69" t="s">
        <v>239</v>
      </c>
      <c r="E5" s="70" t="s">
        <v>240</v>
      </c>
      <c r="F5" s="71"/>
      <c r="G5" s="70" t="s">
        <v>241</v>
      </c>
      <c r="H5" s="72"/>
      <c r="I5" s="70" t="s">
        <v>242</v>
      </c>
      <c r="J5" s="73"/>
    </row>
    <row r="6" spans="1:10" ht="15.75" thickBot="1" x14ac:dyDescent="0.3">
      <c r="A6" s="4"/>
      <c r="B6" s="4"/>
      <c r="C6" s="4"/>
      <c r="D6" s="74" t="s">
        <v>243</v>
      </c>
      <c r="E6" s="75" t="s">
        <v>243</v>
      </c>
      <c r="F6" s="76" t="s">
        <v>244</v>
      </c>
      <c r="G6" s="75" t="s">
        <v>245</v>
      </c>
      <c r="H6" s="77" t="s">
        <v>244</v>
      </c>
      <c r="I6" s="75" t="s">
        <v>243</v>
      </c>
      <c r="J6" s="76" t="s">
        <v>244</v>
      </c>
    </row>
    <row r="7" spans="1:10" ht="15.75" x14ac:dyDescent="0.25">
      <c r="A7" s="5" t="s">
        <v>7</v>
      </c>
      <c r="B7" s="6" t="s">
        <v>8</v>
      </c>
      <c r="C7" s="7"/>
      <c r="D7" s="99" t="s">
        <v>246</v>
      </c>
    </row>
    <row r="8" spans="1:10" x14ac:dyDescent="0.25">
      <c r="A8" s="8" t="s">
        <v>9</v>
      </c>
      <c r="B8" s="9" t="s">
        <v>10</v>
      </c>
      <c r="C8" s="13"/>
      <c r="D8" s="95"/>
      <c r="E8" s="95"/>
      <c r="F8" s="95"/>
      <c r="G8" s="95"/>
      <c r="H8" s="95"/>
      <c r="I8" s="95"/>
      <c r="J8" s="95"/>
    </row>
    <row r="9" spans="1:10" x14ac:dyDescent="0.25">
      <c r="A9" s="54" t="s">
        <v>7</v>
      </c>
      <c r="B9" s="11" t="s">
        <v>11</v>
      </c>
      <c r="C9" s="78" t="s">
        <v>12</v>
      </c>
      <c r="D9" s="100">
        <f>SUM(E9+G9+I9)</f>
        <v>45597</v>
      </c>
      <c r="E9" s="100">
        <f>SUM(F9*12)</f>
        <v>10043.76</v>
      </c>
      <c r="F9" s="100">
        <f>SUM(760.89*110/100)</f>
        <v>836.98</v>
      </c>
      <c r="G9" s="95">
        <f t="shared" ref="G9:I9" si="0">SUM(H9*12)</f>
        <v>35553.24</v>
      </c>
      <c r="H9" s="95">
        <v>2962.77</v>
      </c>
      <c r="I9" s="95">
        <f t="shared" si="0"/>
        <v>0</v>
      </c>
      <c r="J9" s="95"/>
    </row>
    <row r="10" spans="1:10" x14ac:dyDescent="0.25">
      <c r="A10" s="54" t="s">
        <v>13</v>
      </c>
      <c r="B10" s="11" t="s">
        <v>14</v>
      </c>
      <c r="C10" s="78" t="s">
        <v>15</v>
      </c>
      <c r="D10" s="100">
        <f t="shared" ref="D10:D15" si="1">SUM(E10+G10+I10)</f>
        <v>94679.76</v>
      </c>
      <c r="E10" s="100">
        <f t="shared" ref="E10:E15" si="2">SUM(F10*12)</f>
        <v>10043.76</v>
      </c>
      <c r="F10" s="100">
        <f t="shared" ref="F10:F15" si="3">SUM(760.89*110/100)</f>
        <v>836.98</v>
      </c>
      <c r="G10" s="95">
        <f t="shared" ref="G10" si="4">SUM(H10*12)</f>
        <v>5142.12</v>
      </c>
      <c r="H10" s="95">
        <v>428.51</v>
      </c>
      <c r="I10" s="95">
        <f t="shared" ref="I10" si="5">SUM(J10*12)</f>
        <v>79493.88</v>
      </c>
      <c r="J10" s="95">
        <v>6624.49</v>
      </c>
    </row>
    <row r="11" spans="1:10" x14ac:dyDescent="0.25">
      <c r="A11" s="54" t="s">
        <v>16</v>
      </c>
      <c r="B11" s="11" t="s">
        <v>17</v>
      </c>
      <c r="C11" s="78" t="s">
        <v>18</v>
      </c>
      <c r="D11" s="100">
        <f t="shared" si="1"/>
        <v>17389.439999999999</v>
      </c>
      <c r="E11" s="100">
        <f t="shared" si="2"/>
        <v>10043.76</v>
      </c>
      <c r="F11" s="100">
        <f t="shared" si="3"/>
        <v>836.98</v>
      </c>
      <c r="G11" s="95">
        <f t="shared" ref="G11" si="6">SUM(H11*12)</f>
        <v>7345.68</v>
      </c>
      <c r="H11" s="95">
        <v>612.14</v>
      </c>
      <c r="I11" s="95">
        <f t="shared" ref="I11" si="7">SUM(J11*12)</f>
        <v>0</v>
      </c>
      <c r="J11" s="95"/>
    </row>
    <row r="12" spans="1:10" x14ac:dyDescent="0.25">
      <c r="A12" s="54" t="s">
        <v>19</v>
      </c>
      <c r="B12" s="11" t="s">
        <v>20</v>
      </c>
      <c r="C12" s="78" t="s">
        <v>21</v>
      </c>
      <c r="D12" s="100">
        <f t="shared" si="1"/>
        <v>10043.76</v>
      </c>
      <c r="E12" s="100">
        <f t="shared" si="2"/>
        <v>10043.76</v>
      </c>
      <c r="F12" s="100">
        <f t="shared" si="3"/>
        <v>836.98</v>
      </c>
      <c r="G12" s="95">
        <f t="shared" ref="G12" si="8">SUM(H12*12)</f>
        <v>0</v>
      </c>
      <c r="H12" s="95"/>
      <c r="I12" s="95">
        <f t="shared" ref="I12" si="9">SUM(J12*12)</f>
        <v>0</v>
      </c>
      <c r="J12" s="95"/>
    </row>
    <row r="13" spans="1:10" x14ac:dyDescent="0.25">
      <c r="A13" s="54" t="s">
        <v>22</v>
      </c>
      <c r="B13" s="11" t="s">
        <v>14</v>
      </c>
      <c r="C13" s="79" t="s">
        <v>23</v>
      </c>
      <c r="D13" s="100">
        <f t="shared" si="1"/>
        <v>10043.76</v>
      </c>
      <c r="E13" s="100">
        <f t="shared" si="2"/>
        <v>10043.76</v>
      </c>
      <c r="F13" s="100">
        <f t="shared" si="3"/>
        <v>836.98</v>
      </c>
      <c r="G13" s="95">
        <f t="shared" ref="G13" si="10">SUM(H13*12)</f>
        <v>0</v>
      </c>
      <c r="H13" s="95"/>
      <c r="I13" s="95">
        <f t="shared" ref="I13" si="11">SUM(J13*12)</f>
        <v>0</v>
      </c>
      <c r="J13" s="95"/>
    </row>
    <row r="14" spans="1:10" x14ac:dyDescent="0.25">
      <c r="A14" s="54">
        <v>7</v>
      </c>
      <c r="B14" s="11" t="s">
        <v>14</v>
      </c>
      <c r="C14" s="80" t="s">
        <v>24</v>
      </c>
      <c r="D14" s="100">
        <f t="shared" si="1"/>
        <v>10043.76</v>
      </c>
      <c r="E14" s="100">
        <f t="shared" si="2"/>
        <v>10043.76</v>
      </c>
      <c r="F14" s="100">
        <f t="shared" si="3"/>
        <v>836.98</v>
      </c>
      <c r="G14" s="95">
        <f t="shared" ref="G14" si="12">SUM(H14*12)</f>
        <v>0</v>
      </c>
      <c r="H14" s="95"/>
      <c r="I14" s="95">
        <f t="shared" ref="I14" si="13">SUM(J14*12)</f>
        <v>0</v>
      </c>
      <c r="J14" s="95"/>
    </row>
    <row r="15" spans="1:10" x14ac:dyDescent="0.25">
      <c r="A15" s="54">
        <v>8</v>
      </c>
      <c r="B15" s="11" t="s">
        <v>14</v>
      </c>
      <c r="C15" s="81" t="s">
        <v>25</v>
      </c>
      <c r="D15" s="100">
        <f t="shared" si="1"/>
        <v>10043.76</v>
      </c>
      <c r="E15" s="100">
        <f t="shared" si="2"/>
        <v>10043.76</v>
      </c>
      <c r="F15" s="100">
        <f t="shared" si="3"/>
        <v>836.98</v>
      </c>
      <c r="G15" s="95">
        <f t="shared" ref="G15" si="14">SUM(H15*12)</f>
        <v>0</v>
      </c>
      <c r="H15" s="95"/>
      <c r="I15" s="95">
        <f t="shared" ref="I15" si="15">SUM(J15*12)</f>
        <v>0</v>
      </c>
      <c r="J15" s="95"/>
    </row>
    <row r="16" spans="1:10" x14ac:dyDescent="0.25">
      <c r="A16" s="10"/>
      <c r="B16" s="96" t="s">
        <v>26</v>
      </c>
      <c r="C16" s="97"/>
      <c r="D16" s="98">
        <f>SUM(D9:D15)</f>
        <v>197841.24</v>
      </c>
      <c r="E16" s="98">
        <f t="shared" ref="E16:J16" si="16">SUM(E9:E15)</f>
        <v>70306.320000000007</v>
      </c>
      <c r="F16" s="98">
        <f t="shared" si="16"/>
        <v>5858.86</v>
      </c>
      <c r="G16" s="98">
        <f t="shared" si="16"/>
        <v>48041.04</v>
      </c>
      <c r="H16" s="98">
        <f t="shared" si="16"/>
        <v>4003.42</v>
      </c>
      <c r="I16" s="98">
        <f t="shared" si="16"/>
        <v>79493.88</v>
      </c>
      <c r="J16" s="98">
        <f t="shared" si="16"/>
        <v>6624.49</v>
      </c>
    </row>
    <row r="17" spans="1:10" x14ac:dyDescent="0.25">
      <c r="A17" s="55" t="s">
        <v>27</v>
      </c>
      <c r="B17" s="12" t="s">
        <v>28</v>
      </c>
      <c r="C17" s="78"/>
      <c r="D17" s="95"/>
      <c r="E17" s="95"/>
      <c r="F17" s="95"/>
      <c r="G17" s="95"/>
      <c r="H17" s="95"/>
      <c r="I17" s="95"/>
      <c r="J17" s="95"/>
    </row>
    <row r="18" spans="1:10" x14ac:dyDescent="0.25">
      <c r="A18" s="54" t="s">
        <v>7</v>
      </c>
      <c r="B18" s="13" t="s">
        <v>29</v>
      </c>
      <c r="C18" s="82" t="s">
        <v>30</v>
      </c>
      <c r="D18" s="100">
        <f>SUM(E18+G18+I18)</f>
        <v>10043.76</v>
      </c>
      <c r="E18" s="100">
        <f>SUM(F18*12)</f>
        <v>10043.76</v>
      </c>
      <c r="F18" s="100">
        <f>SUM(760.89*110/100)</f>
        <v>836.98</v>
      </c>
      <c r="G18" s="95"/>
      <c r="H18" s="95"/>
      <c r="I18" s="95"/>
      <c r="J18" s="95"/>
    </row>
    <row r="19" spans="1:10" x14ac:dyDescent="0.25">
      <c r="A19" s="54" t="s">
        <v>16</v>
      </c>
      <c r="B19" s="11" t="s">
        <v>31</v>
      </c>
      <c r="C19" s="78" t="s">
        <v>32</v>
      </c>
      <c r="D19" s="100">
        <f t="shared" ref="D19:D20" si="17">SUM(E19+G19+I19)</f>
        <v>10043.76</v>
      </c>
      <c r="E19" s="100">
        <f t="shared" ref="E19:E20" si="18">SUM(F19*12)</f>
        <v>10043.76</v>
      </c>
      <c r="F19" s="100">
        <f t="shared" ref="F19:F20" si="19">SUM(760.89*110/100)</f>
        <v>836.98</v>
      </c>
      <c r="G19" s="95"/>
      <c r="H19" s="95"/>
      <c r="I19" s="95"/>
      <c r="J19" s="95"/>
    </row>
    <row r="20" spans="1:10" x14ac:dyDescent="0.25">
      <c r="A20" s="54" t="s">
        <v>19</v>
      </c>
      <c r="B20" s="11" t="s">
        <v>33</v>
      </c>
      <c r="C20" s="78" t="s">
        <v>34</v>
      </c>
      <c r="D20" s="100">
        <f t="shared" si="17"/>
        <v>10043.76</v>
      </c>
      <c r="E20" s="100">
        <f t="shared" si="18"/>
        <v>10043.76</v>
      </c>
      <c r="F20" s="100">
        <f t="shared" si="19"/>
        <v>836.98</v>
      </c>
      <c r="G20" s="95"/>
      <c r="H20" s="95"/>
      <c r="I20" s="95"/>
      <c r="J20" s="95"/>
    </row>
    <row r="21" spans="1:10" x14ac:dyDescent="0.25">
      <c r="A21" s="10"/>
      <c r="B21" s="96" t="s">
        <v>26</v>
      </c>
      <c r="C21" s="97"/>
      <c r="D21" s="98">
        <f>SUM(D18:D20)</f>
        <v>30131.279999999999</v>
      </c>
      <c r="E21" s="98">
        <f>SUM(E18:E20)</f>
        <v>30131.279999999999</v>
      </c>
      <c r="F21" s="98">
        <f t="shared" ref="F21:J21" si="20">SUM(F18:F20)</f>
        <v>2510.94</v>
      </c>
      <c r="G21" s="98">
        <f t="shared" si="20"/>
        <v>0</v>
      </c>
      <c r="H21" s="98">
        <f t="shared" si="20"/>
        <v>0</v>
      </c>
      <c r="I21" s="98">
        <f t="shared" si="20"/>
        <v>0</v>
      </c>
      <c r="J21" s="98">
        <f t="shared" si="20"/>
        <v>0</v>
      </c>
    </row>
    <row r="22" spans="1:10" x14ac:dyDescent="0.25">
      <c r="A22" s="55" t="s">
        <v>35</v>
      </c>
      <c r="B22" s="12" t="s">
        <v>36</v>
      </c>
      <c r="C22" s="78"/>
      <c r="D22" s="95"/>
      <c r="E22" s="95"/>
      <c r="F22" s="95"/>
      <c r="G22" s="95"/>
      <c r="H22" s="95"/>
      <c r="I22" s="95"/>
      <c r="J22" s="95"/>
    </row>
    <row r="23" spans="1:10" x14ac:dyDescent="0.25">
      <c r="A23" s="54" t="s">
        <v>7</v>
      </c>
      <c r="B23" s="11" t="s">
        <v>37</v>
      </c>
      <c r="C23" s="78" t="s">
        <v>38</v>
      </c>
      <c r="D23" s="100">
        <f>SUM(E23+G23+I23)</f>
        <v>10043.76</v>
      </c>
      <c r="E23" s="100">
        <f>SUM(F23*12)</f>
        <v>10043.76</v>
      </c>
      <c r="F23" s="100">
        <f>SUM(760.89*110/100)</f>
        <v>836.98</v>
      </c>
      <c r="G23" s="95"/>
      <c r="H23" s="95"/>
      <c r="I23" s="95"/>
      <c r="J23" s="95"/>
    </row>
    <row r="24" spans="1:10" x14ac:dyDescent="0.25">
      <c r="A24" s="54" t="s">
        <v>13</v>
      </c>
      <c r="B24" s="11" t="s">
        <v>39</v>
      </c>
      <c r="C24" s="78" t="s">
        <v>40</v>
      </c>
      <c r="D24" s="100">
        <f t="shared" ref="D24:D32" si="21">SUM(E24+G24+I24)</f>
        <v>10043.76</v>
      </c>
      <c r="E24" s="100">
        <f t="shared" ref="E24:E32" si="22">SUM(F24*12)</f>
        <v>10043.76</v>
      </c>
      <c r="F24" s="100">
        <f t="shared" ref="F24:F32" si="23">SUM(760.89*110/100)</f>
        <v>836.98</v>
      </c>
      <c r="G24" s="95"/>
      <c r="H24" s="95"/>
      <c r="I24" s="95"/>
      <c r="J24" s="95"/>
    </row>
    <row r="25" spans="1:10" x14ac:dyDescent="0.25">
      <c r="A25" s="54" t="s">
        <v>16</v>
      </c>
      <c r="B25" s="11" t="s">
        <v>41</v>
      </c>
      <c r="C25" s="78" t="s">
        <v>42</v>
      </c>
      <c r="D25" s="100">
        <f t="shared" si="21"/>
        <v>10043.76</v>
      </c>
      <c r="E25" s="100">
        <f t="shared" si="22"/>
        <v>10043.76</v>
      </c>
      <c r="F25" s="100">
        <f t="shared" si="23"/>
        <v>836.98</v>
      </c>
      <c r="G25" s="95"/>
      <c r="H25" s="95"/>
      <c r="I25" s="95"/>
      <c r="J25" s="95"/>
    </row>
    <row r="26" spans="1:10" x14ac:dyDescent="0.25">
      <c r="A26" s="54" t="s">
        <v>19</v>
      </c>
      <c r="B26" s="11" t="s">
        <v>43</v>
      </c>
      <c r="C26" s="78" t="s">
        <v>44</v>
      </c>
      <c r="D26" s="100">
        <f t="shared" si="21"/>
        <v>10043.76</v>
      </c>
      <c r="E26" s="100">
        <f t="shared" si="22"/>
        <v>10043.76</v>
      </c>
      <c r="F26" s="100">
        <f t="shared" si="23"/>
        <v>836.98</v>
      </c>
      <c r="G26" s="95"/>
      <c r="H26" s="95"/>
      <c r="I26" s="95"/>
      <c r="J26" s="95"/>
    </row>
    <row r="27" spans="1:10" x14ac:dyDescent="0.25">
      <c r="A27" s="54" t="s">
        <v>22</v>
      </c>
      <c r="B27" s="11" t="s">
        <v>45</v>
      </c>
      <c r="C27" s="78" t="s">
        <v>46</v>
      </c>
      <c r="D27" s="100">
        <f t="shared" si="21"/>
        <v>10043.76</v>
      </c>
      <c r="E27" s="100">
        <f t="shared" si="22"/>
        <v>10043.76</v>
      </c>
      <c r="F27" s="100">
        <f t="shared" si="23"/>
        <v>836.98</v>
      </c>
      <c r="G27" s="95"/>
      <c r="H27" s="95"/>
      <c r="I27" s="95"/>
      <c r="J27" s="95"/>
    </row>
    <row r="28" spans="1:10" x14ac:dyDescent="0.25">
      <c r="A28" s="54" t="s">
        <v>47</v>
      </c>
      <c r="B28" s="11" t="s">
        <v>48</v>
      </c>
      <c r="C28" s="78" t="s">
        <v>49</v>
      </c>
      <c r="D28" s="100">
        <f t="shared" si="21"/>
        <v>10043.76</v>
      </c>
      <c r="E28" s="100">
        <f t="shared" si="22"/>
        <v>10043.76</v>
      </c>
      <c r="F28" s="100">
        <f t="shared" si="23"/>
        <v>836.98</v>
      </c>
      <c r="G28" s="95"/>
      <c r="H28" s="95"/>
      <c r="I28" s="95"/>
      <c r="J28" s="95"/>
    </row>
    <row r="29" spans="1:10" x14ac:dyDescent="0.25">
      <c r="A29" s="54" t="s">
        <v>50</v>
      </c>
      <c r="B29" s="11" t="s">
        <v>51</v>
      </c>
      <c r="C29" s="78" t="s">
        <v>52</v>
      </c>
      <c r="D29" s="100">
        <f t="shared" si="21"/>
        <v>10043.76</v>
      </c>
      <c r="E29" s="100">
        <f t="shared" si="22"/>
        <v>10043.76</v>
      </c>
      <c r="F29" s="100">
        <f t="shared" si="23"/>
        <v>836.98</v>
      </c>
      <c r="G29" s="95"/>
      <c r="H29" s="95"/>
      <c r="I29" s="95"/>
      <c r="J29" s="95"/>
    </row>
    <row r="30" spans="1:10" x14ac:dyDescent="0.25">
      <c r="A30" s="54" t="s">
        <v>53</v>
      </c>
      <c r="B30" s="11" t="s">
        <v>54</v>
      </c>
      <c r="C30" s="78" t="s">
        <v>55</v>
      </c>
      <c r="D30" s="100">
        <f t="shared" si="21"/>
        <v>10043.76</v>
      </c>
      <c r="E30" s="100">
        <f t="shared" si="22"/>
        <v>10043.76</v>
      </c>
      <c r="F30" s="100">
        <f t="shared" si="23"/>
        <v>836.98</v>
      </c>
      <c r="G30" s="95"/>
      <c r="H30" s="95"/>
      <c r="I30" s="95"/>
      <c r="J30" s="95"/>
    </row>
    <row r="31" spans="1:10" x14ac:dyDescent="0.25">
      <c r="A31" s="54">
        <v>9</v>
      </c>
      <c r="B31" s="11" t="s">
        <v>56</v>
      </c>
      <c r="C31" s="78" t="s">
        <v>57</v>
      </c>
      <c r="D31" s="100">
        <f t="shared" si="21"/>
        <v>10043.76</v>
      </c>
      <c r="E31" s="100">
        <f t="shared" si="22"/>
        <v>10043.76</v>
      </c>
      <c r="F31" s="100">
        <f t="shared" si="23"/>
        <v>836.98</v>
      </c>
      <c r="G31" s="95"/>
      <c r="H31" s="95"/>
      <c r="I31" s="95"/>
      <c r="J31" s="95"/>
    </row>
    <row r="32" spans="1:10" x14ac:dyDescent="0.25">
      <c r="A32" s="54">
        <v>10</v>
      </c>
      <c r="B32" s="11" t="s">
        <v>58</v>
      </c>
      <c r="C32" s="78" t="s">
        <v>59</v>
      </c>
      <c r="D32" s="100">
        <f t="shared" si="21"/>
        <v>10043.76</v>
      </c>
      <c r="E32" s="100">
        <f t="shared" si="22"/>
        <v>10043.76</v>
      </c>
      <c r="F32" s="100">
        <f t="shared" si="23"/>
        <v>836.98</v>
      </c>
      <c r="G32" s="95"/>
      <c r="H32" s="95"/>
      <c r="I32" s="95"/>
      <c r="J32" s="95"/>
    </row>
    <row r="33" spans="1:10" x14ac:dyDescent="0.25">
      <c r="A33" s="101"/>
      <c r="B33" s="102" t="s">
        <v>26</v>
      </c>
      <c r="C33" s="103"/>
      <c r="D33" s="111">
        <f>SUM(D23:D32)</f>
        <v>100437.6</v>
      </c>
      <c r="E33" s="111">
        <f t="shared" ref="E33:J33" si="24">SUM(E23:E32)</f>
        <v>100437.6</v>
      </c>
      <c r="F33" s="98">
        <f t="shared" si="24"/>
        <v>8369.7999999999993</v>
      </c>
      <c r="G33" s="98">
        <f t="shared" si="24"/>
        <v>0</v>
      </c>
      <c r="H33" s="98">
        <f t="shared" si="24"/>
        <v>0</v>
      </c>
      <c r="I33" s="98">
        <f t="shared" si="24"/>
        <v>0</v>
      </c>
      <c r="J33" s="98">
        <f t="shared" si="24"/>
        <v>0</v>
      </c>
    </row>
    <row r="34" spans="1:10" x14ac:dyDescent="0.25">
      <c r="A34" s="8" t="s">
        <v>60</v>
      </c>
      <c r="B34" s="12" t="s">
        <v>61</v>
      </c>
      <c r="C34" s="78"/>
      <c r="D34" s="95"/>
      <c r="E34" s="95"/>
      <c r="F34" s="95"/>
      <c r="G34" s="95"/>
      <c r="H34" s="95"/>
      <c r="I34" s="95"/>
      <c r="J34" s="95"/>
    </row>
    <row r="35" spans="1:10" x14ac:dyDescent="0.25">
      <c r="A35" s="14" t="s">
        <v>62</v>
      </c>
      <c r="B35" s="11" t="s">
        <v>63</v>
      </c>
      <c r="C35" s="78" t="s">
        <v>64</v>
      </c>
      <c r="D35" s="100">
        <f>SUM(E35+G35+I35)</f>
        <v>108900.36</v>
      </c>
      <c r="E35" s="100">
        <f>SUM(F35*12)</f>
        <v>10043.76</v>
      </c>
      <c r="F35" s="100">
        <f>SUM(760.89*110/100)</f>
        <v>836.98</v>
      </c>
      <c r="G35" s="95"/>
      <c r="H35" s="95"/>
      <c r="I35" s="100">
        <f>SUM(J35*12)</f>
        <v>98856.6</v>
      </c>
      <c r="J35" s="95">
        <v>8238.0499999999993</v>
      </c>
    </row>
    <row r="36" spans="1:10" x14ac:dyDescent="0.25">
      <c r="A36" s="15" t="s">
        <v>65</v>
      </c>
      <c r="B36" s="11" t="s">
        <v>66</v>
      </c>
      <c r="C36" s="78" t="s">
        <v>67</v>
      </c>
      <c r="D36" s="100">
        <f>SUM(E36+G36+I36)</f>
        <v>47867.040000000001</v>
      </c>
      <c r="E36" s="100">
        <f>SUM(F36*12)</f>
        <v>10043.76</v>
      </c>
      <c r="F36" s="100">
        <f>SUM(760.89*110/100)</f>
        <v>836.98</v>
      </c>
      <c r="G36" s="95"/>
      <c r="H36" s="95"/>
      <c r="I36" s="95">
        <f>SUM(J36*12)</f>
        <v>37823.279999999999</v>
      </c>
      <c r="J36" s="95">
        <v>3151.94</v>
      </c>
    </row>
    <row r="37" spans="1:10" x14ac:dyDescent="0.25">
      <c r="A37" s="104"/>
      <c r="B37" s="96" t="s">
        <v>26</v>
      </c>
      <c r="C37" s="105"/>
      <c r="D37" s="111">
        <f t="shared" ref="D37:E37" si="25">SUM(D35:D36)</f>
        <v>156767.4</v>
      </c>
      <c r="E37" s="98">
        <f t="shared" si="25"/>
        <v>20087.52</v>
      </c>
      <c r="F37" s="98">
        <f>SUM(F35:F36)</f>
        <v>1673.96</v>
      </c>
      <c r="G37" s="98">
        <f t="shared" ref="G37:J37" si="26">SUM(G35:G36)</f>
        <v>0</v>
      </c>
      <c r="H37" s="98">
        <f t="shared" si="26"/>
        <v>0</v>
      </c>
      <c r="I37" s="98">
        <f t="shared" si="26"/>
        <v>136679.88</v>
      </c>
      <c r="J37" s="98">
        <f t="shared" si="26"/>
        <v>11389.99</v>
      </c>
    </row>
    <row r="38" spans="1:10" x14ac:dyDescent="0.25">
      <c r="A38" s="56" t="s">
        <v>68</v>
      </c>
      <c r="B38" s="16" t="s">
        <v>69</v>
      </c>
      <c r="C38" s="83"/>
      <c r="D38" s="95"/>
      <c r="E38" s="95"/>
      <c r="F38" s="95"/>
      <c r="G38" s="95"/>
      <c r="H38" s="95"/>
      <c r="I38" s="95"/>
      <c r="J38" s="95"/>
    </row>
    <row r="39" spans="1:10" x14ac:dyDescent="0.25">
      <c r="A39" s="57" t="s">
        <v>7</v>
      </c>
      <c r="B39" s="17" t="s">
        <v>70</v>
      </c>
      <c r="C39" s="84" t="s">
        <v>71</v>
      </c>
      <c r="D39" s="100">
        <f>SUM(E39+G39+I39)</f>
        <v>10043.76</v>
      </c>
      <c r="E39" s="100">
        <f>SUM(F39*12)</f>
        <v>10043.76</v>
      </c>
      <c r="F39" s="100">
        <f>SUM(760.89*110/100)</f>
        <v>836.98</v>
      </c>
      <c r="G39" s="95"/>
      <c r="H39" s="95"/>
      <c r="I39" s="95"/>
      <c r="J39" s="95"/>
    </row>
    <row r="40" spans="1:10" x14ac:dyDescent="0.25">
      <c r="A40" s="57" t="s">
        <v>13</v>
      </c>
      <c r="B40" s="18"/>
      <c r="C40" s="84" t="s">
        <v>72</v>
      </c>
      <c r="D40" s="100">
        <f t="shared" ref="D40:D52" si="27">SUM(E40+G40+I40)</f>
        <v>10043.76</v>
      </c>
      <c r="E40" s="100">
        <f t="shared" ref="E40:E52" si="28">SUM(F40*12)</f>
        <v>10043.76</v>
      </c>
      <c r="F40" s="100">
        <f t="shared" ref="F40:F52" si="29">SUM(760.89*110/100)</f>
        <v>836.98</v>
      </c>
      <c r="G40" s="95"/>
      <c r="H40" s="95"/>
      <c r="I40" s="95"/>
      <c r="J40" s="95"/>
    </row>
    <row r="41" spans="1:10" x14ac:dyDescent="0.25">
      <c r="A41" s="57" t="s">
        <v>16</v>
      </c>
      <c r="B41" s="11" t="s">
        <v>73</v>
      </c>
      <c r="C41" s="84" t="s">
        <v>74</v>
      </c>
      <c r="D41" s="100">
        <f t="shared" si="27"/>
        <v>10043.76</v>
      </c>
      <c r="E41" s="100">
        <f t="shared" si="28"/>
        <v>10043.76</v>
      </c>
      <c r="F41" s="100">
        <f t="shared" si="29"/>
        <v>836.98</v>
      </c>
      <c r="G41" s="95"/>
      <c r="H41" s="95"/>
      <c r="I41" s="95"/>
      <c r="J41" s="95"/>
    </row>
    <row r="42" spans="1:10" x14ac:dyDescent="0.25">
      <c r="A42" s="57" t="s">
        <v>19</v>
      </c>
      <c r="B42" s="11" t="s">
        <v>75</v>
      </c>
      <c r="C42" s="83" t="s">
        <v>76</v>
      </c>
      <c r="D42" s="100">
        <f t="shared" si="27"/>
        <v>10043.76</v>
      </c>
      <c r="E42" s="100">
        <f t="shared" si="28"/>
        <v>10043.76</v>
      </c>
      <c r="F42" s="100">
        <f t="shared" si="29"/>
        <v>836.98</v>
      </c>
      <c r="G42" s="95"/>
      <c r="H42" s="95"/>
      <c r="I42" s="95"/>
      <c r="J42" s="95"/>
    </row>
    <row r="43" spans="1:10" x14ac:dyDescent="0.25">
      <c r="A43" s="57" t="s">
        <v>22</v>
      </c>
      <c r="B43" s="11" t="s">
        <v>77</v>
      </c>
      <c r="C43" s="83" t="s">
        <v>78</v>
      </c>
      <c r="D43" s="100">
        <f t="shared" si="27"/>
        <v>10043.76</v>
      </c>
      <c r="E43" s="100">
        <f t="shared" si="28"/>
        <v>10043.76</v>
      </c>
      <c r="F43" s="100">
        <f t="shared" si="29"/>
        <v>836.98</v>
      </c>
      <c r="G43" s="95"/>
      <c r="H43" s="95"/>
      <c r="I43" s="95"/>
      <c r="J43" s="95"/>
    </row>
    <row r="44" spans="1:10" x14ac:dyDescent="0.25">
      <c r="A44" s="57" t="s">
        <v>47</v>
      </c>
      <c r="B44" s="11" t="s">
        <v>79</v>
      </c>
      <c r="C44" s="83" t="s">
        <v>80</v>
      </c>
      <c r="D44" s="100">
        <f t="shared" si="27"/>
        <v>10043.76</v>
      </c>
      <c r="E44" s="100">
        <f t="shared" si="28"/>
        <v>10043.76</v>
      </c>
      <c r="F44" s="100">
        <f t="shared" si="29"/>
        <v>836.98</v>
      </c>
      <c r="G44" s="95"/>
      <c r="H44" s="95"/>
      <c r="I44" s="95"/>
      <c r="J44" s="95"/>
    </row>
    <row r="45" spans="1:10" x14ac:dyDescent="0.25">
      <c r="A45" s="57" t="s">
        <v>50</v>
      </c>
      <c r="B45" s="11" t="s">
        <v>81</v>
      </c>
      <c r="C45" s="83" t="s">
        <v>82</v>
      </c>
      <c r="D45" s="100">
        <f t="shared" si="27"/>
        <v>10043.76</v>
      </c>
      <c r="E45" s="100">
        <f t="shared" si="28"/>
        <v>10043.76</v>
      </c>
      <c r="F45" s="100">
        <f t="shared" si="29"/>
        <v>836.98</v>
      </c>
      <c r="G45" s="95"/>
      <c r="H45" s="95"/>
      <c r="I45" s="95"/>
      <c r="J45" s="95"/>
    </row>
    <row r="46" spans="1:10" x14ac:dyDescent="0.25">
      <c r="A46" s="57" t="s">
        <v>53</v>
      </c>
      <c r="B46" s="11" t="s">
        <v>83</v>
      </c>
      <c r="C46" s="83" t="s">
        <v>84</v>
      </c>
      <c r="D46" s="100">
        <f t="shared" si="27"/>
        <v>10043.76</v>
      </c>
      <c r="E46" s="100">
        <f t="shared" si="28"/>
        <v>10043.76</v>
      </c>
      <c r="F46" s="100">
        <f t="shared" si="29"/>
        <v>836.98</v>
      </c>
      <c r="G46" s="95"/>
      <c r="H46" s="95"/>
      <c r="I46" s="95"/>
      <c r="J46" s="95"/>
    </row>
    <row r="47" spans="1:10" x14ac:dyDescent="0.25">
      <c r="A47" s="57" t="s">
        <v>85</v>
      </c>
      <c r="B47" s="11" t="s">
        <v>86</v>
      </c>
      <c r="C47" s="83" t="s">
        <v>87</v>
      </c>
      <c r="D47" s="100">
        <f t="shared" si="27"/>
        <v>10043.76</v>
      </c>
      <c r="E47" s="100">
        <f t="shared" si="28"/>
        <v>10043.76</v>
      </c>
      <c r="F47" s="100">
        <f t="shared" si="29"/>
        <v>836.98</v>
      </c>
      <c r="G47" s="95"/>
      <c r="H47" s="95"/>
      <c r="I47" s="95"/>
      <c r="J47" s="95"/>
    </row>
    <row r="48" spans="1:10" x14ac:dyDescent="0.25">
      <c r="A48" s="57" t="s">
        <v>88</v>
      </c>
      <c r="B48" s="11" t="s">
        <v>89</v>
      </c>
      <c r="C48" s="83" t="s">
        <v>90</v>
      </c>
      <c r="D48" s="100">
        <f t="shared" si="27"/>
        <v>10043.76</v>
      </c>
      <c r="E48" s="100">
        <f t="shared" si="28"/>
        <v>10043.76</v>
      </c>
      <c r="F48" s="100">
        <f t="shared" si="29"/>
        <v>836.98</v>
      </c>
      <c r="G48" s="95"/>
      <c r="H48" s="95"/>
      <c r="I48" s="95"/>
      <c r="J48" s="95"/>
    </row>
    <row r="49" spans="1:10" x14ac:dyDescent="0.25">
      <c r="A49" s="57" t="s">
        <v>91</v>
      </c>
      <c r="B49" s="11" t="s">
        <v>92</v>
      </c>
      <c r="C49" s="83" t="s">
        <v>93</v>
      </c>
      <c r="D49" s="100">
        <f t="shared" si="27"/>
        <v>10043.76</v>
      </c>
      <c r="E49" s="100">
        <f t="shared" si="28"/>
        <v>10043.76</v>
      </c>
      <c r="F49" s="100">
        <f t="shared" si="29"/>
        <v>836.98</v>
      </c>
      <c r="G49" s="95"/>
      <c r="H49" s="95"/>
      <c r="I49" s="95"/>
      <c r="J49" s="95"/>
    </row>
    <row r="50" spans="1:10" x14ac:dyDescent="0.25">
      <c r="A50" s="57" t="s">
        <v>94</v>
      </c>
      <c r="B50" s="11" t="s">
        <v>95</v>
      </c>
      <c r="C50" s="83" t="s">
        <v>96</v>
      </c>
      <c r="D50" s="100">
        <f t="shared" si="27"/>
        <v>10043.76</v>
      </c>
      <c r="E50" s="100">
        <f t="shared" si="28"/>
        <v>10043.76</v>
      </c>
      <c r="F50" s="100">
        <f t="shared" si="29"/>
        <v>836.98</v>
      </c>
      <c r="G50" s="95"/>
      <c r="H50" s="95"/>
      <c r="I50" s="95"/>
      <c r="J50" s="95"/>
    </row>
    <row r="51" spans="1:10" x14ac:dyDescent="0.25">
      <c r="A51" s="57" t="s">
        <v>97</v>
      </c>
      <c r="B51" s="11" t="s">
        <v>98</v>
      </c>
      <c r="C51" s="83" t="s">
        <v>99</v>
      </c>
      <c r="D51" s="100">
        <f t="shared" si="27"/>
        <v>10043.76</v>
      </c>
      <c r="E51" s="100">
        <f t="shared" si="28"/>
        <v>10043.76</v>
      </c>
      <c r="F51" s="100">
        <f t="shared" si="29"/>
        <v>836.98</v>
      </c>
      <c r="G51" s="95"/>
      <c r="H51" s="95"/>
      <c r="I51" s="95"/>
      <c r="J51" s="95"/>
    </row>
    <row r="52" spans="1:10" x14ac:dyDescent="0.25">
      <c r="A52" s="57" t="s">
        <v>100</v>
      </c>
      <c r="B52" s="11" t="s">
        <v>101</v>
      </c>
      <c r="C52" s="83" t="s">
        <v>102</v>
      </c>
      <c r="D52" s="100">
        <f t="shared" si="27"/>
        <v>10043.76</v>
      </c>
      <c r="E52" s="100">
        <f t="shared" si="28"/>
        <v>10043.76</v>
      </c>
      <c r="F52" s="100">
        <f t="shared" si="29"/>
        <v>836.98</v>
      </c>
      <c r="G52" s="95"/>
      <c r="H52" s="95"/>
      <c r="I52" s="95"/>
      <c r="J52" s="95"/>
    </row>
    <row r="53" spans="1:10" ht="15.75" thickBot="1" x14ac:dyDescent="0.3">
      <c r="A53" s="106"/>
      <c r="B53" s="107" t="s">
        <v>26</v>
      </c>
      <c r="C53" s="108"/>
      <c r="D53" s="98">
        <f t="shared" ref="D53:E53" si="30">SUM(D39:D52)</f>
        <v>140612.64000000001</v>
      </c>
      <c r="E53" s="98">
        <f t="shared" si="30"/>
        <v>140612.64000000001</v>
      </c>
      <c r="F53" s="98">
        <f>SUM(F39:F52)</f>
        <v>11717.72</v>
      </c>
      <c r="G53" s="98">
        <f t="shared" ref="G53:J53" si="31">SUM(G39:G52)</f>
        <v>0</v>
      </c>
      <c r="H53" s="98">
        <f t="shared" si="31"/>
        <v>0</v>
      </c>
      <c r="I53" s="98">
        <f t="shared" si="31"/>
        <v>0</v>
      </c>
      <c r="J53" s="98">
        <f t="shared" si="31"/>
        <v>0</v>
      </c>
    </row>
    <row r="54" spans="1:10" ht="16.5" thickBot="1" x14ac:dyDescent="0.3">
      <c r="A54" s="109"/>
      <c r="B54" s="19" t="s">
        <v>103</v>
      </c>
      <c r="C54" s="110"/>
      <c r="D54" s="111">
        <f>SUM(D37+D33+D21+D16+D53)</f>
        <v>625790.16</v>
      </c>
      <c r="E54" s="111">
        <f t="shared" ref="E54:J54" si="32">SUM(E37+E33+E21+E16+E53)</f>
        <v>361575.36</v>
      </c>
      <c r="F54" s="111">
        <f t="shared" si="32"/>
        <v>30131.279999999999</v>
      </c>
      <c r="G54" s="111">
        <f t="shared" si="32"/>
        <v>48041.04</v>
      </c>
      <c r="H54" s="111">
        <f t="shared" si="32"/>
        <v>4003.42</v>
      </c>
      <c r="I54" s="111">
        <f t="shared" si="32"/>
        <v>216173.76</v>
      </c>
      <c r="J54" s="111">
        <f t="shared" si="32"/>
        <v>18014.48</v>
      </c>
    </row>
    <row r="55" spans="1:10" ht="16.5" thickTop="1" x14ac:dyDescent="0.25">
      <c r="A55" s="20"/>
      <c r="B55" s="21"/>
      <c r="C55" s="82"/>
      <c r="D55" s="95"/>
      <c r="E55" s="95"/>
      <c r="F55" s="95"/>
      <c r="G55" s="95"/>
      <c r="H55" s="95"/>
      <c r="I55" s="95"/>
      <c r="J55" s="95"/>
    </row>
    <row r="56" spans="1:10" ht="47.25" x14ac:dyDescent="0.25">
      <c r="A56" s="22" t="s">
        <v>13</v>
      </c>
      <c r="B56" s="23" t="s">
        <v>104</v>
      </c>
      <c r="C56" s="82"/>
      <c r="D56" s="95"/>
      <c r="E56" s="95"/>
      <c r="F56" s="95"/>
      <c r="G56" s="95"/>
      <c r="H56" s="95"/>
      <c r="I56" s="95"/>
      <c r="J56" s="95"/>
    </row>
    <row r="57" spans="1:10" x14ac:dyDescent="0.25">
      <c r="A57" s="24" t="s">
        <v>105</v>
      </c>
      <c r="B57" s="25" t="s">
        <v>10</v>
      </c>
      <c r="C57" s="82"/>
      <c r="D57" s="95"/>
      <c r="E57" s="95"/>
      <c r="F57" s="100"/>
      <c r="I57" s="95"/>
      <c r="J57" s="95"/>
    </row>
    <row r="58" spans="1:10" x14ac:dyDescent="0.25">
      <c r="A58" s="26" t="s">
        <v>7</v>
      </c>
      <c r="B58" s="18" t="s">
        <v>106</v>
      </c>
      <c r="C58" s="78" t="s">
        <v>107</v>
      </c>
      <c r="D58" s="100">
        <f>SUM(E58+G58)</f>
        <v>16655.04</v>
      </c>
      <c r="E58" s="95">
        <f t="shared" ref="E58:E60" si="33">SUM(F58*12)</f>
        <v>10043.76</v>
      </c>
      <c r="F58" s="100">
        <f t="shared" ref="F58:F60" si="34">SUM(760.89*110/100)</f>
        <v>836.98</v>
      </c>
      <c r="G58" s="95">
        <f>SUM(H58*12)</f>
        <v>6611.28</v>
      </c>
      <c r="H58" s="100">
        <f t="shared" ref="H58" si="35">SUM(500.85*110/100)</f>
        <v>550.94000000000005</v>
      </c>
      <c r="I58" s="95"/>
      <c r="J58" s="95"/>
    </row>
    <row r="59" spans="1:10" x14ac:dyDescent="0.25">
      <c r="A59" s="26" t="s">
        <v>13</v>
      </c>
      <c r="B59" s="18" t="s">
        <v>108</v>
      </c>
      <c r="C59" s="78" t="s">
        <v>109</v>
      </c>
      <c r="D59" s="100">
        <f>SUM(E59+G59+I59)</f>
        <v>64782</v>
      </c>
      <c r="E59" s="95">
        <f t="shared" si="33"/>
        <v>10043.76</v>
      </c>
      <c r="F59" s="100">
        <f t="shared" si="34"/>
        <v>836.98</v>
      </c>
      <c r="G59" s="95">
        <f>SUM(H59*12)</f>
        <v>1469.16</v>
      </c>
      <c r="H59" s="95">
        <f>SUM(111.3*110/100)</f>
        <v>122.43</v>
      </c>
      <c r="I59" s="95">
        <f>SUM(J59*12)</f>
        <v>53269.08</v>
      </c>
      <c r="J59" s="95">
        <v>4439.09</v>
      </c>
    </row>
    <row r="60" spans="1:10" ht="15.75" thickBot="1" x14ac:dyDescent="0.3">
      <c r="A60" s="27" t="s">
        <v>16</v>
      </c>
      <c r="B60" s="28" t="s">
        <v>108</v>
      </c>
      <c r="C60" s="86" t="s">
        <v>110</v>
      </c>
      <c r="D60" s="100">
        <f t="shared" ref="D60" si="36">SUM(E60+G60)</f>
        <v>10043.76</v>
      </c>
      <c r="E60" s="95">
        <f t="shared" si="33"/>
        <v>10043.76</v>
      </c>
      <c r="F60" s="100">
        <f t="shared" si="34"/>
        <v>836.98</v>
      </c>
      <c r="G60" s="95"/>
      <c r="H60" s="95"/>
      <c r="I60" s="95"/>
      <c r="J60" s="95"/>
    </row>
    <row r="61" spans="1:10" x14ac:dyDescent="0.25">
      <c r="A61" s="112"/>
      <c r="B61" s="113" t="s">
        <v>26</v>
      </c>
      <c r="C61" s="97"/>
      <c r="D61" s="98">
        <f>SUM(D57:D60)</f>
        <v>91480.8</v>
      </c>
      <c r="E61" s="98">
        <f>SUM(E57:E60)</f>
        <v>30131.279999999999</v>
      </c>
      <c r="F61" s="111">
        <f>SUM(F57:F60)</f>
        <v>2510.94</v>
      </c>
      <c r="G61" s="111">
        <f>SUM(G58:G60)</f>
        <v>8080.44</v>
      </c>
      <c r="H61" s="111">
        <f>SUM(H58:H60)</f>
        <v>673.37</v>
      </c>
      <c r="I61" s="111">
        <f t="shared" ref="I61:J61" si="37">SUM(I57:I60)</f>
        <v>53269.08</v>
      </c>
      <c r="J61" s="111">
        <f t="shared" si="37"/>
        <v>4439.09</v>
      </c>
    </row>
    <row r="62" spans="1:10" x14ac:dyDescent="0.25">
      <c r="A62" s="58" t="s">
        <v>111</v>
      </c>
      <c r="B62" s="25" t="s">
        <v>112</v>
      </c>
      <c r="C62" s="78"/>
      <c r="D62" s="95"/>
      <c r="E62" s="95"/>
      <c r="F62" s="100"/>
      <c r="G62" s="95"/>
      <c r="H62" s="100"/>
      <c r="I62" s="95"/>
      <c r="J62" s="100"/>
    </row>
    <row r="63" spans="1:10" x14ac:dyDescent="0.25">
      <c r="A63" s="58">
        <v>1</v>
      </c>
      <c r="B63" s="25" t="s">
        <v>113</v>
      </c>
      <c r="C63" s="78" t="s">
        <v>114</v>
      </c>
      <c r="D63" s="95">
        <f t="shared" ref="D63:D67" si="38">SUM(E63+G63+I63)</f>
        <v>44018.04</v>
      </c>
      <c r="E63" s="95">
        <f t="shared" ref="E63:E67" si="39">SUM(F63*12)</f>
        <v>10043.76</v>
      </c>
      <c r="F63" s="100">
        <f t="shared" ref="F63:F72" si="40">SUM(760.89*110/100)</f>
        <v>836.98</v>
      </c>
      <c r="G63" s="95"/>
      <c r="H63" s="95"/>
      <c r="I63" s="95">
        <f t="shared" ref="I63:I67" si="41">SUM(J63*12)</f>
        <v>33974.28</v>
      </c>
      <c r="J63" s="100">
        <f>SUM(2573.81*110/100)</f>
        <v>2831.19</v>
      </c>
    </row>
    <row r="64" spans="1:10" x14ac:dyDescent="0.25">
      <c r="A64" s="59">
        <v>2</v>
      </c>
      <c r="B64" s="18" t="s">
        <v>115</v>
      </c>
      <c r="C64" s="87" t="s">
        <v>116</v>
      </c>
      <c r="D64" s="95">
        <f t="shared" si="38"/>
        <v>10043.76</v>
      </c>
      <c r="E64" s="95">
        <f t="shared" si="39"/>
        <v>10043.76</v>
      </c>
      <c r="F64" s="100">
        <f t="shared" si="40"/>
        <v>836.98</v>
      </c>
      <c r="G64" s="95"/>
      <c r="H64" s="95"/>
      <c r="I64" s="95"/>
      <c r="J64" s="100"/>
    </row>
    <row r="65" spans="1:10" x14ac:dyDescent="0.25">
      <c r="A65" s="59"/>
      <c r="B65" s="18" t="s">
        <v>117</v>
      </c>
      <c r="C65" s="87"/>
      <c r="D65" s="95">
        <f t="shared" si="38"/>
        <v>57107.519999999997</v>
      </c>
      <c r="E65" s="95">
        <f t="shared" si="39"/>
        <v>10043.76</v>
      </c>
      <c r="F65" s="100">
        <f t="shared" si="40"/>
        <v>836.98</v>
      </c>
      <c r="G65" s="95"/>
      <c r="H65" s="95"/>
      <c r="I65" s="95">
        <f t="shared" si="41"/>
        <v>47063.76</v>
      </c>
      <c r="J65" s="100">
        <f>SUM(3565.44*110/100)</f>
        <v>3921.98</v>
      </c>
    </row>
    <row r="66" spans="1:10" x14ac:dyDescent="0.25">
      <c r="A66" s="59">
        <v>3</v>
      </c>
      <c r="B66" s="18" t="s">
        <v>118</v>
      </c>
      <c r="C66" s="87" t="s">
        <v>119</v>
      </c>
      <c r="D66" s="95">
        <f t="shared" si="38"/>
        <v>10043.76</v>
      </c>
      <c r="E66" s="95">
        <f t="shared" si="39"/>
        <v>10043.76</v>
      </c>
      <c r="F66" s="100">
        <f t="shared" si="40"/>
        <v>836.98</v>
      </c>
      <c r="G66" s="95"/>
      <c r="H66" s="95"/>
      <c r="I66" s="95">
        <f t="shared" si="41"/>
        <v>0</v>
      </c>
      <c r="J66" s="95"/>
    </row>
    <row r="67" spans="1:10" x14ac:dyDescent="0.25">
      <c r="A67" s="59">
        <v>4</v>
      </c>
      <c r="B67" s="18" t="s">
        <v>120</v>
      </c>
      <c r="C67" s="78" t="s">
        <v>121</v>
      </c>
      <c r="D67" s="95">
        <f t="shared" si="38"/>
        <v>10043.76</v>
      </c>
      <c r="E67" s="95">
        <f t="shared" si="39"/>
        <v>10043.76</v>
      </c>
      <c r="F67" s="100">
        <f t="shared" si="40"/>
        <v>836.98</v>
      </c>
      <c r="G67" s="95"/>
      <c r="H67" s="95"/>
      <c r="I67" s="95">
        <f t="shared" si="41"/>
        <v>0</v>
      </c>
      <c r="J67" s="95"/>
    </row>
    <row r="68" spans="1:10" x14ac:dyDescent="0.25">
      <c r="A68" s="114"/>
      <c r="B68" s="113" t="s">
        <v>26</v>
      </c>
      <c r="C68" s="97"/>
      <c r="D68" s="111">
        <f t="shared" ref="D68:E68" si="42">SUM(D62:D67)</f>
        <v>131256.84</v>
      </c>
      <c r="E68" s="111">
        <f t="shared" si="42"/>
        <v>50218.8</v>
      </c>
      <c r="F68" s="111">
        <f>SUM(F62:F67)</f>
        <v>4184.8999999999996</v>
      </c>
      <c r="G68" s="111">
        <f t="shared" ref="G68:J68" si="43">SUM(G62:G67)</f>
        <v>0</v>
      </c>
      <c r="H68" s="111">
        <f t="shared" si="43"/>
        <v>0</v>
      </c>
      <c r="I68" s="111">
        <f t="shared" si="43"/>
        <v>81038.039999999994</v>
      </c>
      <c r="J68" s="111">
        <f t="shared" si="43"/>
        <v>6753.17</v>
      </c>
    </row>
    <row r="69" spans="1:10" x14ac:dyDescent="0.25">
      <c r="A69" s="58" t="s">
        <v>122</v>
      </c>
      <c r="B69" s="25" t="s">
        <v>123</v>
      </c>
      <c r="C69" s="87" t="s">
        <v>124</v>
      </c>
      <c r="D69" s="95"/>
      <c r="E69" s="95"/>
      <c r="F69" s="100">
        <f t="shared" si="40"/>
        <v>836.98</v>
      </c>
      <c r="G69" s="95">
        <f>SUM(H69*12)</f>
        <v>367.32</v>
      </c>
      <c r="H69" s="100">
        <f>SUM(27.83*110/100)</f>
        <v>30.61</v>
      </c>
      <c r="I69" s="95">
        <f>SUM(J69*12)</f>
        <v>33504.480000000003</v>
      </c>
      <c r="J69" s="100">
        <f>SUM(2538.22*110/100)</f>
        <v>2792.04</v>
      </c>
    </row>
    <row r="70" spans="1:10" x14ac:dyDescent="0.25">
      <c r="A70" s="58" t="s">
        <v>125</v>
      </c>
      <c r="B70" s="25" t="s">
        <v>126</v>
      </c>
      <c r="C70" s="78" t="s">
        <v>127</v>
      </c>
      <c r="D70" s="95"/>
      <c r="E70" s="95"/>
      <c r="F70" s="100">
        <f t="shared" si="40"/>
        <v>836.98</v>
      </c>
      <c r="G70" s="95"/>
      <c r="H70" s="95"/>
      <c r="I70" s="95">
        <f t="shared" ref="I70:I72" si="44">SUM(J70*12)</f>
        <v>178925.64</v>
      </c>
      <c r="J70" s="100">
        <f>SUM(13554.97*110/100)</f>
        <v>14910.47</v>
      </c>
    </row>
    <row r="71" spans="1:10" x14ac:dyDescent="0.25">
      <c r="A71" s="58" t="s">
        <v>128</v>
      </c>
      <c r="B71" s="25" t="s">
        <v>129</v>
      </c>
      <c r="C71" s="78" t="s">
        <v>130</v>
      </c>
      <c r="D71" s="95"/>
      <c r="E71" s="95"/>
      <c r="F71" s="100">
        <f t="shared" si="40"/>
        <v>836.98</v>
      </c>
      <c r="G71" s="95"/>
      <c r="H71" s="95"/>
      <c r="I71" s="100">
        <f t="shared" si="44"/>
        <v>43632</v>
      </c>
      <c r="J71" s="100">
        <f>SUM(3305.45*110/100)</f>
        <v>3636</v>
      </c>
    </row>
    <row r="72" spans="1:10" ht="15.75" thickBot="1" x14ac:dyDescent="0.3">
      <c r="A72" s="60" t="s">
        <v>131</v>
      </c>
      <c r="B72" s="30" t="s">
        <v>132</v>
      </c>
      <c r="C72" s="88" t="s">
        <v>133</v>
      </c>
      <c r="D72" s="95"/>
      <c r="E72" s="95"/>
      <c r="F72" s="100">
        <f t="shared" si="40"/>
        <v>836.98</v>
      </c>
      <c r="G72" s="95"/>
      <c r="H72" s="95"/>
      <c r="I72" s="95">
        <f t="shared" si="44"/>
        <v>52794.48</v>
      </c>
      <c r="J72" s="100">
        <f>SUM(3999.58*110/100)</f>
        <v>4399.54</v>
      </c>
    </row>
    <row r="73" spans="1:10" x14ac:dyDescent="0.25">
      <c r="A73" s="115"/>
      <c r="B73" s="116" t="s">
        <v>26</v>
      </c>
      <c r="C73" s="103"/>
      <c r="D73" s="98">
        <f>SUM(D69:D72)</f>
        <v>0</v>
      </c>
      <c r="E73" s="98">
        <f t="shared" ref="E73:J73" si="45">SUM(E69:E72)</f>
        <v>0</v>
      </c>
      <c r="F73" s="98">
        <f t="shared" si="45"/>
        <v>3347.92</v>
      </c>
      <c r="G73" s="98">
        <f t="shared" si="45"/>
        <v>367.32</v>
      </c>
      <c r="H73" s="98">
        <f t="shared" si="45"/>
        <v>30.61</v>
      </c>
      <c r="I73" s="111">
        <f t="shared" si="45"/>
        <v>308856.59999999998</v>
      </c>
      <c r="J73" s="98">
        <f t="shared" si="45"/>
        <v>25738.05</v>
      </c>
    </row>
    <row r="74" spans="1:10" ht="16.5" thickBot="1" x14ac:dyDescent="0.3">
      <c r="A74" s="31" t="s">
        <v>134</v>
      </c>
      <c r="B74" s="32" t="s">
        <v>103</v>
      </c>
      <c r="C74" s="89"/>
      <c r="D74" s="111">
        <f>SUM(D73,D68,D61)</f>
        <v>222737.64</v>
      </c>
      <c r="E74" s="111">
        <f t="shared" ref="E74:J74" si="46">SUM(E73,E68,E61)</f>
        <v>80350.080000000002</v>
      </c>
      <c r="F74" s="111">
        <f t="shared" si="46"/>
        <v>10043.76</v>
      </c>
      <c r="G74" s="111">
        <f t="shared" si="46"/>
        <v>8447.76</v>
      </c>
      <c r="H74" s="111">
        <f t="shared" si="46"/>
        <v>703.98</v>
      </c>
      <c r="I74" s="111">
        <f t="shared" si="46"/>
        <v>443163.72</v>
      </c>
      <c r="J74" s="111">
        <f t="shared" si="46"/>
        <v>36930.31</v>
      </c>
    </row>
    <row r="75" spans="1:10" ht="48" thickTop="1" x14ac:dyDescent="0.25">
      <c r="A75" s="33" t="s">
        <v>16</v>
      </c>
      <c r="B75" s="34" t="s">
        <v>135</v>
      </c>
      <c r="C75" s="82"/>
      <c r="D75" s="95"/>
      <c r="E75" s="95"/>
      <c r="F75" s="95"/>
      <c r="G75" s="95"/>
      <c r="H75" s="95"/>
      <c r="I75" s="95"/>
      <c r="J75" s="95"/>
    </row>
    <row r="76" spans="1:10" x14ac:dyDescent="0.25">
      <c r="A76" s="27" t="s">
        <v>7</v>
      </c>
      <c r="B76" s="28" t="s">
        <v>136</v>
      </c>
      <c r="C76" s="78" t="s">
        <v>137</v>
      </c>
      <c r="D76" s="95">
        <f>SUM(E76+G76+I76)</f>
        <v>14451.24</v>
      </c>
      <c r="E76" s="95">
        <f>SUM(F76*12)</f>
        <v>10043.76</v>
      </c>
      <c r="F76" s="100">
        <f>SUM(760.89*110/100)</f>
        <v>836.98</v>
      </c>
      <c r="G76" s="95">
        <f>SUM(H76*12)</f>
        <v>4407.4799999999996</v>
      </c>
      <c r="H76" s="95">
        <f>SUM(333.9*110/100)</f>
        <v>367.29</v>
      </c>
      <c r="I76" s="95"/>
      <c r="J76" s="95"/>
    </row>
    <row r="77" spans="1:10" x14ac:dyDescent="0.25">
      <c r="A77" s="26" t="s">
        <v>13</v>
      </c>
      <c r="B77" s="18" t="s">
        <v>138</v>
      </c>
      <c r="C77" s="78" t="s">
        <v>139</v>
      </c>
      <c r="D77" s="95">
        <f t="shared" ref="D77:D99" si="47">SUM(E77+G77+I77)</f>
        <v>14451.24</v>
      </c>
      <c r="E77" s="95">
        <f t="shared" ref="E77:E99" si="48">SUM(F77*12)</f>
        <v>10043.76</v>
      </c>
      <c r="F77" s="100">
        <f t="shared" ref="F77:F99" si="49">SUM(760.89*110/100)</f>
        <v>836.98</v>
      </c>
      <c r="G77" s="95">
        <f t="shared" ref="G77:G99" si="50">SUM(H77*12)</f>
        <v>4407.4799999999996</v>
      </c>
      <c r="H77" s="95">
        <f>SUM(333.9*110/100)</f>
        <v>367.29</v>
      </c>
      <c r="I77" s="95"/>
      <c r="J77" s="95"/>
    </row>
    <row r="78" spans="1:10" x14ac:dyDescent="0.25">
      <c r="A78" s="26" t="s">
        <v>16</v>
      </c>
      <c r="B78" s="18" t="s">
        <v>140</v>
      </c>
      <c r="C78" s="78" t="s">
        <v>141</v>
      </c>
      <c r="D78" s="95">
        <f t="shared" si="47"/>
        <v>10043.76</v>
      </c>
      <c r="E78" s="95">
        <f t="shared" si="48"/>
        <v>10043.76</v>
      </c>
      <c r="F78" s="100">
        <f t="shared" si="49"/>
        <v>836.98</v>
      </c>
      <c r="G78" s="95">
        <f t="shared" si="50"/>
        <v>0</v>
      </c>
      <c r="H78" s="95">
        <v>0</v>
      </c>
      <c r="I78" s="95"/>
      <c r="J78" s="95"/>
    </row>
    <row r="79" spans="1:10" x14ac:dyDescent="0.25">
      <c r="A79" s="26" t="s">
        <v>19</v>
      </c>
      <c r="B79" s="18" t="s">
        <v>142</v>
      </c>
      <c r="C79" s="78" t="s">
        <v>143</v>
      </c>
      <c r="D79" s="95">
        <f t="shared" si="47"/>
        <v>12247.56</v>
      </c>
      <c r="E79" s="95">
        <f t="shared" si="48"/>
        <v>10043.76</v>
      </c>
      <c r="F79" s="100">
        <f t="shared" si="49"/>
        <v>836.98</v>
      </c>
      <c r="G79" s="95">
        <f t="shared" si="50"/>
        <v>2203.8000000000002</v>
      </c>
      <c r="H79" s="100">
        <f>SUM(166.95*110/100)</f>
        <v>183.65</v>
      </c>
      <c r="I79" s="95"/>
      <c r="J79" s="95"/>
    </row>
    <row r="80" spans="1:10" x14ac:dyDescent="0.25">
      <c r="A80" s="26" t="s">
        <v>22</v>
      </c>
      <c r="B80" s="18" t="s">
        <v>144</v>
      </c>
      <c r="C80" s="78" t="s">
        <v>145</v>
      </c>
      <c r="D80" s="95">
        <f t="shared" si="47"/>
        <v>13716.72</v>
      </c>
      <c r="E80" s="95">
        <f t="shared" si="48"/>
        <v>10043.76</v>
      </c>
      <c r="F80" s="100">
        <f t="shared" si="49"/>
        <v>836.98</v>
      </c>
      <c r="G80" s="95">
        <f t="shared" si="50"/>
        <v>3672.96</v>
      </c>
      <c r="H80" s="100">
        <f>SUM(278.25*110/100)</f>
        <v>306.08</v>
      </c>
      <c r="I80" s="95"/>
      <c r="J80" s="95"/>
    </row>
    <row r="81" spans="1:10" x14ac:dyDescent="0.25">
      <c r="A81" s="26" t="s">
        <v>47</v>
      </c>
      <c r="B81" s="18" t="s">
        <v>146</v>
      </c>
      <c r="C81" s="78" t="s">
        <v>147</v>
      </c>
      <c r="D81" s="95">
        <f t="shared" si="47"/>
        <v>13716.72</v>
      </c>
      <c r="E81" s="95">
        <f t="shared" si="48"/>
        <v>10043.76</v>
      </c>
      <c r="F81" s="100">
        <f t="shared" si="49"/>
        <v>836.98</v>
      </c>
      <c r="G81" s="95">
        <f t="shared" si="50"/>
        <v>3672.96</v>
      </c>
      <c r="H81" s="100">
        <f>SUM(278.25*110/100)</f>
        <v>306.08</v>
      </c>
      <c r="I81" s="95"/>
      <c r="J81" s="95"/>
    </row>
    <row r="82" spans="1:10" x14ac:dyDescent="0.25">
      <c r="A82" s="26" t="s">
        <v>50</v>
      </c>
      <c r="B82" s="18" t="s">
        <v>148</v>
      </c>
      <c r="C82" s="78" t="s">
        <v>149</v>
      </c>
      <c r="D82" s="95">
        <f t="shared" si="47"/>
        <v>10043.76</v>
      </c>
      <c r="E82" s="95">
        <f t="shared" si="48"/>
        <v>10043.76</v>
      </c>
      <c r="F82" s="100">
        <f t="shared" si="49"/>
        <v>836.98</v>
      </c>
      <c r="G82" s="95">
        <f t="shared" si="50"/>
        <v>0</v>
      </c>
      <c r="H82" s="95">
        <v>0</v>
      </c>
      <c r="I82" s="95"/>
      <c r="J82" s="95"/>
    </row>
    <row r="83" spans="1:10" x14ac:dyDescent="0.25">
      <c r="A83" s="26" t="s">
        <v>53</v>
      </c>
      <c r="B83" s="18" t="s">
        <v>150</v>
      </c>
      <c r="C83" s="78" t="s">
        <v>151</v>
      </c>
      <c r="D83" s="95">
        <f t="shared" si="47"/>
        <v>14451.24</v>
      </c>
      <c r="E83" s="95">
        <f t="shared" si="48"/>
        <v>10043.76</v>
      </c>
      <c r="F83" s="100">
        <f t="shared" si="49"/>
        <v>836.98</v>
      </c>
      <c r="G83" s="95">
        <f t="shared" si="50"/>
        <v>4407.4799999999996</v>
      </c>
      <c r="H83" s="95">
        <f t="shared" ref="H83:H96" si="51">SUM(333.9*110/100)</f>
        <v>367.29</v>
      </c>
      <c r="I83" s="95"/>
      <c r="J83" s="95"/>
    </row>
    <row r="84" spans="1:10" x14ac:dyDescent="0.25">
      <c r="A84" s="26" t="s">
        <v>85</v>
      </c>
      <c r="B84" s="18" t="s">
        <v>14</v>
      </c>
      <c r="C84" s="78" t="s">
        <v>152</v>
      </c>
      <c r="D84" s="95">
        <f t="shared" si="47"/>
        <v>13716.66</v>
      </c>
      <c r="E84" s="95">
        <f t="shared" si="48"/>
        <v>10043.76</v>
      </c>
      <c r="F84" s="100">
        <f t="shared" si="49"/>
        <v>836.98</v>
      </c>
      <c r="G84" s="95">
        <f t="shared" si="50"/>
        <v>3672.9</v>
      </c>
      <c r="H84" s="95">
        <f>SUM(278.25*110/100)</f>
        <v>306.07499999999999</v>
      </c>
      <c r="I84" s="95"/>
      <c r="J84" s="95"/>
    </row>
    <row r="85" spans="1:10" x14ac:dyDescent="0.25">
      <c r="A85" s="26" t="s">
        <v>88</v>
      </c>
      <c r="B85" s="18" t="s">
        <v>153</v>
      </c>
      <c r="C85" s="78" t="s">
        <v>154</v>
      </c>
      <c r="D85" s="95">
        <f t="shared" si="47"/>
        <v>11512.92</v>
      </c>
      <c r="E85" s="95">
        <f t="shared" si="48"/>
        <v>10043.76</v>
      </c>
      <c r="F85" s="100">
        <f t="shared" si="49"/>
        <v>836.98</v>
      </c>
      <c r="G85" s="95">
        <f t="shared" si="50"/>
        <v>1469.16</v>
      </c>
      <c r="H85" s="95">
        <f>SUM(111.3*110/100)</f>
        <v>122.43</v>
      </c>
      <c r="I85" s="95"/>
      <c r="J85" s="95"/>
    </row>
    <row r="86" spans="1:10" x14ac:dyDescent="0.25">
      <c r="A86" s="26" t="s">
        <v>91</v>
      </c>
      <c r="B86" s="18" t="s">
        <v>155</v>
      </c>
      <c r="C86" s="87" t="s">
        <v>156</v>
      </c>
      <c r="D86" s="95">
        <f t="shared" si="47"/>
        <v>15332.76</v>
      </c>
      <c r="E86" s="95">
        <f t="shared" si="48"/>
        <v>10043.76</v>
      </c>
      <c r="F86" s="100">
        <f t="shared" si="49"/>
        <v>836.98</v>
      </c>
      <c r="G86" s="95">
        <f t="shared" si="50"/>
        <v>5289</v>
      </c>
      <c r="H86" s="100">
        <f>SUM(400.68*110/100)</f>
        <v>440.75</v>
      </c>
      <c r="I86" s="95"/>
      <c r="J86" s="95"/>
    </row>
    <row r="87" spans="1:10" x14ac:dyDescent="0.25">
      <c r="A87" s="26" t="s">
        <v>94</v>
      </c>
      <c r="B87" s="18" t="s">
        <v>157</v>
      </c>
      <c r="C87" s="78" t="s">
        <v>158</v>
      </c>
      <c r="D87" s="95">
        <f t="shared" si="47"/>
        <v>12247.56</v>
      </c>
      <c r="E87" s="95">
        <f t="shared" si="48"/>
        <v>10043.76</v>
      </c>
      <c r="F87" s="100">
        <f t="shared" si="49"/>
        <v>836.98</v>
      </c>
      <c r="G87" s="95">
        <f t="shared" si="50"/>
        <v>2203.8000000000002</v>
      </c>
      <c r="H87" s="100">
        <f>SUM(166.95*110/100)</f>
        <v>183.65</v>
      </c>
      <c r="I87" s="95"/>
      <c r="J87" s="95"/>
    </row>
    <row r="88" spans="1:10" x14ac:dyDescent="0.25">
      <c r="A88" s="26" t="s">
        <v>97</v>
      </c>
      <c r="B88" s="18" t="s">
        <v>159</v>
      </c>
      <c r="C88" s="78" t="s">
        <v>160</v>
      </c>
      <c r="D88" s="95">
        <f t="shared" si="47"/>
        <v>10043.76</v>
      </c>
      <c r="E88" s="95">
        <f t="shared" si="48"/>
        <v>10043.76</v>
      </c>
      <c r="F88" s="100">
        <f t="shared" si="49"/>
        <v>836.98</v>
      </c>
      <c r="G88" s="95">
        <f t="shared" si="50"/>
        <v>0</v>
      </c>
      <c r="H88" s="95">
        <v>0</v>
      </c>
      <c r="I88" s="95"/>
      <c r="J88" s="95"/>
    </row>
    <row r="89" spans="1:10" x14ac:dyDescent="0.25">
      <c r="A89" s="26" t="s">
        <v>100</v>
      </c>
      <c r="B89" s="18" t="s">
        <v>161</v>
      </c>
      <c r="C89" s="87" t="s">
        <v>162</v>
      </c>
      <c r="D89" s="95">
        <f t="shared" si="47"/>
        <v>15332.76</v>
      </c>
      <c r="E89" s="95">
        <f t="shared" si="48"/>
        <v>10043.76</v>
      </c>
      <c r="F89" s="100">
        <f t="shared" si="49"/>
        <v>836.98</v>
      </c>
      <c r="G89" s="95">
        <f t="shared" si="50"/>
        <v>5289</v>
      </c>
      <c r="H89" s="100">
        <f>SUM(400.68*110/100)</f>
        <v>440.75</v>
      </c>
      <c r="I89" s="95"/>
      <c r="J89" s="95"/>
    </row>
    <row r="90" spans="1:10" x14ac:dyDescent="0.25">
      <c r="A90" s="26" t="s">
        <v>163</v>
      </c>
      <c r="B90" s="18" t="s">
        <v>164</v>
      </c>
      <c r="C90" s="87" t="s">
        <v>165</v>
      </c>
      <c r="D90" s="95">
        <f t="shared" si="47"/>
        <v>12247.56</v>
      </c>
      <c r="E90" s="95">
        <f t="shared" si="48"/>
        <v>10043.76</v>
      </c>
      <c r="F90" s="100">
        <f t="shared" si="49"/>
        <v>836.98</v>
      </c>
      <c r="G90" s="95">
        <f t="shared" si="50"/>
        <v>2203.8000000000002</v>
      </c>
      <c r="H90" s="100">
        <f>SUM(166.95*110/100)</f>
        <v>183.65</v>
      </c>
      <c r="I90" s="95"/>
      <c r="J90" s="95"/>
    </row>
    <row r="91" spans="1:10" x14ac:dyDescent="0.25">
      <c r="A91" s="26" t="s">
        <v>166</v>
      </c>
      <c r="B91" s="18" t="s">
        <v>167</v>
      </c>
      <c r="C91" s="78" t="s">
        <v>168</v>
      </c>
      <c r="D91" s="95">
        <f t="shared" si="47"/>
        <v>13716.72</v>
      </c>
      <c r="E91" s="95">
        <f t="shared" si="48"/>
        <v>10043.76</v>
      </c>
      <c r="F91" s="100">
        <f t="shared" si="49"/>
        <v>836.98</v>
      </c>
      <c r="G91" s="95">
        <f t="shared" si="50"/>
        <v>3672.96</v>
      </c>
      <c r="H91" s="100">
        <f>SUM(278.25*110/100)</f>
        <v>306.08</v>
      </c>
      <c r="I91" s="95"/>
      <c r="J91" s="95"/>
    </row>
    <row r="92" spans="1:10" x14ac:dyDescent="0.25">
      <c r="A92" s="26" t="s">
        <v>169</v>
      </c>
      <c r="B92" s="35" t="s">
        <v>170</v>
      </c>
      <c r="C92" s="78" t="s">
        <v>171</v>
      </c>
      <c r="D92" s="95">
        <f t="shared" si="47"/>
        <v>21796.92</v>
      </c>
      <c r="E92" s="95">
        <f t="shared" si="48"/>
        <v>10043.76</v>
      </c>
      <c r="F92" s="100">
        <f t="shared" si="49"/>
        <v>836.98</v>
      </c>
      <c r="G92" s="95">
        <f t="shared" si="50"/>
        <v>11753.16</v>
      </c>
      <c r="H92" s="100">
        <f>SUM(890.39*110/100)</f>
        <v>979.43</v>
      </c>
      <c r="I92" s="95"/>
      <c r="J92" s="95"/>
    </row>
    <row r="93" spans="1:10" x14ac:dyDescent="0.25">
      <c r="A93" s="36" t="s">
        <v>172</v>
      </c>
      <c r="B93" s="28" t="s">
        <v>173</v>
      </c>
      <c r="C93" s="79" t="s">
        <v>174</v>
      </c>
      <c r="D93" s="95">
        <f t="shared" si="47"/>
        <v>77234.16</v>
      </c>
      <c r="E93" s="95">
        <f t="shared" si="48"/>
        <v>10043.76</v>
      </c>
      <c r="F93" s="100">
        <f t="shared" si="49"/>
        <v>836.98</v>
      </c>
      <c r="G93" s="95">
        <f t="shared" si="50"/>
        <v>0</v>
      </c>
      <c r="H93" s="95">
        <v>0</v>
      </c>
      <c r="I93" s="100">
        <f>SUM(J93*12)</f>
        <v>67190.399999999994</v>
      </c>
      <c r="J93" s="100">
        <f>SUM(5090.18*110/100)</f>
        <v>5599.2</v>
      </c>
    </row>
    <row r="94" spans="1:10" x14ac:dyDescent="0.25">
      <c r="A94" s="37" t="s">
        <v>175</v>
      </c>
      <c r="B94" s="18" t="s">
        <v>176</v>
      </c>
      <c r="C94" s="78" t="s">
        <v>177</v>
      </c>
      <c r="D94" s="95">
        <f t="shared" si="47"/>
        <v>12247.56</v>
      </c>
      <c r="E94" s="95">
        <f t="shared" si="48"/>
        <v>10043.76</v>
      </c>
      <c r="F94" s="100">
        <f t="shared" si="49"/>
        <v>836.98</v>
      </c>
      <c r="G94" s="95">
        <f t="shared" si="50"/>
        <v>2203.8000000000002</v>
      </c>
      <c r="H94" s="100">
        <f>SUM(166.95*110/100)</f>
        <v>183.65</v>
      </c>
      <c r="I94" s="95"/>
      <c r="J94" s="95"/>
    </row>
    <row r="95" spans="1:10" x14ac:dyDescent="0.25">
      <c r="A95" s="36" t="s">
        <v>178</v>
      </c>
      <c r="B95" s="28" t="s">
        <v>179</v>
      </c>
      <c r="C95" s="79" t="s">
        <v>180</v>
      </c>
      <c r="D95" s="95">
        <f t="shared" si="47"/>
        <v>14451.24</v>
      </c>
      <c r="E95" s="95">
        <f t="shared" si="48"/>
        <v>10043.76</v>
      </c>
      <c r="F95" s="100">
        <f t="shared" si="49"/>
        <v>836.98</v>
      </c>
      <c r="G95" s="95">
        <f t="shared" si="50"/>
        <v>4407.4799999999996</v>
      </c>
      <c r="H95" s="95">
        <f t="shared" si="51"/>
        <v>367.29</v>
      </c>
      <c r="I95" s="95"/>
      <c r="J95" s="95"/>
    </row>
    <row r="96" spans="1:10" x14ac:dyDescent="0.25">
      <c r="A96" s="38" t="s">
        <v>181</v>
      </c>
      <c r="B96" s="18" t="s">
        <v>182</v>
      </c>
      <c r="C96" s="87" t="s">
        <v>183</v>
      </c>
      <c r="D96" s="95">
        <f t="shared" si="47"/>
        <v>14451.24</v>
      </c>
      <c r="E96" s="95">
        <f t="shared" si="48"/>
        <v>10043.76</v>
      </c>
      <c r="F96" s="100">
        <f t="shared" si="49"/>
        <v>836.98</v>
      </c>
      <c r="G96" s="95">
        <f t="shared" si="50"/>
        <v>4407.4799999999996</v>
      </c>
      <c r="H96" s="95">
        <f t="shared" si="51"/>
        <v>367.29</v>
      </c>
      <c r="I96" s="95"/>
      <c r="J96" s="95"/>
    </row>
    <row r="97" spans="1:10" x14ac:dyDescent="0.25">
      <c r="A97" s="37" t="s">
        <v>184</v>
      </c>
      <c r="B97" s="18" t="s">
        <v>185</v>
      </c>
      <c r="C97" s="87" t="s">
        <v>186</v>
      </c>
      <c r="D97" s="95">
        <f t="shared" si="47"/>
        <v>11512.92</v>
      </c>
      <c r="E97" s="95">
        <f t="shared" si="48"/>
        <v>10043.76</v>
      </c>
      <c r="F97" s="100">
        <f t="shared" si="49"/>
        <v>836.98</v>
      </c>
      <c r="G97" s="95">
        <f t="shared" si="50"/>
        <v>1469.16</v>
      </c>
      <c r="H97" s="95">
        <f>SUM(111.3*110/100)</f>
        <v>122.43</v>
      </c>
      <c r="I97" s="95"/>
      <c r="J97" s="95"/>
    </row>
    <row r="98" spans="1:10" x14ac:dyDescent="0.25">
      <c r="A98" s="37" t="s">
        <v>187</v>
      </c>
      <c r="B98" s="18" t="s">
        <v>188</v>
      </c>
      <c r="C98" s="78" t="s">
        <v>189</v>
      </c>
      <c r="D98" s="95">
        <f t="shared" si="47"/>
        <v>10043.76</v>
      </c>
      <c r="E98" s="95">
        <f t="shared" si="48"/>
        <v>10043.76</v>
      </c>
      <c r="F98" s="100">
        <f t="shared" si="49"/>
        <v>836.98</v>
      </c>
      <c r="G98" s="95">
        <f t="shared" si="50"/>
        <v>0</v>
      </c>
      <c r="H98" s="95">
        <v>0</v>
      </c>
      <c r="I98" s="95"/>
      <c r="J98" s="95"/>
    </row>
    <row r="99" spans="1:10" ht="15.75" thickBot="1" x14ac:dyDescent="0.3">
      <c r="A99" s="61">
        <v>24</v>
      </c>
      <c r="B99" s="39" t="s">
        <v>190</v>
      </c>
      <c r="C99" s="90" t="s">
        <v>191</v>
      </c>
      <c r="D99" s="95">
        <f t="shared" si="47"/>
        <v>21796.92</v>
      </c>
      <c r="E99" s="95">
        <f t="shared" si="48"/>
        <v>10043.76</v>
      </c>
      <c r="F99" s="100">
        <f t="shared" si="49"/>
        <v>836.98</v>
      </c>
      <c r="G99" s="95">
        <f t="shared" si="50"/>
        <v>11753.16</v>
      </c>
      <c r="H99" s="100">
        <f>SUM(890.39*110/100)</f>
        <v>979.43</v>
      </c>
      <c r="I99" s="95"/>
      <c r="J99" s="95"/>
    </row>
    <row r="100" spans="1:10" ht="16.5" thickBot="1" x14ac:dyDescent="0.3">
      <c r="A100" s="40">
        <v>24</v>
      </c>
      <c r="B100" s="32" t="s">
        <v>103</v>
      </c>
      <c r="C100" s="89"/>
      <c r="D100" s="98">
        <f>SUM(D76:D99)</f>
        <v>390807.66</v>
      </c>
      <c r="E100" s="98">
        <f t="shared" ref="E100:J100" si="52">SUM(E76:E99)</f>
        <v>241050.23999999999</v>
      </c>
      <c r="F100" s="98">
        <f t="shared" si="52"/>
        <v>20087.52</v>
      </c>
      <c r="G100" s="98">
        <f t="shared" si="52"/>
        <v>82567.02</v>
      </c>
      <c r="H100" s="111">
        <f t="shared" si="52"/>
        <v>6880.59</v>
      </c>
      <c r="I100" s="111">
        <f t="shared" si="52"/>
        <v>67190.399999999994</v>
      </c>
      <c r="J100" s="98">
        <f t="shared" si="52"/>
        <v>5599.2</v>
      </c>
    </row>
    <row r="101" spans="1:10" ht="16.5" thickTop="1" x14ac:dyDescent="0.25">
      <c r="A101" s="41" t="s">
        <v>19</v>
      </c>
      <c r="B101" s="42" t="s">
        <v>192</v>
      </c>
      <c r="C101" s="82"/>
      <c r="D101" s="95"/>
      <c r="E101" s="95"/>
      <c r="F101" s="95"/>
      <c r="G101" s="95"/>
      <c r="H101" s="95"/>
      <c r="I101" s="95"/>
      <c r="J101" s="95"/>
    </row>
    <row r="102" spans="1:10" x14ac:dyDescent="0.25">
      <c r="A102" s="62" t="s">
        <v>7</v>
      </c>
      <c r="B102" s="43" t="s">
        <v>193</v>
      </c>
      <c r="C102" s="78" t="s">
        <v>194</v>
      </c>
      <c r="D102" s="95">
        <f>SUM(E102+G102)</f>
        <v>22531.439999999999</v>
      </c>
      <c r="E102" s="95">
        <f>SUM(F102*12)</f>
        <v>10043.76</v>
      </c>
      <c r="F102" s="100">
        <f>SUM(760.89*110/100)</f>
        <v>836.98</v>
      </c>
      <c r="G102" s="95">
        <f>SUM(H102*12)</f>
        <v>12487.68</v>
      </c>
      <c r="H102" s="100">
        <f>SUM(946.04*110/100)</f>
        <v>1040.6400000000001</v>
      </c>
      <c r="I102" s="95"/>
      <c r="J102" s="95"/>
    </row>
    <row r="103" spans="1:10" x14ac:dyDescent="0.25">
      <c r="A103" s="62">
        <v>2</v>
      </c>
      <c r="B103" s="44" t="s">
        <v>195</v>
      </c>
      <c r="C103" s="79" t="s">
        <v>196</v>
      </c>
      <c r="D103" s="95">
        <f t="shared" ref="D103:D105" si="53">SUM(E103+G103)</f>
        <v>18858.599999999999</v>
      </c>
      <c r="E103" s="95">
        <f t="shared" ref="E103:E105" si="54">SUM(F103*12)</f>
        <v>10043.76</v>
      </c>
      <c r="F103" s="100">
        <f t="shared" ref="F103:F105" si="55">SUM(760.89*110/100)</f>
        <v>836.98</v>
      </c>
      <c r="G103" s="95">
        <f t="shared" ref="G103:G105" si="56">SUM(H103*12)</f>
        <v>8814.84</v>
      </c>
      <c r="H103" s="100">
        <f>SUM(667.79*110/100)</f>
        <v>734.57</v>
      </c>
      <c r="I103" s="95"/>
      <c r="J103" s="95"/>
    </row>
    <row r="104" spans="1:10" x14ac:dyDescent="0.25">
      <c r="A104" s="62" t="s">
        <v>16</v>
      </c>
      <c r="B104" s="44" t="s">
        <v>197</v>
      </c>
      <c r="C104" s="79" t="s">
        <v>198</v>
      </c>
      <c r="D104" s="95">
        <f t="shared" si="53"/>
        <v>13716.72</v>
      </c>
      <c r="E104" s="95">
        <f t="shared" si="54"/>
        <v>10043.76</v>
      </c>
      <c r="F104" s="100">
        <f t="shared" si="55"/>
        <v>836.98</v>
      </c>
      <c r="G104" s="95">
        <f t="shared" si="56"/>
        <v>3672.96</v>
      </c>
      <c r="H104" s="100">
        <f>SUM(278.25*110/100)</f>
        <v>306.08</v>
      </c>
      <c r="I104" s="95"/>
      <c r="J104" s="95"/>
    </row>
    <row r="105" spans="1:10" ht="15.75" thickBot="1" x14ac:dyDescent="0.3">
      <c r="A105" s="62">
        <v>4</v>
      </c>
      <c r="B105" s="43" t="s">
        <v>199</v>
      </c>
      <c r="C105" s="78" t="s">
        <v>200</v>
      </c>
      <c r="D105" s="95">
        <f t="shared" si="53"/>
        <v>20327.759999999998</v>
      </c>
      <c r="E105" s="95">
        <f t="shared" si="54"/>
        <v>10043.76</v>
      </c>
      <c r="F105" s="100">
        <f t="shared" si="55"/>
        <v>836.98</v>
      </c>
      <c r="G105" s="100">
        <f t="shared" si="56"/>
        <v>10284</v>
      </c>
      <c r="H105" s="100">
        <f>SUM(779.09*110/100)</f>
        <v>857</v>
      </c>
      <c r="I105" s="95"/>
      <c r="J105" s="95"/>
    </row>
    <row r="106" spans="1:10" ht="16.5" thickBot="1" x14ac:dyDescent="0.3">
      <c r="A106" s="45" t="s">
        <v>201</v>
      </c>
      <c r="B106" s="46" t="s">
        <v>103</v>
      </c>
      <c r="C106" s="85"/>
      <c r="D106" s="98">
        <f>SUM(D102:D105)</f>
        <v>75434.52</v>
      </c>
      <c r="E106" s="98">
        <f t="shared" ref="E106:J106" si="57">SUM(E102:E105)</f>
        <v>40175.040000000001</v>
      </c>
      <c r="F106" s="98">
        <f t="shared" si="57"/>
        <v>3347.92</v>
      </c>
      <c r="G106" s="98">
        <f t="shared" si="57"/>
        <v>35259.480000000003</v>
      </c>
      <c r="H106" s="98">
        <f t="shared" si="57"/>
        <v>2938.29</v>
      </c>
      <c r="I106" s="98">
        <f t="shared" si="57"/>
        <v>0</v>
      </c>
      <c r="J106" s="98">
        <f t="shared" si="57"/>
        <v>0</v>
      </c>
    </row>
    <row r="107" spans="1:10" ht="16.5" thickTop="1" x14ac:dyDescent="0.25">
      <c r="A107" s="47" t="s">
        <v>22</v>
      </c>
      <c r="B107" s="48" t="s">
        <v>202</v>
      </c>
      <c r="C107" s="82"/>
      <c r="D107" s="95"/>
      <c r="E107" s="95"/>
      <c r="F107" s="95"/>
      <c r="G107" s="95"/>
      <c r="H107" s="95"/>
      <c r="I107" s="95"/>
      <c r="J107" s="95"/>
    </row>
    <row r="108" spans="1:10" ht="15.75" x14ac:dyDescent="0.25">
      <c r="A108" s="118">
        <v>1</v>
      </c>
      <c r="B108" s="119" t="s">
        <v>203</v>
      </c>
      <c r="C108" s="117" t="s">
        <v>204</v>
      </c>
      <c r="D108" s="95">
        <f>SUM(E108+G108+I108)</f>
        <v>10650.6</v>
      </c>
      <c r="E108" s="95">
        <f>SUM(F108*12)</f>
        <v>10043.76</v>
      </c>
      <c r="F108" s="100">
        <f>SUM(760.89*110/100)</f>
        <v>836.98</v>
      </c>
      <c r="G108" s="95">
        <f>SUM(H108*12)</f>
        <v>606.84</v>
      </c>
      <c r="H108" s="100">
        <f>SUM(45.97*110/100)</f>
        <v>50.57</v>
      </c>
      <c r="I108" s="95"/>
      <c r="J108" s="95"/>
    </row>
    <row r="109" spans="1:10" ht="15.75" x14ac:dyDescent="0.25">
      <c r="A109" s="118">
        <v>2</v>
      </c>
      <c r="B109" s="119" t="s">
        <v>205</v>
      </c>
      <c r="C109" s="117" t="s">
        <v>206</v>
      </c>
      <c r="D109" s="95">
        <f t="shared" ref="D109:D125" si="58">SUM(E109+G109+I109)</f>
        <v>11017.8</v>
      </c>
      <c r="E109" s="95">
        <f t="shared" ref="E109:E125" si="59">SUM(F109*12)</f>
        <v>10043.76</v>
      </c>
      <c r="F109" s="100">
        <f t="shared" ref="F109:F125" si="60">SUM(760.89*110/100)</f>
        <v>836.98</v>
      </c>
      <c r="G109" s="95">
        <f t="shared" ref="G109:G125" si="61">SUM(H109*12)</f>
        <v>974.04</v>
      </c>
      <c r="H109" s="100">
        <f>SUM(73.79*110/100)</f>
        <v>81.17</v>
      </c>
      <c r="I109" s="95"/>
      <c r="J109" s="95"/>
    </row>
    <row r="110" spans="1:10" x14ac:dyDescent="0.25">
      <c r="A110" s="63">
        <v>3</v>
      </c>
      <c r="B110" s="49" t="s">
        <v>207</v>
      </c>
      <c r="C110" s="91" t="s">
        <v>208</v>
      </c>
      <c r="D110" s="95">
        <f t="shared" si="58"/>
        <v>77968.800000000003</v>
      </c>
      <c r="E110" s="95">
        <f t="shared" si="59"/>
        <v>10043.76</v>
      </c>
      <c r="F110" s="100">
        <f t="shared" si="60"/>
        <v>836.98</v>
      </c>
      <c r="G110" s="95">
        <f t="shared" si="61"/>
        <v>734.64</v>
      </c>
      <c r="H110" s="100">
        <f>SUM(55.65*110/100)</f>
        <v>61.22</v>
      </c>
      <c r="I110" s="100">
        <f>SUM(J110*12)</f>
        <v>67190.399999999994</v>
      </c>
      <c r="J110" s="100">
        <f>SUM(5090.18*110/100)</f>
        <v>5599.2</v>
      </c>
    </row>
    <row r="111" spans="1:10" x14ac:dyDescent="0.25">
      <c r="A111" s="63">
        <v>4</v>
      </c>
      <c r="B111" s="49"/>
      <c r="C111" s="91" t="s">
        <v>209</v>
      </c>
      <c r="D111" s="95">
        <f t="shared" si="58"/>
        <v>10778.4</v>
      </c>
      <c r="E111" s="95">
        <f t="shared" si="59"/>
        <v>10043.76</v>
      </c>
      <c r="F111" s="100">
        <f t="shared" si="60"/>
        <v>836.98</v>
      </c>
      <c r="G111" s="95">
        <f t="shared" si="61"/>
        <v>734.64</v>
      </c>
      <c r="H111" s="100">
        <f>SUM(55.65*110/100)</f>
        <v>61.22</v>
      </c>
      <c r="I111" s="100">
        <f t="shared" ref="I111:I124" si="62">SUM(J111*12)</f>
        <v>0</v>
      </c>
      <c r="J111" s="95"/>
    </row>
    <row r="112" spans="1:10" x14ac:dyDescent="0.25">
      <c r="A112" s="63">
        <v>5</v>
      </c>
      <c r="B112" s="49"/>
      <c r="C112" s="91" t="s">
        <v>210</v>
      </c>
      <c r="D112" s="95">
        <f t="shared" si="58"/>
        <v>10778.4</v>
      </c>
      <c r="E112" s="95">
        <f t="shared" si="59"/>
        <v>10043.76</v>
      </c>
      <c r="F112" s="100">
        <f t="shared" si="60"/>
        <v>836.98</v>
      </c>
      <c r="G112" s="95">
        <f t="shared" si="61"/>
        <v>734.64</v>
      </c>
      <c r="H112" s="100">
        <f>SUM(55.65*110/100)</f>
        <v>61.22</v>
      </c>
      <c r="I112" s="100">
        <f t="shared" si="62"/>
        <v>0</v>
      </c>
      <c r="J112" s="95"/>
    </row>
    <row r="113" spans="1:10" x14ac:dyDescent="0.25">
      <c r="A113" s="63">
        <v>6</v>
      </c>
      <c r="B113" s="49"/>
      <c r="C113" s="91" t="s">
        <v>211</v>
      </c>
      <c r="D113" s="95">
        <f t="shared" si="58"/>
        <v>10778.4</v>
      </c>
      <c r="E113" s="95">
        <f t="shared" si="59"/>
        <v>10043.76</v>
      </c>
      <c r="F113" s="100">
        <f t="shared" si="60"/>
        <v>836.98</v>
      </c>
      <c r="G113" s="95">
        <f t="shared" si="61"/>
        <v>734.64</v>
      </c>
      <c r="H113" s="100">
        <f>SUM(55.65*110/100)</f>
        <v>61.22</v>
      </c>
      <c r="I113" s="100">
        <f t="shared" si="62"/>
        <v>0</v>
      </c>
      <c r="J113" s="95"/>
    </row>
    <row r="114" spans="1:10" x14ac:dyDescent="0.25">
      <c r="A114" s="63">
        <v>7</v>
      </c>
      <c r="B114" s="49" t="s">
        <v>212</v>
      </c>
      <c r="C114" s="92" t="s">
        <v>213</v>
      </c>
      <c r="D114" s="95">
        <f t="shared" si="58"/>
        <v>54562.68</v>
      </c>
      <c r="E114" s="95">
        <f t="shared" si="59"/>
        <v>10043.76</v>
      </c>
      <c r="F114" s="100">
        <f t="shared" si="60"/>
        <v>836.98</v>
      </c>
      <c r="G114" s="95">
        <f t="shared" si="61"/>
        <v>2203.8000000000002</v>
      </c>
      <c r="H114" s="100">
        <f>SUM(166.95*110/100)</f>
        <v>183.65</v>
      </c>
      <c r="I114" s="100">
        <f t="shared" si="62"/>
        <v>42315.12</v>
      </c>
      <c r="J114" s="100">
        <f>SUM(3205.69*110/100)</f>
        <v>3526.26</v>
      </c>
    </row>
    <row r="115" spans="1:10" x14ac:dyDescent="0.25">
      <c r="A115" s="63">
        <v>8</v>
      </c>
      <c r="B115" s="49" t="s">
        <v>214</v>
      </c>
      <c r="C115" s="92" t="s">
        <v>215</v>
      </c>
      <c r="D115" s="95">
        <f t="shared" si="58"/>
        <v>57453.36</v>
      </c>
      <c r="E115" s="95">
        <f t="shared" si="59"/>
        <v>10043.76</v>
      </c>
      <c r="F115" s="100">
        <f t="shared" si="60"/>
        <v>836.98</v>
      </c>
      <c r="G115" s="95">
        <f t="shared" si="61"/>
        <v>734.64</v>
      </c>
      <c r="H115" s="100">
        <f>SUM(55.65*110/100)</f>
        <v>61.22</v>
      </c>
      <c r="I115" s="100">
        <f t="shared" si="62"/>
        <v>46674.96</v>
      </c>
      <c r="J115" s="100">
        <f>SUM(3535.98*110/100)</f>
        <v>3889.58</v>
      </c>
    </row>
    <row r="116" spans="1:10" x14ac:dyDescent="0.25">
      <c r="A116" s="63">
        <v>9</v>
      </c>
      <c r="B116" s="49" t="s">
        <v>216</v>
      </c>
      <c r="C116" s="92" t="s">
        <v>217</v>
      </c>
      <c r="D116" s="95">
        <f t="shared" si="58"/>
        <v>53093.52</v>
      </c>
      <c r="E116" s="95">
        <f t="shared" si="59"/>
        <v>10043.76</v>
      </c>
      <c r="F116" s="100">
        <f t="shared" si="60"/>
        <v>836.98</v>
      </c>
      <c r="G116" s="95">
        <f t="shared" si="61"/>
        <v>734.64</v>
      </c>
      <c r="H116" s="100">
        <f>SUM(55.65*110/100)</f>
        <v>61.22</v>
      </c>
      <c r="I116" s="100">
        <f t="shared" si="62"/>
        <v>42315.12</v>
      </c>
      <c r="J116" s="100">
        <f t="shared" ref="J116:J124" si="63">SUM(3205.69*110/100)</f>
        <v>3526.26</v>
      </c>
    </row>
    <row r="117" spans="1:10" x14ac:dyDescent="0.25">
      <c r="A117" s="63">
        <v>11</v>
      </c>
      <c r="B117" s="49" t="s">
        <v>218</v>
      </c>
      <c r="C117" s="92" t="s">
        <v>219</v>
      </c>
      <c r="D117" s="95">
        <f t="shared" si="58"/>
        <v>30308.400000000001</v>
      </c>
      <c r="E117" s="95">
        <f t="shared" si="59"/>
        <v>10043.76</v>
      </c>
      <c r="F117" s="100">
        <f t="shared" si="60"/>
        <v>836.98</v>
      </c>
      <c r="G117" s="95">
        <f t="shared" si="61"/>
        <v>1469.16</v>
      </c>
      <c r="H117" s="100">
        <f>SUM(111.3*110/100)</f>
        <v>122.43</v>
      </c>
      <c r="I117" s="100">
        <f t="shared" si="62"/>
        <v>18795.48</v>
      </c>
      <c r="J117" s="100">
        <f>SUM(1423.9*110/100)</f>
        <v>1566.29</v>
      </c>
    </row>
    <row r="118" spans="1:10" x14ac:dyDescent="0.25">
      <c r="A118" s="63">
        <v>12</v>
      </c>
      <c r="B118" s="49" t="s">
        <v>220</v>
      </c>
      <c r="C118" s="92" t="s">
        <v>221</v>
      </c>
      <c r="D118" s="95">
        <f t="shared" si="58"/>
        <v>53093.52</v>
      </c>
      <c r="E118" s="95">
        <f t="shared" si="59"/>
        <v>10043.76</v>
      </c>
      <c r="F118" s="100">
        <f t="shared" si="60"/>
        <v>836.98</v>
      </c>
      <c r="G118" s="95">
        <f t="shared" si="61"/>
        <v>734.64</v>
      </c>
      <c r="H118" s="100">
        <f>SUM(55.65*110/100)</f>
        <v>61.22</v>
      </c>
      <c r="I118" s="100">
        <f t="shared" si="62"/>
        <v>42315.12</v>
      </c>
      <c r="J118" s="100">
        <f t="shared" si="63"/>
        <v>3526.26</v>
      </c>
    </row>
    <row r="119" spans="1:10" x14ac:dyDescent="0.25">
      <c r="A119" s="63">
        <v>13</v>
      </c>
      <c r="B119" s="49" t="s">
        <v>222</v>
      </c>
      <c r="C119" s="92" t="s">
        <v>223</v>
      </c>
      <c r="D119" s="95">
        <f t="shared" si="58"/>
        <v>53828.04</v>
      </c>
      <c r="E119" s="95">
        <f t="shared" si="59"/>
        <v>10043.76</v>
      </c>
      <c r="F119" s="100">
        <f t="shared" si="60"/>
        <v>836.98</v>
      </c>
      <c r="G119" s="95">
        <f t="shared" si="61"/>
        <v>1469.16</v>
      </c>
      <c r="H119" s="100">
        <f>SUM(111.3*110/100)</f>
        <v>122.43</v>
      </c>
      <c r="I119" s="100">
        <f t="shared" si="62"/>
        <v>42315.12</v>
      </c>
      <c r="J119" s="100">
        <f t="shared" si="63"/>
        <v>3526.26</v>
      </c>
    </row>
    <row r="120" spans="1:10" x14ac:dyDescent="0.25">
      <c r="A120" s="63">
        <v>14</v>
      </c>
      <c r="B120" s="49" t="s">
        <v>224</v>
      </c>
      <c r="C120" s="92" t="s">
        <v>225</v>
      </c>
      <c r="D120" s="95">
        <f t="shared" si="58"/>
        <v>55682.16</v>
      </c>
      <c r="E120" s="95">
        <f t="shared" si="59"/>
        <v>10043.76</v>
      </c>
      <c r="F120" s="100">
        <f t="shared" si="60"/>
        <v>836.98</v>
      </c>
      <c r="G120" s="95">
        <f t="shared" si="61"/>
        <v>1469.16</v>
      </c>
      <c r="H120" s="100">
        <f>SUM(111.3*110/100)</f>
        <v>122.43</v>
      </c>
      <c r="I120" s="100">
        <f t="shared" si="62"/>
        <v>44169.24</v>
      </c>
      <c r="J120" s="100">
        <f>SUM(3346.15*110/100)</f>
        <v>3680.77</v>
      </c>
    </row>
    <row r="121" spans="1:10" x14ac:dyDescent="0.25">
      <c r="A121" s="63">
        <v>15</v>
      </c>
      <c r="B121" s="49" t="s">
        <v>226</v>
      </c>
      <c r="C121" s="92" t="s">
        <v>227</v>
      </c>
      <c r="D121" s="95">
        <f t="shared" si="58"/>
        <v>53828.04</v>
      </c>
      <c r="E121" s="95">
        <f t="shared" si="59"/>
        <v>10043.76</v>
      </c>
      <c r="F121" s="100">
        <f t="shared" si="60"/>
        <v>836.98</v>
      </c>
      <c r="G121" s="95">
        <f t="shared" si="61"/>
        <v>1469.16</v>
      </c>
      <c r="H121" s="100">
        <f>SUM(111.3*110/100)</f>
        <v>122.43</v>
      </c>
      <c r="I121" s="100">
        <f t="shared" si="62"/>
        <v>42315.12</v>
      </c>
      <c r="J121" s="100">
        <f t="shared" si="63"/>
        <v>3526.26</v>
      </c>
    </row>
    <row r="122" spans="1:10" x14ac:dyDescent="0.25">
      <c r="A122" s="63">
        <v>16</v>
      </c>
      <c r="B122" s="49" t="s">
        <v>228</v>
      </c>
      <c r="C122" s="92" t="s">
        <v>229</v>
      </c>
      <c r="D122" s="95">
        <f t="shared" si="58"/>
        <v>55682.16</v>
      </c>
      <c r="E122" s="95">
        <f t="shared" si="59"/>
        <v>10043.76</v>
      </c>
      <c r="F122" s="100">
        <f t="shared" si="60"/>
        <v>836.98</v>
      </c>
      <c r="G122" s="95">
        <f t="shared" si="61"/>
        <v>1469.16</v>
      </c>
      <c r="H122" s="100">
        <f>SUM(111.3*110/100)</f>
        <v>122.43</v>
      </c>
      <c r="I122" s="100">
        <f t="shared" si="62"/>
        <v>44169.24</v>
      </c>
      <c r="J122" s="100">
        <f>SUM(3346.15*110/100)</f>
        <v>3680.77</v>
      </c>
    </row>
    <row r="123" spans="1:10" x14ac:dyDescent="0.25">
      <c r="A123" s="63">
        <v>17</v>
      </c>
      <c r="B123" s="49" t="s">
        <v>230</v>
      </c>
      <c r="C123" s="92" t="s">
        <v>231</v>
      </c>
      <c r="D123" s="95">
        <f t="shared" si="58"/>
        <v>53093.52</v>
      </c>
      <c r="E123" s="95">
        <f t="shared" si="59"/>
        <v>10043.76</v>
      </c>
      <c r="F123" s="100">
        <f t="shared" si="60"/>
        <v>836.98</v>
      </c>
      <c r="G123" s="95">
        <f t="shared" si="61"/>
        <v>734.64</v>
      </c>
      <c r="H123" s="100">
        <f>SUM(55.65*110/100)</f>
        <v>61.22</v>
      </c>
      <c r="I123" s="100">
        <f t="shared" si="62"/>
        <v>42315.12</v>
      </c>
      <c r="J123" s="100">
        <f t="shared" si="63"/>
        <v>3526.26</v>
      </c>
    </row>
    <row r="124" spans="1:10" x14ac:dyDescent="0.25">
      <c r="A124" s="63">
        <v>19</v>
      </c>
      <c r="B124" s="49" t="s">
        <v>232</v>
      </c>
      <c r="C124" s="92" t="s">
        <v>233</v>
      </c>
      <c r="D124" s="95">
        <f t="shared" si="58"/>
        <v>53828.04</v>
      </c>
      <c r="E124" s="95">
        <f t="shared" si="59"/>
        <v>10043.76</v>
      </c>
      <c r="F124" s="100">
        <f t="shared" si="60"/>
        <v>836.98</v>
      </c>
      <c r="G124" s="95">
        <f t="shared" si="61"/>
        <v>1469.16</v>
      </c>
      <c r="H124" s="100">
        <f>SUM(111.3*110/100)</f>
        <v>122.43</v>
      </c>
      <c r="I124" s="100">
        <f t="shared" si="62"/>
        <v>42315.12</v>
      </c>
      <c r="J124" s="100">
        <f t="shared" si="63"/>
        <v>3526.26</v>
      </c>
    </row>
    <row r="125" spans="1:10" x14ac:dyDescent="0.25">
      <c r="A125" s="63">
        <v>20</v>
      </c>
      <c r="B125" s="49" t="s">
        <v>234</v>
      </c>
      <c r="C125" s="91"/>
      <c r="D125" s="95">
        <f t="shared" si="58"/>
        <v>10043.76</v>
      </c>
      <c r="E125" s="95">
        <f t="shared" si="59"/>
        <v>10043.76</v>
      </c>
      <c r="F125" s="100">
        <f t="shared" si="60"/>
        <v>836.98</v>
      </c>
      <c r="G125" s="95">
        <f t="shared" si="61"/>
        <v>0</v>
      </c>
      <c r="H125" s="100"/>
      <c r="I125" s="95"/>
      <c r="J125" s="100"/>
    </row>
    <row r="126" spans="1:10" ht="18.75" x14ac:dyDescent="0.3">
      <c r="A126" s="50" t="s">
        <v>235</v>
      </c>
      <c r="B126" s="51" t="s">
        <v>236</v>
      </c>
      <c r="C126" s="93"/>
      <c r="D126" s="111">
        <f>SUM(D108:D125)</f>
        <v>716469.6</v>
      </c>
      <c r="E126" s="98">
        <f t="shared" ref="E126:J126" si="64">SUM(E108:E125)</f>
        <v>180787.68</v>
      </c>
      <c r="F126" s="98">
        <f t="shared" si="64"/>
        <v>15065.64</v>
      </c>
      <c r="G126" s="98">
        <f t="shared" si="64"/>
        <v>18476.759999999998</v>
      </c>
      <c r="H126" s="98">
        <f t="shared" si="64"/>
        <v>1539.73</v>
      </c>
      <c r="I126" s="98">
        <f t="shared" si="64"/>
        <v>517205.16</v>
      </c>
      <c r="J126" s="98">
        <f t="shared" si="64"/>
        <v>43100.43</v>
      </c>
    </row>
    <row r="127" spans="1:10" ht="18.75" x14ac:dyDescent="0.3">
      <c r="A127" s="52"/>
      <c r="B127" s="53" t="s">
        <v>26</v>
      </c>
      <c r="C127" s="94"/>
      <c r="D127" s="111">
        <f>SUM(D54+D74+D100+D106+D126)</f>
        <v>2031239.58</v>
      </c>
      <c r="E127" s="111">
        <f t="shared" ref="E127:J127" si="65">SUM(E54+E74+E100+E106+E126)</f>
        <v>903938.4</v>
      </c>
      <c r="F127" s="111">
        <f t="shared" si="65"/>
        <v>78676.12</v>
      </c>
      <c r="G127" s="111">
        <f t="shared" si="65"/>
        <v>192792.06</v>
      </c>
      <c r="H127" s="111">
        <f t="shared" si="65"/>
        <v>16066.01</v>
      </c>
      <c r="I127" s="111">
        <f t="shared" si="65"/>
        <v>1243733.04</v>
      </c>
      <c r="J127" s="111">
        <f t="shared" si="65"/>
        <v>103644.42</v>
      </c>
    </row>
  </sheetData>
  <mergeCells count="1">
    <mergeCell ref="F1:J2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zhkh</dc:creator>
  <cp:lastModifiedBy>zhkh</cp:lastModifiedBy>
  <cp:lastPrinted>2026-08-31T07:55:24Z</cp:lastPrinted>
  <dcterms:created xsi:type="dcterms:W3CDTF">2026-08-28T01:46:28Z</dcterms:created>
  <dcterms:modified xsi:type="dcterms:W3CDTF">2026-09-02T05:41:43Z</dcterms:modified>
</cp:coreProperties>
</file>