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Проект по данн. ФУ 2" sheetId="1" r:id="rId1"/>
    <sheet name="Расчёт дотации 2022 год" sheetId="2" r:id="rId2"/>
    <sheet name="Лист1" sheetId="3" r:id="rId3"/>
  </sheets>
  <definedNames>
    <definedName name="_xlnm.Print_Area" localSheetId="1">'Расчёт дотации 2022 год'!$A$1:$Y$20</definedName>
  </definedNames>
  <calcPr fullCalcOnLoad="1"/>
</workbook>
</file>

<file path=xl/sharedStrings.xml><?xml version="1.0" encoding="utf-8"?>
<sst xmlns="http://schemas.openxmlformats.org/spreadsheetml/2006/main" count="97" uniqueCount="74">
  <si>
    <t>Алек-Заводское</t>
  </si>
  <si>
    <t>Ново-Акатуйское</t>
  </si>
  <si>
    <t>Бохтинское</t>
  </si>
  <si>
    <t>Бутунтайское</t>
  </si>
  <si>
    <t>Вторококуское</t>
  </si>
  <si>
    <t>Краснояровское</t>
  </si>
  <si>
    <t>Кузнецовское</t>
  </si>
  <si>
    <t>Кутугайское</t>
  </si>
  <si>
    <t>Манкечурское</t>
  </si>
  <si>
    <t>Маньковское</t>
  </si>
  <si>
    <t>Мулинское</t>
  </si>
  <si>
    <t>Николаевское</t>
  </si>
  <si>
    <t>Онон-Борзинское</t>
  </si>
  <si>
    <t>Первококуйское</t>
  </si>
  <si>
    <t>Чиндагатайское</t>
  </si>
  <si>
    <t>Шаранчинское</t>
  </si>
  <si>
    <t>Шаринское</t>
  </si>
  <si>
    <t>Итого:</t>
  </si>
  <si>
    <t>В-Хуторское</t>
  </si>
  <si>
    <t>Сельское поселение</t>
  </si>
  <si>
    <t>№ п/п</t>
  </si>
  <si>
    <t>Исполненно собственн. доходы на 01.10.08г</t>
  </si>
  <si>
    <t>Ожидаемое исполн. собсв. дох. в 2008г</t>
  </si>
  <si>
    <t>Запланированно собств. дох. поселениями на 2009г</t>
  </si>
  <si>
    <t>Субвенция подушевая на 2009г.</t>
  </si>
  <si>
    <t>Потребность в дотации</t>
  </si>
  <si>
    <t>Проект ДОТАЦИЯ</t>
  </si>
  <si>
    <t>в том числе:</t>
  </si>
  <si>
    <t>Всего</t>
  </si>
  <si>
    <t>РАСХОДЫ исполненно на 01.10.08г.</t>
  </si>
  <si>
    <t>РАСХОДЫ ожидаемое исполение 2008г.</t>
  </si>
  <si>
    <t>по прочим расходам</t>
  </si>
  <si>
    <t>15=11+14</t>
  </si>
  <si>
    <t>-ФОТ в связи с изменением системы оплаты труда</t>
  </si>
  <si>
    <t>10=8+9</t>
  </si>
  <si>
    <t>16=15-10</t>
  </si>
  <si>
    <t>18=16-17</t>
  </si>
  <si>
    <t>С-Борзинское</t>
  </si>
  <si>
    <t>11=12+13</t>
  </si>
  <si>
    <t>Прогноз исполнения по прочим расходам в 2009г. по данным Фин.органа</t>
  </si>
  <si>
    <t>Плановый фонд оплаты труда на 2009 год (по штатным расписаниям) по данным Фин.органа</t>
  </si>
  <si>
    <t xml:space="preserve"> ВСЕГО РАСХОДЫ на 2009г</t>
  </si>
  <si>
    <t>ВСЕГО ДОХОДЫ на 2009г.</t>
  </si>
  <si>
    <t>Расчет межбюджетных трансфертов  на 2009год по данным Финансового управления</t>
  </si>
  <si>
    <t>Собств доходы на 2009г. По данным Фин.органа</t>
  </si>
  <si>
    <t xml:space="preserve">Дотация из бюджета муниципального района </t>
  </si>
  <si>
    <t xml:space="preserve">Алек-Заводское </t>
  </si>
  <si>
    <t>Савва-Борзинское</t>
  </si>
  <si>
    <t>Потребность в дотации расчётная</t>
  </si>
  <si>
    <t>Остаток собственных доходов после выплаты первоочередных расходов</t>
  </si>
  <si>
    <t>ФОТ</t>
  </si>
  <si>
    <t>Иные статьи</t>
  </si>
  <si>
    <t>4а</t>
  </si>
  <si>
    <t>4б</t>
  </si>
  <si>
    <t>4б/1</t>
  </si>
  <si>
    <t>4б/2</t>
  </si>
  <si>
    <t>340 (КПТ)</t>
  </si>
  <si>
    <t>из них</t>
  </si>
  <si>
    <t>8/1</t>
  </si>
  <si>
    <t>10=8/1+9</t>
  </si>
  <si>
    <t>Источники для выполнения РО  соб.дох. без платных с учётом подушевой субвенции</t>
  </si>
  <si>
    <t>Исполнено собственных доходов  на 01.11.21г.</t>
  </si>
  <si>
    <t>Ожидаемое исполнение собств.дох.в 2021 г.</t>
  </si>
  <si>
    <t>Запланировано собств.дох.поселениями на 2022 год</t>
  </si>
  <si>
    <t>Запланировано собств.дох.поселениями на 2022 год (без платных)</t>
  </si>
  <si>
    <t>Субвенция подушевая на 2022 год</t>
  </si>
  <si>
    <t>ВСЕГО ДОХОДЫ на 2022 год</t>
  </si>
  <si>
    <t>Плановый фонд оплаты труда на 2022 год (10 мес)</t>
  </si>
  <si>
    <t>Прогноз исполнения по прочим расходам в 2022  году по данным Фин.орг.</t>
  </si>
  <si>
    <t>ВСЕГО РАСХОДЫ на 2022 год</t>
  </si>
  <si>
    <t>Расчет дотации на выравнивание уровня бюджетной обеспеченности на 2022 год                             (тыс.рублей)</t>
  </si>
  <si>
    <t>Расходы  исполненные на 01.11.21 г.  Без иных межбюджетных трансфертов, без платных</t>
  </si>
  <si>
    <t>Расходы ожидаемое исполнение 2021  года</t>
  </si>
  <si>
    <t>Численность постоянного населения на 01.01.20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</si>
</sst>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[$-FC19]d\ mmmm\ yyyy\ &quot;г.&quot;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Cyr"/>
      <family val="0"/>
    </font>
    <font>
      <sz val="10"/>
      <name val="MS Sans Serif"/>
      <family val="2"/>
    </font>
    <font>
      <sz val="11"/>
      <name val="Arial"/>
      <family val="2"/>
    </font>
    <font>
      <sz val="11"/>
      <name val="Times New Roman Cyr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172" fontId="0" fillId="0" borderId="10" xfId="0" applyNumberForma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72" fontId="0" fillId="33" borderId="10" xfId="0" applyNumberFormat="1" applyFill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10" xfId="35" applyFont="1" applyFill="1" applyBorder="1">
      <alignment/>
      <protection/>
    </xf>
    <xf numFmtId="172" fontId="6" fillId="0" borderId="10" xfId="0" applyNumberFormat="1" applyFont="1" applyBorder="1" applyAlignment="1">
      <alignment/>
    </xf>
    <xf numFmtId="172" fontId="6" fillId="0" borderId="10" xfId="0" applyNumberFormat="1" applyFont="1" applyFill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 wrapText="1"/>
    </xf>
    <xf numFmtId="172" fontId="6" fillId="18" borderId="10" xfId="0" applyNumberFormat="1" applyFont="1" applyFill="1" applyBorder="1" applyAlignment="1">
      <alignment/>
    </xf>
    <xf numFmtId="172" fontId="8" fillId="18" borderId="10" xfId="0" applyNumberFormat="1" applyFont="1" applyFill="1" applyBorder="1" applyAlignment="1">
      <alignment/>
    </xf>
    <xf numFmtId="0" fontId="6" fillId="18" borderId="10" xfId="0" applyFont="1" applyFill="1" applyBorder="1" applyAlignment="1">
      <alignment vertical="center" wrapText="1"/>
    </xf>
    <xf numFmtId="0" fontId="6" fillId="18" borderId="11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/>
    </xf>
    <xf numFmtId="0" fontId="8" fillId="18" borderId="10" xfId="0" applyFont="1" applyFill="1" applyBorder="1" applyAlignment="1">
      <alignment/>
    </xf>
    <xf numFmtId="0" fontId="0" fillId="18" borderId="0" xfId="0" applyFill="1" applyAlignment="1">
      <alignment/>
    </xf>
    <xf numFmtId="3" fontId="7" fillId="0" borderId="10" xfId="0" applyNumberFormat="1" applyFont="1" applyFill="1" applyBorder="1" applyAlignment="1">
      <alignment wrapText="1"/>
    </xf>
    <xf numFmtId="3" fontId="8" fillId="18" borderId="10" xfId="0" applyNumberFormat="1" applyFont="1" applyFill="1" applyBorder="1" applyAlignment="1">
      <alignment/>
    </xf>
    <xf numFmtId="173" fontId="6" fillId="18" borderId="10" xfId="0" applyNumberFormat="1" applyFont="1" applyFill="1" applyBorder="1" applyAlignment="1">
      <alignment/>
    </xf>
    <xf numFmtId="172" fontId="7" fillId="0" borderId="10" xfId="34" applyNumberFormat="1" applyFont="1" applyFill="1" applyBorder="1" applyAlignment="1">
      <alignment horizontal="right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34" applyNumberFormat="1" applyFont="1" applyFill="1" applyBorder="1" applyAlignment="1">
      <alignment horizontal="right" vertical="center" wrapText="1"/>
      <protection/>
    </xf>
    <xf numFmtId="172" fontId="6" fillId="34" borderId="10" xfId="0" applyNumberFormat="1" applyFont="1" applyFill="1" applyBorder="1" applyAlignment="1">
      <alignment/>
    </xf>
    <xf numFmtId="172" fontId="43" fillId="34" borderId="10" xfId="0" applyNumberFormat="1" applyFont="1" applyFill="1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18" borderId="18" xfId="0" applyFont="1" applyFill="1" applyBorder="1" applyAlignment="1">
      <alignment horizontal="center" vertical="center" wrapText="1"/>
    </xf>
    <xf numFmtId="0" fontId="6" fillId="18" borderId="13" xfId="0" applyFont="1" applyFill="1" applyBorder="1" applyAlignment="1">
      <alignment horizontal="center" vertical="center" wrapText="1"/>
    </xf>
    <xf numFmtId="0" fontId="6" fillId="18" borderId="11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8" xfId="0" applyNumberFormat="1" applyFont="1" applyBorder="1" applyAlignment="1" applyProtection="1">
      <alignment vertical="center" wrapText="1" shrinkToFit="1" readingOrder="2"/>
      <protection locked="0"/>
    </xf>
    <xf numFmtId="0" fontId="0" fillId="0" borderId="13" xfId="0" applyBorder="1" applyAlignment="1">
      <alignment vertical="center" wrapText="1" shrinkToFit="1" readingOrder="2"/>
    </xf>
    <xf numFmtId="0" fontId="0" fillId="0" borderId="11" xfId="0" applyBorder="1" applyAlignment="1">
      <alignment vertical="center" wrapText="1" shrinkToFit="1" readingOrder="2"/>
    </xf>
    <xf numFmtId="0" fontId="6" fillId="0" borderId="10" xfId="0" applyFont="1" applyBorder="1" applyAlignment="1">
      <alignment horizontal="center" vertical="center" wrapText="1"/>
    </xf>
    <xf numFmtId="0" fontId="0" fillId="18" borderId="13" xfId="0" applyFill="1" applyBorder="1" applyAlignment="1">
      <alignment/>
    </xf>
    <xf numFmtId="0" fontId="0" fillId="18" borderId="11" xfId="0" applyFill="1" applyBorder="1" applyAlignment="1">
      <alignment/>
    </xf>
    <xf numFmtId="0" fontId="6" fillId="18" borderId="15" xfId="0" applyFont="1" applyFill="1" applyBorder="1" applyAlignment="1">
      <alignment horizontal="center" vertical="center" wrapText="1"/>
    </xf>
    <xf numFmtId="0" fontId="6" fillId="18" borderId="17" xfId="0" applyFont="1" applyFill="1" applyBorder="1" applyAlignment="1">
      <alignment horizontal="center" vertical="center" wrapText="1"/>
    </xf>
    <xf numFmtId="0" fontId="6" fillId="18" borderId="19" xfId="0" applyFont="1" applyFill="1" applyBorder="1" applyAlignment="1">
      <alignment horizontal="center" vertical="center" wrapText="1"/>
    </xf>
    <xf numFmtId="0" fontId="6" fillId="18" borderId="20" xfId="0" applyFont="1" applyFill="1" applyBorder="1" applyAlignment="1">
      <alignment horizontal="center" vertical="center" wrapText="1"/>
    </xf>
    <xf numFmtId="0" fontId="6" fillId="18" borderId="12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002-rev-wod" xfId="33"/>
    <cellStyle name="Normal_own-reg-rev" xfId="34"/>
    <cellStyle name="Normal_Regional Data for IGR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showGridLines="0" zoomScale="85" zoomScaleNormal="85" zoomScaleSheetLayoutView="85" zoomScalePageLayoutView="0" workbookViewId="0" topLeftCell="H4">
      <selection activeCell="T1" sqref="T1"/>
    </sheetView>
  </sheetViews>
  <sheetFormatPr defaultColWidth="9.140625" defaultRowHeight="12.75"/>
  <cols>
    <col min="1" max="1" width="3.140625" style="0" customWidth="1"/>
    <col min="2" max="2" width="14.7109375" style="0" customWidth="1"/>
    <col min="3" max="3" width="8.7109375" style="0" customWidth="1"/>
    <col min="4" max="4" width="8.140625" style="0" customWidth="1"/>
    <col min="5" max="5" width="9.28125" style="0" customWidth="1"/>
    <col min="6" max="6" width="8.7109375" style="0" customWidth="1"/>
    <col min="7" max="7" width="8.140625" style="0" customWidth="1"/>
    <col min="8" max="8" width="8.28125" style="0" customWidth="1"/>
    <col min="10" max="10" width="8.8515625" style="0" customWidth="1"/>
    <col min="11" max="11" width="8.57421875" style="0" customWidth="1"/>
    <col min="12" max="12" width="9.57421875" style="0" customWidth="1"/>
    <col min="13" max="14" width="9.7109375" style="0" customWidth="1"/>
    <col min="16" max="16" width="10.28125" style="0" customWidth="1"/>
  </cols>
  <sheetData>
    <row r="1" spans="1:19" ht="12.75">
      <c r="A1" s="44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3" spans="1:19" ht="54" customHeight="1">
      <c r="A3" s="39" t="s">
        <v>20</v>
      </c>
      <c r="B3" s="39" t="s">
        <v>19</v>
      </c>
      <c r="C3" s="39" t="s">
        <v>21</v>
      </c>
      <c r="D3" s="39" t="s">
        <v>22</v>
      </c>
      <c r="E3" s="39" t="s">
        <v>29</v>
      </c>
      <c r="F3" s="36" t="s">
        <v>30</v>
      </c>
      <c r="G3" s="38"/>
      <c r="H3" s="39" t="s">
        <v>23</v>
      </c>
      <c r="I3" s="39" t="s">
        <v>44</v>
      </c>
      <c r="J3" s="39" t="s">
        <v>24</v>
      </c>
      <c r="K3" s="39" t="s">
        <v>42</v>
      </c>
      <c r="L3" s="36" t="s">
        <v>40</v>
      </c>
      <c r="M3" s="37"/>
      <c r="N3" s="38"/>
      <c r="O3" s="39" t="s">
        <v>39</v>
      </c>
      <c r="P3" s="45" t="s">
        <v>41</v>
      </c>
      <c r="Q3" s="39" t="s">
        <v>25</v>
      </c>
      <c r="R3" s="39" t="s">
        <v>33</v>
      </c>
      <c r="S3" s="39" t="s">
        <v>26</v>
      </c>
    </row>
    <row r="4" spans="1:19" ht="22.5" customHeight="1">
      <c r="A4" s="43"/>
      <c r="B4" s="43"/>
      <c r="C4" s="43"/>
      <c r="D4" s="43"/>
      <c r="E4" s="43"/>
      <c r="F4" s="39" t="s">
        <v>28</v>
      </c>
      <c r="G4" s="7" t="s">
        <v>27</v>
      </c>
      <c r="H4" s="43"/>
      <c r="I4" s="43"/>
      <c r="J4" s="43"/>
      <c r="K4" s="43"/>
      <c r="L4" s="39" t="s">
        <v>28</v>
      </c>
      <c r="M4" s="41" t="s">
        <v>27</v>
      </c>
      <c r="N4" s="42"/>
      <c r="O4" s="43"/>
      <c r="P4" s="46"/>
      <c r="Q4" s="43"/>
      <c r="R4" s="43"/>
      <c r="S4" s="43"/>
    </row>
    <row r="5" spans="1:19" ht="63.75" customHeight="1">
      <c r="A5" s="40"/>
      <c r="B5" s="40"/>
      <c r="C5" s="40"/>
      <c r="D5" s="40"/>
      <c r="E5" s="40"/>
      <c r="F5" s="40"/>
      <c r="G5" s="4" t="s">
        <v>31</v>
      </c>
      <c r="H5" s="40"/>
      <c r="I5" s="40"/>
      <c r="J5" s="40"/>
      <c r="K5" s="40"/>
      <c r="L5" s="40"/>
      <c r="M5" s="6">
        <v>211</v>
      </c>
      <c r="N5" s="4">
        <v>213</v>
      </c>
      <c r="O5" s="40"/>
      <c r="P5" s="47"/>
      <c r="Q5" s="40"/>
      <c r="R5" s="40"/>
      <c r="S5" s="40"/>
    </row>
    <row r="6" spans="1:19" ht="12" customHeight="1">
      <c r="A6" s="2"/>
      <c r="B6" s="2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  <c r="J6" s="2">
        <v>9</v>
      </c>
      <c r="K6" s="2" t="s">
        <v>34</v>
      </c>
      <c r="L6" s="2" t="s">
        <v>38</v>
      </c>
      <c r="M6" s="2">
        <v>12</v>
      </c>
      <c r="N6" s="2">
        <v>13</v>
      </c>
      <c r="O6" s="2">
        <v>14</v>
      </c>
      <c r="P6" s="2" t="s">
        <v>32</v>
      </c>
      <c r="Q6" s="2" t="s">
        <v>35</v>
      </c>
      <c r="R6" s="2">
        <v>17</v>
      </c>
      <c r="S6" s="2" t="s">
        <v>36</v>
      </c>
    </row>
    <row r="7" spans="1:19" ht="12.75">
      <c r="A7" s="1">
        <v>1</v>
      </c>
      <c r="B7" s="1" t="s">
        <v>0</v>
      </c>
      <c r="C7" s="5">
        <v>1525.4</v>
      </c>
      <c r="D7" s="5">
        <v>2034.5</v>
      </c>
      <c r="E7" s="5">
        <v>3210.4</v>
      </c>
      <c r="F7" s="5">
        <v>4381</v>
      </c>
      <c r="G7" s="5">
        <v>3003.333333333333</v>
      </c>
      <c r="H7" s="5">
        <v>2449.2</v>
      </c>
      <c r="I7" s="5">
        <v>2449.2</v>
      </c>
      <c r="J7" s="8">
        <v>1108</v>
      </c>
      <c r="K7" s="5">
        <f aca="true" t="shared" si="0" ref="K7:K25">SUM(I7:J7)</f>
        <v>3557.2</v>
      </c>
      <c r="L7" s="5">
        <f aca="true" t="shared" si="1" ref="L7:L25">SUM(M7:N7)</f>
        <v>1470.2</v>
      </c>
      <c r="M7" s="5">
        <v>1165</v>
      </c>
      <c r="N7" s="5">
        <v>305.2</v>
      </c>
      <c r="O7" s="5">
        <v>2087</v>
      </c>
      <c r="P7" s="5">
        <f aca="true" t="shared" si="2" ref="P7:P25">SUM(M7:O7)</f>
        <v>3557.2</v>
      </c>
      <c r="Q7" s="5">
        <f aca="true" t="shared" si="3" ref="Q7:Q25">P7-K7</f>
        <v>0</v>
      </c>
      <c r="R7" s="1"/>
      <c r="S7" s="5">
        <v>0</v>
      </c>
    </row>
    <row r="8" spans="1:19" ht="12.75">
      <c r="A8" s="1">
        <v>2</v>
      </c>
      <c r="B8" s="1" t="s">
        <v>1</v>
      </c>
      <c r="C8" s="5">
        <v>933.3</v>
      </c>
      <c r="D8" s="5">
        <v>1244.4</v>
      </c>
      <c r="E8" s="5">
        <v>2183.7</v>
      </c>
      <c r="F8" s="5">
        <v>2915.6</v>
      </c>
      <c r="G8" s="5">
        <v>928.6666666666666</v>
      </c>
      <c r="H8" s="5">
        <v>851.1</v>
      </c>
      <c r="I8" s="5">
        <v>1400</v>
      </c>
      <c r="J8" s="5">
        <v>787</v>
      </c>
      <c r="K8" s="5">
        <f t="shared" si="0"/>
        <v>2187</v>
      </c>
      <c r="L8" s="5">
        <f t="shared" si="1"/>
        <v>1936.3</v>
      </c>
      <c r="M8" s="5">
        <v>1534.3</v>
      </c>
      <c r="N8" s="5">
        <v>402</v>
      </c>
      <c r="O8" s="5">
        <v>800</v>
      </c>
      <c r="P8" s="5">
        <f t="shared" si="2"/>
        <v>2736.3</v>
      </c>
      <c r="Q8" s="5">
        <f t="shared" si="3"/>
        <v>549.3000000000002</v>
      </c>
      <c r="R8" s="1">
        <v>-28.3</v>
      </c>
      <c r="S8" s="5">
        <v>521</v>
      </c>
    </row>
    <row r="9" spans="1:19" ht="12.75">
      <c r="A9" s="1">
        <v>3</v>
      </c>
      <c r="B9" s="1" t="s">
        <v>2</v>
      </c>
      <c r="C9" s="5">
        <v>185.4</v>
      </c>
      <c r="D9" s="5">
        <v>247.2</v>
      </c>
      <c r="E9" s="5">
        <v>1506.3</v>
      </c>
      <c r="F9" s="5">
        <v>2015.8</v>
      </c>
      <c r="G9" s="5">
        <v>380.4</v>
      </c>
      <c r="H9" s="5">
        <v>373.5</v>
      </c>
      <c r="I9" s="5">
        <v>373.5</v>
      </c>
      <c r="J9" s="5">
        <v>422</v>
      </c>
      <c r="K9" s="5">
        <f t="shared" si="0"/>
        <v>795.5</v>
      </c>
      <c r="L9" s="5">
        <f t="shared" si="1"/>
        <v>1488.9</v>
      </c>
      <c r="M9" s="5">
        <v>1179.8</v>
      </c>
      <c r="N9" s="5">
        <v>309.1</v>
      </c>
      <c r="O9" s="5">
        <v>380</v>
      </c>
      <c r="P9" s="5">
        <f t="shared" si="2"/>
        <v>1868.9</v>
      </c>
      <c r="Q9" s="5">
        <f t="shared" si="3"/>
        <v>1073.4</v>
      </c>
      <c r="R9" s="1">
        <v>-24.4</v>
      </c>
      <c r="S9" s="5">
        <v>1049</v>
      </c>
    </row>
    <row r="10" spans="1:19" ht="12.75">
      <c r="A10" s="1">
        <v>4</v>
      </c>
      <c r="B10" s="1" t="s">
        <v>3</v>
      </c>
      <c r="C10" s="5">
        <v>270.9</v>
      </c>
      <c r="D10" s="5">
        <v>361.2</v>
      </c>
      <c r="E10" s="5">
        <v>1525.4</v>
      </c>
      <c r="F10" s="5">
        <v>2147.7</v>
      </c>
      <c r="G10" s="5">
        <v>610.1333333333334</v>
      </c>
      <c r="H10" s="5">
        <v>429</v>
      </c>
      <c r="I10" s="5">
        <v>429</v>
      </c>
      <c r="J10" s="5">
        <v>262</v>
      </c>
      <c r="K10" s="5">
        <f t="shared" si="0"/>
        <v>691</v>
      </c>
      <c r="L10" s="5">
        <f t="shared" si="1"/>
        <v>1461.8</v>
      </c>
      <c r="M10" s="5">
        <v>1158.3</v>
      </c>
      <c r="N10" s="5">
        <v>303.5</v>
      </c>
      <c r="O10" s="5">
        <v>500</v>
      </c>
      <c r="P10" s="5">
        <f t="shared" si="2"/>
        <v>1961.8</v>
      </c>
      <c r="Q10" s="5">
        <f t="shared" si="3"/>
        <v>1270.8</v>
      </c>
      <c r="R10" s="1">
        <v>-57.8</v>
      </c>
      <c r="S10" s="5">
        <v>1213</v>
      </c>
    </row>
    <row r="11" spans="1:19" ht="12.75">
      <c r="A11" s="1">
        <v>5</v>
      </c>
      <c r="B11" s="1" t="s">
        <v>18</v>
      </c>
      <c r="C11" s="5">
        <v>114.6</v>
      </c>
      <c r="D11" s="5">
        <v>152.8</v>
      </c>
      <c r="E11" s="5">
        <v>942</v>
      </c>
      <c r="F11" s="5">
        <v>1260.5</v>
      </c>
      <c r="G11" s="5">
        <v>199.73333333333335</v>
      </c>
      <c r="H11" s="5">
        <v>267.3</v>
      </c>
      <c r="I11" s="5">
        <v>267.3</v>
      </c>
      <c r="J11" s="5">
        <v>182</v>
      </c>
      <c r="K11" s="5">
        <f t="shared" si="0"/>
        <v>449.3</v>
      </c>
      <c r="L11" s="5">
        <f t="shared" si="1"/>
        <v>919.9</v>
      </c>
      <c r="M11" s="5">
        <v>728.9</v>
      </c>
      <c r="N11" s="5">
        <v>191</v>
      </c>
      <c r="O11" s="5">
        <v>200</v>
      </c>
      <c r="P11" s="5">
        <f t="shared" si="2"/>
        <v>1119.9</v>
      </c>
      <c r="Q11" s="5">
        <f t="shared" si="3"/>
        <v>670.6000000000001</v>
      </c>
      <c r="R11" s="1">
        <v>-48.6</v>
      </c>
      <c r="S11" s="5">
        <v>622</v>
      </c>
    </row>
    <row r="12" spans="1:19" ht="12.75">
      <c r="A12" s="1">
        <v>6</v>
      </c>
      <c r="B12" s="1" t="s">
        <v>4</v>
      </c>
      <c r="C12" s="5">
        <v>189.9</v>
      </c>
      <c r="D12" s="5">
        <v>253.2</v>
      </c>
      <c r="E12" s="5">
        <v>1009.9</v>
      </c>
      <c r="F12" s="5">
        <v>1351.9</v>
      </c>
      <c r="G12" s="5">
        <v>190.9333333333333</v>
      </c>
      <c r="H12" s="5">
        <v>95.4</v>
      </c>
      <c r="I12" s="5">
        <v>95.4</v>
      </c>
      <c r="J12" s="5">
        <v>120</v>
      </c>
      <c r="K12" s="5">
        <f t="shared" si="0"/>
        <v>215.4</v>
      </c>
      <c r="L12" s="5">
        <f t="shared" si="1"/>
        <v>1088.2</v>
      </c>
      <c r="M12" s="5">
        <v>862.3</v>
      </c>
      <c r="N12" s="5">
        <v>225.9</v>
      </c>
      <c r="O12" s="5">
        <v>190</v>
      </c>
      <c r="P12" s="5">
        <f t="shared" si="2"/>
        <v>1278.2</v>
      </c>
      <c r="Q12" s="5">
        <f t="shared" si="3"/>
        <v>1062.8</v>
      </c>
      <c r="R12" s="1">
        <v>-57.8</v>
      </c>
      <c r="S12" s="5">
        <v>1005</v>
      </c>
    </row>
    <row r="13" spans="1:19" ht="12.75">
      <c r="A13" s="1">
        <v>7</v>
      </c>
      <c r="B13" s="1" t="s">
        <v>5</v>
      </c>
      <c r="C13" s="5">
        <v>565</v>
      </c>
      <c r="D13" s="5">
        <v>75.3</v>
      </c>
      <c r="E13" s="5">
        <v>865.6</v>
      </c>
      <c r="F13" s="5">
        <v>1155.2</v>
      </c>
      <c r="G13" s="5">
        <v>143.46666666666667</v>
      </c>
      <c r="H13" s="5">
        <v>194.5</v>
      </c>
      <c r="I13" s="5">
        <v>100.5</v>
      </c>
      <c r="J13" s="5">
        <v>95</v>
      </c>
      <c r="K13" s="5">
        <f t="shared" si="0"/>
        <v>195.5</v>
      </c>
      <c r="L13" s="5">
        <f t="shared" si="1"/>
        <v>927</v>
      </c>
      <c r="M13" s="5">
        <v>734.6</v>
      </c>
      <c r="N13" s="5">
        <v>192.4</v>
      </c>
      <c r="O13" s="5">
        <v>140</v>
      </c>
      <c r="P13" s="5">
        <f t="shared" si="2"/>
        <v>1067</v>
      </c>
      <c r="Q13" s="5">
        <f t="shared" si="3"/>
        <v>871.5</v>
      </c>
      <c r="R13" s="1">
        <v>-35.5</v>
      </c>
      <c r="S13" s="5">
        <v>836</v>
      </c>
    </row>
    <row r="14" spans="1:19" ht="12.75">
      <c r="A14" s="1">
        <v>8</v>
      </c>
      <c r="B14" s="1" t="s">
        <v>6</v>
      </c>
      <c r="C14" s="5">
        <v>105.9</v>
      </c>
      <c r="D14" s="5">
        <v>141.2</v>
      </c>
      <c r="E14" s="5">
        <v>948.7</v>
      </c>
      <c r="F14" s="5">
        <v>1266.4</v>
      </c>
      <c r="G14" s="5">
        <v>137.6</v>
      </c>
      <c r="H14" s="5">
        <v>229.6</v>
      </c>
      <c r="I14" s="5">
        <v>229.6</v>
      </c>
      <c r="J14" s="5">
        <v>165</v>
      </c>
      <c r="K14" s="5">
        <f t="shared" si="0"/>
        <v>394.6</v>
      </c>
      <c r="L14" s="5">
        <f t="shared" si="1"/>
        <v>1001.9</v>
      </c>
      <c r="M14" s="5">
        <v>793.9</v>
      </c>
      <c r="N14" s="5">
        <v>208</v>
      </c>
      <c r="O14" s="5">
        <v>237</v>
      </c>
      <c r="P14" s="5">
        <f t="shared" si="2"/>
        <v>1238.9</v>
      </c>
      <c r="Q14" s="5">
        <f t="shared" si="3"/>
        <v>844.3000000000001</v>
      </c>
      <c r="R14" s="1">
        <v>-40.3</v>
      </c>
      <c r="S14" s="5">
        <v>804</v>
      </c>
    </row>
    <row r="15" spans="1:19" ht="12.75">
      <c r="A15" s="1">
        <v>9</v>
      </c>
      <c r="B15" s="1" t="s">
        <v>7</v>
      </c>
      <c r="C15" s="5">
        <v>42.8</v>
      </c>
      <c r="D15" s="5">
        <v>57.1</v>
      </c>
      <c r="E15" s="5">
        <v>973</v>
      </c>
      <c r="F15" s="5">
        <v>1300.6</v>
      </c>
      <c r="G15" s="5">
        <v>71.06666666666666</v>
      </c>
      <c r="H15" s="5">
        <v>150.5</v>
      </c>
      <c r="I15" s="5">
        <v>100.5</v>
      </c>
      <c r="J15" s="5">
        <v>160</v>
      </c>
      <c r="K15" s="5">
        <f t="shared" si="0"/>
        <v>260.5</v>
      </c>
      <c r="L15" s="5">
        <f t="shared" si="1"/>
        <v>914.3</v>
      </c>
      <c r="M15" s="5">
        <v>724.5</v>
      </c>
      <c r="N15" s="5">
        <v>189.8</v>
      </c>
      <c r="O15" s="5">
        <v>100</v>
      </c>
      <c r="P15" s="5">
        <f t="shared" si="2"/>
        <v>1014.3</v>
      </c>
      <c r="Q15" s="5">
        <f t="shared" si="3"/>
        <v>753.8</v>
      </c>
      <c r="R15" s="1">
        <v>-38.8</v>
      </c>
      <c r="S15" s="5">
        <v>715</v>
      </c>
    </row>
    <row r="16" spans="1:19" ht="12.75">
      <c r="A16" s="1">
        <v>10</v>
      </c>
      <c r="B16" s="1" t="s">
        <v>8</v>
      </c>
      <c r="C16" s="5">
        <v>439.5</v>
      </c>
      <c r="D16" s="5">
        <v>586</v>
      </c>
      <c r="E16" s="5">
        <v>2025.3</v>
      </c>
      <c r="F16" s="5">
        <v>2849.7</v>
      </c>
      <c r="G16" s="5">
        <v>1069.8666666666666</v>
      </c>
      <c r="H16" s="5">
        <v>481.9</v>
      </c>
      <c r="I16" s="5">
        <v>481.9</v>
      </c>
      <c r="J16" s="5">
        <v>379</v>
      </c>
      <c r="K16" s="5">
        <f t="shared" si="0"/>
        <v>860.9</v>
      </c>
      <c r="L16" s="5">
        <f t="shared" si="1"/>
        <v>1405.9</v>
      </c>
      <c r="M16" s="5">
        <v>1114</v>
      </c>
      <c r="N16" s="5">
        <v>291.9</v>
      </c>
      <c r="O16" s="5">
        <v>850</v>
      </c>
      <c r="P16" s="5">
        <f t="shared" si="2"/>
        <v>2255.9</v>
      </c>
      <c r="Q16" s="5">
        <f t="shared" si="3"/>
        <v>1395</v>
      </c>
      <c r="R16" s="1">
        <v>-38</v>
      </c>
      <c r="S16" s="5">
        <v>1357</v>
      </c>
    </row>
    <row r="17" spans="1:19" ht="12.75">
      <c r="A17" s="1">
        <v>11</v>
      </c>
      <c r="B17" s="1" t="s">
        <v>9</v>
      </c>
      <c r="C17" s="5">
        <v>105.9</v>
      </c>
      <c r="D17" s="5">
        <v>141.2</v>
      </c>
      <c r="E17" s="5">
        <v>1034.7</v>
      </c>
      <c r="F17" s="5">
        <v>1382.8</v>
      </c>
      <c r="G17" s="5">
        <v>170.4</v>
      </c>
      <c r="H17" s="5">
        <v>204.2</v>
      </c>
      <c r="I17" s="5">
        <v>204.2</v>
      </c>
      <c r="J17" s="5">
        <v>249</v>
      </c>
      <c r="K17" s="5">
        <f t="shared" si="0"/>
        <v>453.2</v>
      </c>
      <c r="L17" s="5">
        <f t="shared" si="1"/>
        <v>1002.4</v>
      </c>
      <c r="M17" s="5">
        <v>794.3</v>
      </c>
      <c r="N17" s="5">
        <v>208.1</v>
      </c>
      <c r="O17" s="5">
        <v>170</v>
      </c>
      <c r="P17" s="5">
        <f t="shared" si="2"/>
        <v>1172.4</v>
      </c>
      <c r="Q17" s="5">
        <f t="shared" si="3"/>
        <v>719.2</v>
      </c>
      <c r="R17" s="1">
        <v>-39.2</v>
      </c>
      <c r="S17" s="5">
        <v>680</v>
      </c>
    </row>
    <row r="18" spans="1:19" ht="12.75">
      <c r="A18" s="1">
        <v>12</v>
      </c>
      <c r="B18" s="1" t="s">
        <v>10</v>
      </c>
      <c r="C18" s="5">
        <v>37</v>
      </c>
      <c r="D18" s="5">
        <v>49</v>
      </c>
      <c r="E18" s="5">
        <v>972.8</v>
      </c>
      <c r="F18" s="5">
        <v>1309.6</v>
      </c>
      <c r="G18" s="5">
        <v>79.86666666666666</v>
      </c>
      <c r="H18" s="5">
        <v>182.5</v>
      </c>
      <c r="I18" s="5">
        <v>82.5</v>
      </c>
      <c r="J18" s="5">
        <v>141</v>
      </c>
      <c r="K18" s="5">
        <f t="shared" si="0"/>
        <v>223.5</v>
      </c>
      <c r="L18" s="5">
        <f t="shared" si="1"/>
        <v>1082.7</v>
      </c>
      <c r="M18" s="5">
        <v>857.9</v>
      </c>
      <c r="N18" s="5">
        <v>224.8</v>
      </c>
      <c r="O18" s="5">
        <v>100</v>
      </c>
      <c r="P18" s="5">
        <f t="shared" si="2"/>
        <v>1182.7</v>
      </c>
      <c r="Q18" s="5">
        <f t="shared" si="3"/>
        <v>959.2</v>
      </c>
      <c r="R18" s="1">
        <v>-50.2</v>
      </c>
      <c r="S18" s="5">
        <v>909</v>
      </c>
    </row>
    <row r="19" spans="1:19" ht="12.75">
      <c r="A19" s="1">
        <v>13</v>
      </c>
      <c r="B19" s="1" t="s">
        <v>11</v>
      </c>
      <c r="C19" s="5">
        <v>30.7</v>
      </c>
      <c r="D19" s="5">
        <v>40.9</v>
      </c>
      <c r="E19" s="5">
        <v>794.2</v>
      </c>
      <c r="F19" s="5">
        <v>1060.9</v>
      </c>
      <c r="G19" s="5">
        <v>57.2</v>
      </c>
      <c r="H19" s="5">
        <v>64</v>
      </c>
      <c r="I19" s="5">
        <v>64</v>
      </c>
      <c r="J19" s="5">
        <v>100</v>
      </c>
      <c r="K19" s="5">
        <f t="shared" si="0"/>
        <v>164</v>
      </c>
      <c r="L19" s="5">
        <f t="shared" si="1"/>
        <v>919.9</v>
      </c>
      <c r="M19" s="5">
        <v>728.9</v>
      </c>
      <c r="N19" s="5">
        <v>191</v>
      </c>
      <c r="O19" s="5">
        <v>100</v>
      </c>
      <c r="P19" s="5">
        <f t="shared" si="2"/>
        <v>1019.9</v>
      </c>
      <c r="Q19" s="5">
        <f t="shared" si="3"/>
        <v>855.9</v>
      </c>
      <c r="R19" s="1">
        <v>-61.9</v>
      </c>
      <c r="S19" s="5">
        <v>794</v>
      </c>
    </row>
    <row r="20" spans="1:19" ht="12.75">
      <c r="A20" s="1">
        <v>14</v>
      </c>
      <c r="B20" s="1" t="s">
        <v>12</v>
      </c>
      <c r="C20" s="5">
        <v>202.6</v>
      </c>
      <c r="D20" s="5">
        <v>270.1</v>
      </c>
      <c r="E20" s="5">
        <v>1207.1</v>
      </c>
      <c r="F20" s="5">
        <v>1623.9</v>
      </c>
      <c r="G20" s="5">
        <v>278.53333333333336</v>
      </c>
      <c r="H20" s="5">
        <v>220.8</v>
      </c>
      <c r="I20" s="5">
        <v>450</v>
      </c>
      <c r="J20" s="5">
        <v>319</v>
      </c>
      <c r="K20" s="5">
        <f t="shared" si="0"/>
        <v>769</v>
      </c>
      <c r="L20" s="5">
        <f t="shared" si="1"/>
        <v>1304.8000000000002</v>
      </c>
      <c r="M20" s="5">
        <v>1033.9</v>
      </c>
      <c r="N20" s="5">
        <v>270.9</v>
      </c>
      <c r="O20" s="5">
        <v>278</v>
      </c>
      <c r="P20" s="5">
        <f t="shared" si="2"/>
        <v>1582.8000000000002</v>
      </c>
      <c r="Q20" s="5">
        <f t="shared" si="3"/>
        <v>813.8000000000002</v>
      </c>
      <c r="R20" s="1">
        <v>-25.8</v>
      </c>
      <c r="S20" s="5">
        <v>788</v>
      </c>
    </row>
    <row r="21" spans="1:19" ht="12.75">
      <c r="A21" s="1">
        <v>15</v>
      </c>
      <c r="B21" s="1" t="s">
        <v>13</v>
      </c>
      <c r="C21" s="5">
        <v>61.4</v>
      </c>
      <c r="D21" s="5">
        <v>82</v>
      </c>
      <c r="E21" s="5">
        <v>973.2</v>
      </c>
      <c r="F21" s="5">
        <v>1302</v>
      </c>
      <c r="G21" s="5">
        <v>304</v>
      </c>
      <c r="H21" s="5">
        <v>222.1</v>
      </c>
      <c r="I21" s="5">
        <v>142.1</v>
      </c>
      <c r="J21" s="5">
        <v>158</v>
      </c>
      <c r="K21" s="5">
        <f t="shared" si="0"/>
        <v>300.1</v>
      </c>
      <c r="L21" s="5">
        <f t="shared" si="1"/>
        <v>999.6</v>
      </c>
      <c r="M21" s="5">
        <v>792.1</v>
      </c>
      <c r="N21" s="5">
        <v>207.5</v>
      </c>
      <c r="O21" s="5">
        <v>300</v>
      </c>
      <c r="P21" s="5">
        <f t="shared" si="2"/>
        <v>1299.6</v>
      </c>
      <c r="Q21" s="5">
        <f t="shared" si="3"/>
        <v>999.4999999999999</v>
      </c>
      <c r="R21" s="1">
        <v>-56.5</v>
      </c>
      <c r="S21" s="5">
        <v>943</v>
      </c>
    </row>
    <row r="22" spans="1:19" ht="12.75">
      <c r="A22" s="1">
        <v>16</v>
      </c>
      <c r="B22" s="1" t="s">
        <v>37</v>
      </c>
      <c r="C22" s="5">
        <v>56.9</v>
      </c>
      <c r="D22" s="5">
        <v>75.9</v>
      </c>
      <c r="E22" s="5">
        <v>1083.2</v>
      </c>
      <c r="F22" s="5">
        <v>1460.7</v>
      </c>
      <c r="G22" s="5">
        <v>168.8</v>
      </c>
      <c r="H22" s="5">
        <v>157.7</v>
      </c>
      <c r="I22" s="5">
        <v>127.7</v>
      </c>
      <c r="J22" s="5">
        <v>169</v>
      </c>
      <c r="K22" s="5">
        <f t="shared" si="0"/>
        <v>296.7</v>
      </c>
      <c r="L22" s="5">
        <f t="shared" si="1"/>
        <v>1236</v>
      </c>
      <c r="M22" s="5">
        <v>979.4</v>
      </c>
      <c r="N22" s="5">
        <v>256.6</v>
      </c>
      <c r="O22" s="5">
        <v>170</v>
      </c>
      <c r="P22" s="5">
        <f t="shared" si="2"/>
        <v>1406</v>
      </c>
      <c r="Q22" s="5">
        <f t="shared" si="3"/>
        <v>1109.3</v>
      </c>
      <c r="R22" s="1">
        <v>-52.3</v>
      </c>
      <c r="S22" s="5">
        <v>1057</v>
      </c>
    </row>
    <row r="23" spans="1:19" ht="12.75">
      <c r="A23" s="1">
        <v>17</v>
      </c>
      <c r="B23" s="1" t="s">
        <v>14</v>
      </c>
      <c r="C23" s="5">
        <v>173.2</v>
      </c>
      <c r="D23" s="5">
        <v>230.9</v>
      </c>
      <c r="E23" s="5">
        <v>1137</v>
      </c>
      <c r="F23" s="5">
        <v>1536.6</v>
      </c>
      <c r="G23" s="5">
        <v>205.86666666666667</v>
      </c>
      <c r="H23" s="5">
        <v>282</v>
      </c>
      <c r="I23" s="5">
        <v>282</v>
      </c>
      <c r="J23" s="5">
        <v>328</v>
      </c>
      <c r="K23" s="5">
        <f t="shared" si="0"/>
        <v>610</v>
      </c>
      <c r="L23" s="5">
        <f t="shared" si="1"/>
        <v>1345.3</v>
      </c>
      <c r="M23" s="5">
        <v>1066</v>
      </c>
      <c r="N23" s="5">
        <v>279.3</v>
      </c>
      <c r="O23" s="5">
        <v>200</v>
      </c>
      <c r="P23" s="5">
        <f t="shared" si="2"/>
        <v>1545.3</v>
      </c>
      <c r="Q23" s="5">
        <f t="shared" si="3"/>
        <v>935.3</v>
      </c>
      <c r="R23" s="1">
        <v>-50.3</v>
      </c>
      <c r="S23" s="5">
        <v>885</v>
      </c>
    </row>
    <row r="24" spans="1:19" ht="12.75">
      <c r="A24" s="1">
        <v>18</v>
      </c>
      <c r="B24" s="1" t="s">
        <v>15</v>
      </c>
      <c r="C24" s="5">
        <v>90.7</v>
      </c>
      <c r="D24" s="5">
        <v>120.9</v>
      </c>
      <c r="E24" s="5">
        <v>923.4</v>
      </c>
      <c r="F24" s="5">
        <v>1233</v>
      </c>
      <c r="G24" s="5">
        <v>87.6</v>
      </c>
      <c r="H24" s="5">
        <v>244.2</v>
      </c>
      <c r="I24" s="5">
        <v>704</v>
      </c>
      <c r="J24" s="5">
        <v>398</v>
      </c>
      <c r="K24" s="5">
        <f t="shared" si="0"/>
        <v>1102</v>
      </c>
      <c r="L24" s="5">
        <f t="shared" si="1"/>
        <v>1106.5</v>
      </c>
      <c r="M24" s="5">
        <v>876.8</v>
      </c>
      <c r="N24" s="5">
        <v>229.7</v>
      </c>
      <c r="O24" s="5">
        <v>173.6</v>
      </c>
      <c r="P24" s="5">
        <f t="shared" si="2"/>
        <v>1280.1</v>
      </c>
      <c r="Q24" s="5">
        <f t="shared" si="3"/>
        <v>178.0999999999999</v>
      </c>
      <c r="R24" s="1">
        <v>-21.1</v>
      </c>
      <c r="S24" s="5">
        <v>157</v>
      </c>
    </row>
    <row r="25" spans="1:19" ht="12.75">
      <c r="A25" s="1">
        <v>19</v>
      </c>
      <c r="B25" s="1" t="s">
        <v>16</v>
      </c>
      <c r="C25" s="5">
        <v>120.3</v>
      </c>
      <c r="D25" s="5">
        <v>160.4</v>
      </c>
      <c r="E25" s="5">
        <v>1434.5</v>
      </c>
      <c r="F25" s="5">
        <v>1944.5</v>
      </c>
      <c r="G25" s="5">
        <v>322.26666666666665</v>
      </c>
      <c r="H25" s="5">
        <v>153.7</v>
      </c>
      <c r="I25" s="5">
        <v>153.7</v>
      </c>
      <c r="J25" s="5">
        <v>188</v>
      </c>
      <c r="K25" s="5">
        <f t="shared" si="0"/>
        <v>341.7</v>
      </c>
      <c r="L25" s="5">
        <f t="shared" si="1"/>
        <v>1479.9</v>
      </c>
      <c r="M25" s="5">
        <v>1172.7</v>
      </c>
      <c r="N25" s="5">
        <v>307.2</v>
      </c>
      <c r="O25" s="5">
        <v>300</v>
      </c>
      <c r="P25" s="5">
        <f t="shared" si="2"/>
        <v>1779.9</v>
      </c>
      <c r="Q25" s="5">
        <f t="shared" si="3"/>
        <v>1438.2</v>
      </c>
      <c r="R25" s="1">
        <v>-73.2</v>
      </c>
      <c r="S25" s="5">
        <v>1365</v>
      </c>
    </row>
    <row r="26" spans="1:19" ht="12.75">
      <c r="A26" s="1"/>
      <c r="B26" s="3" t="s">
        <v>17</v>
      </c>
      <c r="C26" s="5">
        <f aca="true" t="shared" si="4" ref="C26:S26">SUM(C7:C25)</f>
        <v>5251.4</v>
      </c>
      <c r="D26" s="5">
        <f t="shared" si="4"/>
        <v>6324.199999999999</v>
      </c>
      <c r="E26" s="5">
        <f t="shared" si="4"/>
        <v>24750.400000000005</v>
      </c>
      <c r="F26" s="5">
        <f t="shared" si="4"/>
        <v>33498.399999999994</v>
      </c>
      <c r="G26" s="5">
        <f t="shared" si="4"/>
        <v>8409.733333333334</v>
      </c>
      <c r="H26" s="5">
        <f t="shared" si="4"/>
        <v>7253.199999999999</v>
      </c>
      <c r="I26" s="5">
        <f t="shared" si="4"/>
        <v>8137.099999999999</v>
      </c>
      <c r="J26" s="5">
        <f t="shared" si="4"/>
        <v>5730</v>
      </c>
      <c r="K26" s="5">
        <f t="shared" si="4"/>
        <v>13867.100000000002</v>
      </c>
      <c r="L26" s="5">
        <f t="shared" si="4"/>
        <v>23091.499999999996</v>
      </c>
      <c r="M26" s="5">
        <f t="shared" si="4"/>
        <v>18297.6</v>
      </c>
      <c r="N26" s="5">
        <f t="shared" si="4"/>
        <v>4793.900000000001</v>
      </c>
      <c r="O26" s="5">
        <f t="shared" si="4"/>
        <v>7275.6</v>
      </c>
      <c r="P26" s="5">
        <f t="shared" si="4"/>
        <v>30367.1</v>
      </c>
      <c r="Q26" s="5">
        <f>SUM(Q7:Q25)</f>
        <v>16500</v>
      </c>
      <c r="R26" s="5">
        <f t="shared" si="4"/>
        <v>-799.9999999999999</v>
      </c>
      <c r="S26" s="5">
        <f t="shared" si="4"/>
        <v>15700</v>
      </c>
    </row>
  </sheetData>
  <sheetProtection/>
  <mergeCells count="20">
    <mergeCell ref="R3:R5"/>
    <mergeCell ref="P3:P5"/>
    <mergeCell ref="Q3:Q5"/>
    <mergeCell ref="O3:O5"/>
    <mergeCell ref="D3:D5"/>
    <mergeCell ref="H3:H5"/>
    <mergeCell ref="K3:K5"/>
    <mergeCell ref="E3:E5"/>
    <mergeCell ref="F4:F5"/>
    <mergeCell ref="F3:G3"/>
    <mergeCell ref="L3:N3"/>
    <mergeCell ref="L4:L5"/>
    <mergeCell ref="M4:N4"/>
    <mergeCell ref="S3:S5"/>
    <mergeCell ref="A3:A5"/>
    <mergeCell ref="A1:S1"/>
    <mergeCell ref="I3:I5"/>
    <mergeCell ref="B3:B5"/>
    <mergeCell ref="J3:J5"/>
    <mergeCell ref="C3:C5"/>
  </mergeCells>
  <printOptions/>
  <pageMargins left="0.1968503937007874" right="0.1968503937007874" top="1.1811023622047245" bottom="0.787401574803149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3"/>
  <sheetViews>
    <sheetView showGridLines="0" tabSelected="1" zoomScaleSheetLayoutView="85" zoomScalePageLayoutView="0" workbookViewId="0" topLeftCell="A1">
      <pane xSplit="2" ySplit="2" topLeftCell="M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T11" sqref="T11"/>
    </sheetView>
  </sheetViews>
  <sheetFormatPr defaultColWidth="9.140625" defaultRowHeight="12.75"/>
  <cols>
    <col min="1" max="1" width="3.140625" style="0" customWidth="1"/>
    <col min="2" max="2" width="17.57421875" style="0" customWidth="1"/>
    <col min="3" max="3" width="9.421875" style="0" customWidth="1"/>
    <col min="4" max="4" width="9.00390625" style="0" customWidth="1"/>
    <col min="5" max="9" width="10.57421875" style="0" customWidth="1"/>
    <col min="10" max="10" width="9.28125" style="0" customWidth="1"/>
    <col min="11" max="11" width="10.140625" style="0" customWidth="1"/>
    <col min="12" max="12" width="10.28125" style="0" customWidth="1"/>
    <col min="13" max="13" width="9.28125" style="0" bestFit="1" customWidth="1"/>
    <col min="14" max="14" width="10.28125" style="0" customWidth="1"/>
    <col min="15" max="15" width="11.7109375" style="0" customWidth="1"/>
    <col min="16" max="16" width="12.57421875" style="0" customWidth="1"/>
    <col min="17" max="17" width="10.57421875" style="0" customWidth="1"/>
    <col min="18" max="18" width="9.57421875" style="0" customWidth="1"/>
    <col min="19" max="19" width="9.421875" style="0" customWidth="1"/>
    <col min="20" max="20" width="11.28125" style="0" customWidth="1"/>
    <col min="21" max="21" width="11.421875" style="0" customWidth="1"/>
    <col min="22" max="22" width="14.421875" style="0" customWidth="1"/>
    <col min="23" max="23" width="14.140625" style="0" customWidth="1"/>
    <col min="24" max="24" width="10.28125" style="0" customWidth="1"/>
    <col min="25" max="25" width="13.8515625" style="0" customWidth="1"/>
  </cols>
  <sheetData>
    <row r="1" spans="1:25" ht="12.75">
      <c r="A1" s="60" t="s">
        <v>70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3" spans="1:25" ht="111.75" customHeight="1">
      <c r="A3" s="57" t="s">
        <v>20</v>
      </c>
      <c r="B3" s="57" t="s">
        <v>19</v>
      </c>
      <c r="C3" s="53" t="s">
        <v>61</v>
      </c>
      <c r="D3" s="53" t="s">
        <v>62</v>
      </c>
      <c r="E3" s="48" t="s">
        <v>71</v>
      </c>
      <c r="F3" s="17"/>
      <c r="G3" s="17"/>
      <c r="H3" s="64" t="s">
        <v>57</v>
      </c>
      <c r="I3" s="64"/>
      <c r="J3" s="67" t="s">
        <v>72</v>
      </c>
      <c r="K3" s="68"/>
      <c r="L3" s="61" t="s">
        <v>73</v>
      </c>
      <c r="M3" s="53" t="s">
        <v>63</v>
      </c>
      <c r="N3" s="53" t="s">
        <v>64</v>
      </c>
      <c r="O3" s="57" t="s">
        <v>65</v>
      </c>
      <c r="P3" s="48" t="s">
        <v>66</v>
      </c>
      <c r="Q3" s="56" t="s">
        <v>67</v>
      </c>
      <c r="R3" s="51"/>
      <c r="S3" s="52"/>
      <c r="T3" s="57" t="s">
        <v>68</v>
      </c>
      <c r="U3" s="69" t="s">
        <v>69</v>
      </c>
      <c r="V3" s="48" t="s">
        <v>60</v>
      </c>
      <c r="W3" s="48" t="s">
        <v>48</v>
      </c>
      <c r="X3" s="48" t="s">
        <v>49</v>
      </c>
      <c r="Y3" s="48" t="s">
        <v>45</v>
      </c>
    </row>
    <row r="4" spans="1:25" ht="32.25" customHeight="1">
      <c r="A4" s="58"/>
      <c r="B4" s="58"/>
      <c r="C4" s="54"/>
      <c r="D4" s="54"/>
      <c r="E4" s="65"/>
      <c r="F4" s="9" t="s">
        <v>50</v>
      </c>
      <c r="G4" s="9" t="s">
        <v>51</v>
      </c>
      <c r="H4" s="9">
        <v>223</v>
      </c>
      <c r="I4" s="9" t="s">
        <v>56</v>
      </c>
      <c r="J4" s="48" t="s">
        <v>28</v>
      </c>
      <c r="K4" s="22" t="s">
        <v>27</v>
      </c>
      <c r="L4" s="62"/>
      <c r="M4" s="54"/>
      <c r="N4" s="54"/>
      <c r="O4" s="58"/>
      <c r="P4" s="49"/>
      <c r="Q4" s="48" t="s">
        <v>28</v>
      </c>
      <c r="R4" s="51" t="s">
        <v>27</v>
      </c>
      <c r="S4" s="52"/>
      <c r="T4" s="58"/>
      <c r="U4" s="70"/>
      <c r="V4" s="49"/>
      <c r="W4" s="49"/>
      <c r="X4" s="49"/>
      <c r="Y4" s="49"/>
    </row>
    <row r="5" spans="1:25" ht="86.25" customHeight="1">
      <c r="A5" s="59"/>
      <c r="B5" s="59"/>
      <c r="C5" s="55"/>
      <c r="D5" s="55"/>
      <c r="E5" s="66"/>
      <c r="F5" s="10"/>
      <c r="G5" s="18"/>
      <c r="H5" s="18"/>
      <c r="I5" s="18"/>
      <c r="J5" s="50"/>
      <c r="K5" s="23" t="s">
        <v>31</v>
      </c>
      <c r="L5" s="63"/>
      <c r="M5" s="55"/>
      <c r="N5" s="55"/>
      <c r="O5" s="59"/>
      <c r="P5" s="50"/>
      <c r="Q5" s="50"/>
      <c r="R5" s="11">
        <v>211</v>
      </c>
      <c r="S5" s="10">
        <v>213</v>
      </c>
      <c r="T5" s="59"/>
      <c r="U5" s="71"/>
      <c r="V5" s="50"/>
      <c r="W5" s="50"/>
      <c r="X5" s="50"/>
      <c r="Y5" s="50"/>
    </row>
    <row r="6" spans="1:25" ht="14.25">
      <c r="A6" s="12"/>
      <c r="B6" s="12">
        <v>1</v>
      </c>
      <c r="C6" s="31">
        <v>2</v>
      </c>
      <c r="D6" s="31">
        <v>3</v>
      </c>
      <c r="E6" s="19">
        <v>4</v>
      </c>
      <c r="F6" s="12" t="s">
        <v>52</v>
      </c>
      <c r="G6" s="12" t="s">
        <v>53</v>
      </c>
      <c r="H6" s="12" t="s">
        <v>54</v>
      </c>
      <c r="I6" s="12" t="s">
        <v>55</v>
      </c>
      <c r="J6" s="19">
        <v>5</v>
      </c>
      <c r="K6" s="19">
        <v>6</v>
      </c>
      <c r="L6" s="12">
        <v>7</v>
      </c>
      <c r="M6" s="31">
        <v>8</v>
      </c>
      <c r="N6" s="32" t="s">
        <v>58</v>
      </c>
      <c r="O6" s="12">
        <v>9</v>
      </c>
      <c r="P6" s="19" t="s">
        <v>59</v>
      </c>
      <c r="Q6" s="19" t="s">
        <v>38</v>
      </c>
      <c r="R6" s="12">
        <v>12</v>
      </c>
      <c r="S6" s="12">
        <v>13</v>
      </c>
      <c r="T6" s="12">
        <v>14</v>
      </c>
      <c r="U6" s="19" t="s">
        <v>32</v>
      </c>
      <c r="V6" s="19">
        <v>16</v>
      </c>
      <c r="W6" s="19">
        <v>17</v>
      </c>
      <c r="X6" s="19">
        <v>18</v>
      </c>
      <c r="Y6" s="19">
        <v>19</v>
      </c>
    </row>
    <row r="7" spans="1:25" ht="15">
      <c r="A7" s="13">
        <v>1</v>
      </c>
      <c r="B7" s="14" t="s">
        <v>46</v>
      </c>
      <c r="C7" s="34">
        <v>987.9</v>
      </c>
      <c r="D7" s="35">
        <v>1800</v>
      </c>
      <c r="E7" s="20">
        <f>F7+G7</f>
        <v>1551.7</v>
      </c>
      <c r="F7" s="15">
        <v>206.3</v>
      </c>
      <c r="G7" s="15">
        <v>1345.4</v>
      </c>
      <c r="H7" s="16">
        <v>181.7</v>
      </c>
      <c r="I7" s="15">
        <v>0</v>
      </c>
      <c r="J7" s="20">
        <f>E7/10*12</f>
        <v>1862.0400000000002</v>
      </c>
      <c r="K7" s="20">
        <f>G7/10*12</f>
        <v>1614.4800000000002</v>
      </c>
      <c r="L7" s="27">
        <f>2458*94.35%</f>
        <v>2319.1229999999996</v>
      </c>
      <c r="M7" s="33">
        <v>1871.5</v>
      </c>
      <c r="N7" s="34">
        <v>1771.5</v>
      </c>
      <c r="O7" s="30">
        <v>321.8</v>
      </c>
      <c r="P7" s="20">
        <f>N7+O7</f>
        <v>2093.3</v>
      </c>
      <c r="Q7" s="20">
        <f>R7+S7</f>
        <v>606.2112</v>
      </c>
      <c r="R7" s="15">
        <v>465.6</v>
      </c>
      <c r="S7" s="20">
        <f aca="true" t="shared" si="0" ref="S7:S19">R7*30.2/100</f>
        <v>140.6112</v>
      </c>
      <c r="T7" s="15">
        <v>1487.1</v>
      </c>
      <c r="U7" s="20">
        <f>Q7+T7</f>
        <v>2093.3112</v>
      </c>
      <c r="V7" s="20">
        <f>P7</f>
        <v>2093.3</v>
      </c>
      <c r="W7" s="20">
        <f>U7-V7</f>
        <v>0.011199999999917054</v>
      </c>
      <c r="X7" s="20"/>
      <c r="Y7" s="20">
        <f>W7-X7</f>
        <v>0.011199999999917054</v>
      </c>
    </row>
    <row r="8" spans="1:25" ht="15">
      <c r="A8" s="13">
        <v>2</v>
      </c>
      <c r="B8" s="14" t="s">
        <v>2</v>
      </c>
      <c r="C8" s="34">
        <v>426.9</v>
      </c>
      <c r="D8" s="34">
        <v>485.7</v>
      </c>
      <c r="E8" s="20">
        <f aca="true" t="shared" si="1" ref="E8:E19">F8+G8</f>
        <v>3420.5</v>
      </c>
      <c r="F8" s="15">
        <v>2793.8</v>
      </c>
      <c r="G8" s="15">
        <v>626.7</v>
      </c>
      <c r="H8" s="16">
        <v>127</v>
      </c>
      <c r="I8" s="15">
        <v>99</v>
      </c>
      <c r="J8" s="20">
        <f aca="true" t="shared" si="2" ref="J8:J19">E8/10*12</f>
        <v>4104.6</v>
      </c>
      <c r="K8" s="20">
        <f aca="true" t="shared" si="3" ref="K8:K19">G8/10*12</f>
        <v>752.04</v>
      </c>
      <c r="L8" s="27">
        <f>618*94.35%</f>
        <v>583.083</v>
      </c>
      <c r="M8" s="33">
        <v>477.4</v>
      </c>
      <c r="N8" s="34">
        <v>417.4</v>
      </c>
      <c r="O8" s="30">
        <v>80.9</v>
      </c>
      <c r="P8" s="20">
        <f aca="true" t="shared" si="4" ref="P8:P18">N8+O8</f>
        <v>498.29999999999995</v>
      </c>
      <c r="Q8" s="20">
        <f aca="true" t="shared" si="5" ref="Q8:Q19">R8+S8</f>
        <v>3035.2223999999997</v>
      </c>
      <c r="R8" s="15">
        <v>2331.2</v>
      </c>
      <c r="S8" s="20">
        <f t="shared" si="0"/>
        <v>704.0224</v>
      </c>
      <c r="T8" s="15">
        <v>820.9</v>
      </c>
      <c r="U8" s="20">
        <f aca="true" t="shared" si="6" ref="U8:U19">Q8+T8</f>
        <v>3856.1223999999997</v>
      </c>
      <c r="V8" s="20">
        <f aca="true" t="shared" si="7" ref="V8:V19">P8</f>
        <v>498.29999999999995</v>
      </c>
      <c r="W8" s="20">
        <f>U8-V8</f>
        <v>3357.8224</v>
      </c>
      <c r="X8" s="20"/>
      <c r="Y8" s="20">
        <f>W8-X8</f>
        <v>3357.8224</v>
      </c>
    </row>
    <row r="9" spans="1:25" ht="15">
      <c r="A9" s="13">
        <v>3</v>
      </c>
      <c r="B9" s="14" t="s">
        <v>3</v>
      </c>
      <c r="C9" s="34">
        <v>1549.8</v>
      </c>
      <c r="D9" s="34">
        <v>1940.5</v>
      </c>
      <c r="E9" s="20">
        <f t="shared" si="1"/>
        <v>5587.4</v>
      </c>
      <c r="F9" s="15">
        <v>3985.4</v>
      </c>
      <c r="G9" s="15">
        <v>1602</v>
      </c>
      <c r="H9" s="16">
        <v>325.9</v>
      </c>
      <c r="I9" s="15">
        <v>246.9</v>
      </c>
      <c r="J9" s="20">
        <f>E9/10*12</f>
        <v>6704.88</v>
      </c>
      <c r="K9" s="20">
        <f t="shared" si="3"/>
        <v>1922.3999999999999</v>
      </c>
      <c r="L9" s="27">
        <f>448*94.35%</f>
        <v>422.68799999999993</v>
      </c>
      <c r="M9" s="33">
        <v>1676.5</v>
      </c>
      <c r="N9" s="34">
        <v>1076.5</v>
      </c>
      <c r="O9" s="30">
        <v>58.7</v>
      </c>
      <c r="P9" s="20">
        <f t="shared" si="4"/>
        <v>1135.2</v>
      </c>
      <c r="Q9" s="20">
        <f t="shared" si="5"/>
        <v>4672.7478</v>
      </c>
      <c r="R9" s="15">
        <v>3588.9</v>
      </c>
      <c r="S9" s="20">
        <f t="shared" si="0"/>
        <v>1083.8478</v>
      </c>
      <c r="T9" s="15">
        <v>788.2</v>
      </c>
      <c r="U9" s="20">
        <f>Q9+T9</f>
        <v>5460.9478</v>
      </c>
      <c r="V9" s="20">
        <f t="shared" si="7"/>
        <v>1135.2</v>
      </c>
      <c r="W9" s="20">
        <f>U9-V9</f>
        <v>4325.7478</v>
      </c>
      <c r="X9" s="20"/>
      <c r="Y9" s="20">
        <f>W9-X9</f>
        <v>4325.7478</v>
      </c>
    </row>
    <row r="10" spans="1:25" ht="15">
      <c r="A10" s="13">
        <v>4</v>
      </c>
      <c r="B10" s="14" t="s">
        <v>6</v>
      </c>
      <c r="C10" s="34">
        <v>67.6</v>
      </c>
      <c r="D10" s="34">
        <v>90.3</v>
      </c>
      <c r="E10" s="20">
        <f t="shared" si="1"/>
        <v>1619.9</v>
      </c>
      <c r="F10" s="15">
        <v>1325.2</v>
      </c>
      <c r="G10" s="15">
        <v>294.7</v>
      </c>
      <c r="H10" s="16">
        <v>10.1</v>
      </c>
      <c r="I10" s="15">
        <v>36</v>
      </c>
      <c r="J10" s="20">
        <f t="shared" si="2"/>
        <v>1943.88</v>
      </c>
      <c r="K10" s="20">
        <f t="shared" si="3"/>
        <v>353.64</v>
      </c>
      <c r="L10" s="27">
        <f>224*94.35%</f>
        <v>211.34399999999997</v>
      </c>
      <c r="M10" s="33">
        <v>90.3</v>
      </c>
      <c r="N10" s="34">
        <v>79.3</v>
      </c>
      <c r="O10" s="30">
        <v>29.3</v>
      </c>
      <c r="P10" s="20">
        <f t="shared" si="4"/>
        <v>108.6</v>
      </c>
      <c r="Q10" s="20">
        <f t="shared" si="5"/>
        <v>1430.6376</v>
      </c>
      <c r="R10" s="15">
        <v>1098.8</v>
      </c>
      <c r="S10" s="20">
        <f t="shared" si="0"/>
        <v>331.83759999999995</v>
      </c>
      <c r="T10" s="15">
        <v>198.8</v>
      </c>
      <c r="U10" s="20">
        <f t="shared" si="6"/>
        <v>1629.4376</v>
      </c>
      <c r="V10" s="20">
        <f t="shared" si="7"/>
        <v>108.6</v>
      </c>
      <c r="W10" s="20">
        <f aca="true" t="shared" si="8" ref="W10:W19">U10-V10</f>
        <v>1520.8376</v>
      </c>
      <c r="X10" s="20"/>
      <c r="Y10" s="20">
        <f aca="true" t="shared" si="9" ref="Y10:Y19">W10-X10</f>
        <v>1520.8376</v>
      </c>
    </row>
    <row r="11" spans="1:25" ht="15" customHeight="1">
      <c r="A11" s="13">
        <v>5</v>
      </c>
      <c r="B11" s="14" t="s">
        <v>8</v>
      </c>
      <c r="C11" s="34">
        <v>337.4</v>
      </c>
      <c r="D11" s="34">
        <v>450.6</v>
      </c>
      <c r="E11" s="20">
        <f t="shared" si="1"/>
        <v>3646.9</v>
      </c>
      <c r="F11" s="15">
        <v>2827.9</v>
      </c>
      <c r="G11" s="15">
        <v>819</v>
      </c>
      <c r="H11" s="16">
        <v>259.8</v>
      </c>
      <c r="I11" s="15">
        <v>135</v>
      </c>
      <c r="J11" s="20">
        <f t="shared" si="2"/>
        <v>4376.28</v>
      </c>
      <c r="K11" s="20">
        <f t="shared" si="3"/>
        <v>982.8000000000001</v>
      </c>
      <c r="L11" s="27">
        <f>706*94.35%</f>
        <v>666.1109999999999</v>
      </c>
      <c r="M11" s="33">
        <v>451.3</v>
      </c>
      <c r="N11" s="34">
        <v>291.3</v>
      </c>
      <c r="O11" s="30">
        <v>92.5</v>
      </c>
      <c r="P11" s="20">
        <f t="shared" si="4"/>
        <v>383.8</v>
      </c>
      <c r="Q11" s="20">
        <f t="shared" si="5"/>
        <v>3124.8</v>
      </c>
      <c r="R11" s="15">
        <v>2400</v>
      </c>
      <c r="S11" s="20">
        <f t="shared" si="0"/>
        <v>724.8</v>
      </c>
      <c r="T11" s="15">
        <v>875.8</v>
      </c>
      <c r="U11" s="20">
        <f t="shared" si="6"/>
        <v>4000.6000000000004</v>
      </c>
      <c r="V11" s="20">
        <f t="shared" si="7"/>
        <v>383.8</v>
      </c>
      <c r="W11" s="20">
        <f t="shared" si="8"/>
        <v>3616.8</v>
      </c>
      <c r="X11" s="20"/>
      <c r="Y11" s="20">
        <f t="shared" si="9"/>
        <v>3616.8</v>
      </c>
    </row>
    <row r="12" spans="1:25" ht="15" customHeight="1">
      <c r="A12" s="13">
        <v>6</v>
      </c>
      <c r="B12" s="14" t="s">
        <v>9</v>
      </c>
      <c r="C12" s="34">
        <v>84.1</v>
      </c>
      <c r="D12" s="34">
        <v>90</v>
      </c>
      <c r="E12" s="20">
        <f t="shared" si="1"/>
        <v>1540.8000000000002</v>
      </c>
      <c r="F12" s="16">
        <v>1251.2</v>
      </c>
      <c r="G12" s="16">
        <v>289.6</v>
      </c>
      <c r="H12" s="16">
        <v>8.9</v>
      </c>
      <c r="I12" s="16">
        <v>0</v>
      </c>
      <c r="J12" s="20">
        <f t="shared" si="2"/>
        <v>1848.96</v>
      </c>
      <c r="K12" s="20">
        <f t="shared" si="3"/>
        <v>347.52</v>
      </c>
      <c r="L12" s="27">
        <f>329*94.35%</f>
        <v>310.4115</v>
      </c>
      <c r="M12" s="33">
        <v>85</v>
      </c>
      <c r="N12" s="34">
        <v>55</v>
      </c>
      <c r="O12" s="30">
        <v>43</v>
      </c>
      <c r="P12" s="20">
        <f t="shared" si="4"/>
        <v>98</v>
      </c>
      <c r="Q12" s="20">
        <f t="shared" si="5"/>
        <v>1325.3058</v>
      </c>
      <c r="R12" s="15">
        <v>1017.9</v>
      </c>
      <c r="S12" s="20">
        <f t="shared" si="0"/>
        <v>307.4058</v>
      </c>
      <c r="T12" s="15">
        <v>424.9</v>
      </c>
      <c r="U12" s="20">
        <f t="shared" si="6"/>
        <v>1750.2058000000002</v>
      </c>
      <c r="V12" s="20">
        <f t="shared" si="7"/>
        <v>98</v>
      </c>
      <c r="W12" s="20">
        <f t="shared" si="8"/>
        <v>1652.2058000000002</v>
      </c>
      <c r="X12" s="20"/>
      <c r="Y12" s="20">
        <f t="shared" si="9"/>
        <v>1652.2058000000002</v>
      </c>
    </row>
    <row r="13" spans="1:25" ht="15" customHeight="1">
      <c r="A13" s="13">
        <v>7</v>
      </c>
      <c r="B13" s="14" t="s">
        <v>11</v>
      </c>
      <c r="C13" s="34">
        <v>76</v>
      </c>
      <c r="D13" s="34">
        <v>90.4</v>
      </c>
      <c r="E13" s="20">
        <f t="shared" si="1"/>
        <v>1804.5</v>
      </c>
      <c r="F13" s="15">
        <v>1111.3</v>
      </c>
      <c r="G13" s="15">
        <v>693.2</v>
      </c>
      <c r="H13" s="16">
        <v>19.3</v>
      </c>
      <c r="I13" s="15">
        <v>40</v>
      </c>
      <c r="J13" s="20">
        <f t="shared" si="2"/>
        <v>2165.3999999999996</v>
      </c>
      <c r="K13" s="20">
        <f t="shared" si="3"/>
        <v>831.8400000000001</v>
      </c>
      <c r="L13" s="27">
        <f>131*94.35%</f>
        <v>123.59849999999999</v>
      </c>
      <c r="M13" s="33">
        <v>80.5</v>
      </c>
      <c r="N13" s="34">
        <v>22.9</v>
      </c>
      <c r="O13" s="30">
        <v>17.2</v>
      </c>
      <c r="P13" s="20">
        <f t="shared" si="4"/>
        <v>40.099999999999994</v>
      </c>
      <c r="Q13" s="20">
        <f t="shared" si="5"/>
        <v>1458.1098000000002</v>
      </c>
      <c r="R13" s="15">
        <v>1119.9</v>
      </c>
      <c r="S13" s="29">
        <f t="shared" si="0"/>
        <v>338.20980000000003</v>
      </c>
      <c r="T13" s="15">
        <v>476.6</v>
      </c>
      <c r="U13" s="20">
        <f t="shared" si="6"/>
        <v>1934.7098</v>
      </c>
      <c r="V13" s="20">
        <f t="shared" si="7"/>
        <v>40.099999999999994</v>
      </c>
      <c r="W13" s="20">
        <f t="shared" si="8"/>
        <v>1894.6098000000002</v>
      </c>
      <c r="X13" s="20"/>
      <c r="Y13" s="20">
        <f t="shared" si="9"/>
        <v>1894.6098000000002</v>
      </c>
    </row>
    <row r="14" spans="1:25" ht="15">
      <c r="A14" s="13">
        <v>8</v>
      </c>
      <c r="B14" s="14" t="s">
        <v>1</v>
      </c>
      <c r="C14" s="34">
        <v>286.2</v>
      </c>
      <c r="D14" s="34">
        <v>572.1</v>
      </c>
      <c r="E14" s="20">
        <f t="shared" si="1"/>
        <v>4204.5</v>
      </c>
      <c r="F14" s="15">
        <v>3554.5</v>
      </c>
      <c r="G14" s="15">
        <v>650</v>
      </c>
      <c r="H14" s="16">
        <v>70.2</v>
      </c>
      <c r="I14" s="15">
        <v>135.3</v>
      </c>
      <c r="J14" s="20">
        <f t="shared" si="2"/>
        <v>5045.4</v>
      </c>
      <c r="K14" s="20">
        <f t="shared" si="3"/>
        <v>780</v>
      </c>
      <c r="L14" s="27">
        <f>888*94.35%</f>
        <v>837.8279999999999</v>
      </c>
      <c r="M14" s="33">
        <v>582.7</v>
      </c>
      <c r="N14" s="34">
        <v>282.7</v>
      </c>
      <c r="O14" s="30">
        <v>113.1</v>
      </c>
      <c r="P14" s="20">
        <f t="shared" si="4"/>
        <v>395.79999999999995</v>
      </c>
      <c r="Q14" s="20">
        <f>R14+S14</f>
        <v>2916.0894</v>
      </c>
      <c r="R14" s="15">
        <v>2239.7</v>
      </c>
      <c r="S14" s="20">
        <f t="shared" si="0"/>
        <v>676.3893999999999</v>
      </c>
      <c r="T14" s="15">
        <v>527.2</v>
      </c>
      <c r="U14" s="20">
        <f t="shared" si="6"/>
        <v>3443.2893999999997</v>
      </c>
      <c r="V14" s="20">
        <f t="shared" si="7"/>
        <v>395.79999999999995</v>
      </c>
      <c r="W14" s="20">
        <f t="shared" si="8"/>
        <v>3047.4893999999995</v>
      </c>
      <c r="X14" s="20"/>
      <c r="Y14" s="20">
        <f t="shared" si="9"/>
        <v>3047.4893999999995</v>
      </c>
    </row>
    <row r="15" spans="1:25" ht="15" customHeight="1">
      <c r="A15" s="13">
        <v>9</v>
      </c>
      <c r="B15" s="14" t="s">
        <v>12</v>
      </c>
      <c r="C15" s="34">
        <v>114.3</v>
      </c>
      <c r="D15" s="34">
        <v>191.6</v>
      </c>
      <c r="E15" s="20">
        <f t="shared" si="1"/>
        <v>2810.1</v>
      </c>
      <c r="F15" s="16">
        <v>2384.7</v>
      </c>
      <c r="G15" s="16">
        <v>425.4</v>
      </c>
      <c r="H15" s="16">
        <v>17.9</v>
      </c>
      <c r="I15" s="16">
        <v>153</v>
      </c>
      <c r="J15" s="20">
        <f t="shared" si="2"/>
        <v>3372.12</v>
      </c>
      <c r="K15" s="20">
        <f t="shared" si="3"/>
        <v>510.48</v>
      </c>
      <c r="L15" s="27">
        <f>349*94.35%</f>
        <v>329.28149999999994</v>
      </c>
      <c r="M15" s="33">
        <v>194.1</v>
      </c>
      <c r="N15" s="34">
        <v>95.7</v>
      </c>
      <c r="O15" s="30">
        <v>45.6</v>
      </c>
      <c r="P15" s="20">
        <f t="shared" si="4"/>
        <v>141.3</v>
      </c>
      <c r="Q15" s="20">
        <f t="shared" si="5"/>
        <v>3131.4402</v>
      </c>
      <c r="R15" s="15">
        <v>2405.1</v>
      </c>
      <c r="S15" s="20">
        <f t="shared" si="0"/>
        <v>726.3401999999999</v>
      </c>
      <c r="T15" s="15">
        <v>267.1</v>
      </c>
      <c r="U15" s="20">
        <f t="shared" si="6"/>
        <v>3398.5402</v>
      </c>
      <c r="V15" s="20">
        <f t="shared" si="7"/>
        <v>141.3</v>
      </c>
      <c r="W15" s="20">
        <f t="shared" si="8"/>
        <v>3257.2401999999997</v>
      </c>
      <c r="X15" s="20"/>
      <c r="Y15" s="20">
        <f t="shared" si="9"/>
        <v>3257.2401999999997</v>
      </c>
    </row>
    <row r="16" spans="1:25" ht="15" customHeight="1">
      <c r="A16" s="13">
        <v>10</v>
      </c>
      <c r="B16" s="14" t="s">
        <v>13</v>
      </c>
      <c r="C16" s="34">
        <v>142.9</v>
      </c>
      <c r="D16" s="34">
        <v>280.5</v>
      </c>
      <c r="E16" s="20">
        <f t="shared" si="1"/>
        <v>3682.6000000000004</v>
      </c>
      <c r="F16" s="16">
        <v>2974.8</v>
      </c>
      <c r="G16" s="16">
        <v>707.8</v>
      </c>
      <c r="H16" s="16">
        <v>11.1</v>
      </c>
      <c r="I16" s="16">
        <v>122.9</v>
      </c>
      <c r="J16" s="20">
        <f t="shared" si="2"/>
        <v>4419.120000000001</v>
      </c>
      <c r="K16" s="20">
        <f t="shared" si="3"/>
        <v>849.36</v>
      </c>
      <c r="L16" s="27">
        <f>364*94.35%</f>
        <v>343.43399999999997</v>
      </c>
      <c r="M16" s="33">
        <v>280.4</v>
      </c>
      <c r="N16" s="34">
        <v>160.4</v>
      </c>
      <c r="O16" s="30">
        <v>47.7</v>
      </c>
      <c r="P16" s="20">
        <f t="shared" si="4"/>
        <v>208.10000000000002</v>
      </c>
      <c r="Q16" s="20">
        <f t="shared" si="5"/>
        <v>3389.3664</v>
      </c>
      <c r="R16" s="15">
        <v>2603.2</v>
      </c>
      <c r="S16" s="20">
        <f t="shared" si="0"/>
        <v>786.1664</v>
      </c>
      <c r="T16" s="15">
        <v>398</v>
      </c>
      <c r="U16" s="20">
        <f t="shared" si="6"/>
        <v>3787.3664</v>
      </c>
      <c r="V16" s="20">
        <f t="shared" si="7"/>
        <v>208.10000000000002</v>
      </c>
      <c r="W16" s="20">
        <f t="shared" si="8"/>
        <v>3579.2664</v>
      </c>
      <c r="X16" s="20"/>
      <c r="Y16" s="20">
        <f t="shared" si="9"/>
        <v>3579.2664</v>
      </c>
    </row>
    <row r="17" spans="1:25" ht="15">
      <c r="A17" s="13">
        <v>11</v>
      </c>
      <c r="B17" s="14" t="s">
        <v>47</v>
      </c>
      <c r="C17" s="34">
        <v>276.9</v>
      </c>
      <c r="D17" s="34">
        <v>370</v>
      </c>
      <c r="E17" s="20">
        <f t="shared" si="1"/>
        <v>2557.6000000000004</v>
      </c>
      <c r="F17" s="16">
        <v>2018.4</v>
      </c>
      <c r="G17" s="16">
        <v>539.2</v>
      </c>
      <c r="H17" s="16">
        <v>31.6</v>
      </c>
      <c r="I17" s="16">
        <v>70</v>
      </c>
      <c r="J17" s="20">
        <f t="shared" si="2"/>
        <v>3069.120000000001</v>
      </c>
      <c r="K17" s="20">
        <f t="shared" si="3"/>
        <v>647.04</v>
      </c>
      <c r="L17" s="27">
        <f>184*94.35%</f>
        <v>173.60399999999998</v>
      </c>
      <c r="M17" s="33">
        <v>221.6</v>
      </c>
      <c r="N17" s="34">
        <v>151.6</v>
      </c>
      <c r="O17" s="30">
        <v>24.1</v>
      </c>
      <c r="P17" s="20">
        <f t="shared" si="4"/>
        <v>175.7</v>
      </c>
      <c r="Q17" s="20">
        <f t="shared" si="5"/>
        <v>2329.5384</v>
      </c>
      <c r="R17" s="15">
        <v>1789.2</v>
      </c>
      <c r="S17" s="20">
        <f t="shared" si="0"/>
        <v>540.3384</v>
      </c>
      <c r="T17" s="15">
        <v>332.1</v>
      </c>
      <c r="U17" s="20">
        <f t="shared" si="6"/>
        <v>2661.6384</v>
      </c>
      <c r="V17" s="20">
        <f t="shared" si="7"/>
        <v>175.7</v>
      </c>
      <c r="W17" s="20">
        <f t="shared" si="8"/>
        <v>2485.9384</v>
      </c>
      <c r="X17" s="20"/>
      <c r="Y17" s="20">
        <f t="shared" si="9"/>
        <v>2485.9384</v>
      </c>
    </row>
    <row r="18" spans="1:25" ht="15">
      <c r="A18" s="13">
        <v>12</v>
      </c>
      <c r="B18" s="14" t="s">
        <v>14</v>
      </c>
      <c r="C18" s="34">
        <v>310.9</v>
      </c>
      <c r="D18" s="34">
        <v>400.8</v>
      </c>
      <c r="E18" s="20">
        <f t="shared" si="1"/>
        <v>3932.6</v>
      </c>
      <c r="F18" s="15">
        <v>2964.5</v>
      </c>
      <c r="G18" s="15">
        <v>968.1</v>
      </c>
      <c r="H18" s="16">
        <v>129.5</v>
      </c>
      <c r="I18" s="15">
        <v>0</v>
      </c>
      <c r="J18" s="20">
        <f t="shared" si="2"/>
        <v>4719.12</v>
      </c>
      <c r="K18" s="20">
        <f t="shared" si="3"/>
        <v>1161.72</v>
      </c>
      <c r="L18" s="27">
        <f>424*94.35%</f>
        <v>400.044</v>
      </c>
      <c r="M18" s="33">
        <v>378.5</v>
      </c>
      <c r="N18" s="34">
        <v>268.5</v>
      </c>
      <c r="O18" s="30">
        <v>55.5</v>
      </c>
      <c r="P18" s="20">
        <f t="shared" si="4"/>
        <v>324</v>
      </c>
      <c r="Q18" s="20">
        <f t="shared" si="5"/>
        <v>4359.8772</v>
      </c>
      <c r="R18" s="15">
        <v>3348.6</v>
      </c>
      <c r="S18" s="20">
        <f t="shared" si="0"/>
        <v>1011.2772</v>
      </c>
      <c r="T18" s="15">
        <v>570.3</v>
      </c>
      <c r="U18" s="20">
        <f t="shared" si="6"/>
        <v>4930.1772</v>
      </c>
      <c r="V18" s="20">
        <f t="shared" si="7"/>
        <v>324</v>
      </c>
      <c r="W18" s="20">
        <f t="shared" si="8"/>
        <v>4606.1772</v>
      </c>
      <c r="X18" s="20"/>
      <c r="Y18" s="20">
        <f>W18-X18</f>
        <v>4606.1772</v>
      </c>
    </row>
    <row r="19" spans="1:25" ht="15">
      <c r="A19" s="13">
        <v>13</v>
      </c>
      <c r="B19" s="14" t="s">
        <v>15</v>
      </c>
      <c r="C19" s="34">
        <v>173.1</v>
      </c>
      <c r="D19" s="34">
        <v>250.8</v>
      </c>
      <c r="E19" s="20">
        <f t="shared" si="1"/>
        <v>3036</v>
      </c>
      <c r="F19" s="16">
        <v>2327.7</v>
      </c>
      <c r="G19" s="16">
        <v>708.3</v>
      </c>
      <c r="H19" s="16">
        <v>35.8</v>
      </c>
      <c r="I19" s="16">
        <v>154.7</v>
      </c>
      <c r="J19" s="20">
        <f t="shared" si="2"/>
        <v>3643.2000000000003</v>
      </c>
      <c r="K19" s="20">
        <f t="shared" si="3"/>
        <v>849.96</v>
      </c>
      <c r="L19" s="27">
        <f>662*94.35%</f>
        <v>624.597</v>
      </c>
      <c r="M19" s="33">
        <v>205</v>
      </c>
      <c r="N19" s="34">
        <v>165</v>
      </c>
      <c r="O19" s="30">
        <v>86.6</v>
      </c>
      <c r="P19" s="20">
        <f>N19+O19</f>
        <v>251.6</v>
      </c>
      <c r="Q19" s="20">
        <f t="shared" si="5"/>
        <v>2634.9876</v>
      </c>
      <c r="R19" s="15">
        <v>2023.8</v>
      </c>
      <c r="S19" s="20">
        <f t="shared" si="0"/>
        <v>611.1876</v>
      </c>
      <c r="T19" s="15">
        <v>497</v>
      </c>
      <c r="U19" s="20">
        <f t="shared" si="6"/>
        <v>3131.9876</v>
      </c>
      <c r="V19" s="20">
        <f t="shared" si="7"/>
        <v>251.6</v>
      </c>
      <c r="W19" s="20">
        <f t="shared" si="8"/>
        <v>2880.3876</v>
      </c>
      <c r="X19" s="20"/>
      <c r="Y19" s="20">
        <f t="shared" si="9"/>
        <v>2880.3876</v>
      </c>
    </row>
    <row r="20" spans="1:25" s="26" customFormat="1" ht="15">
      <c r="A20" s="24"/>
      <c r="B20" s="25" t="s">
        <v>17</v>
      </c>
      <c r="C20" s="21">
        <f>SUM(C7:C19)</f>
        <v>4834</v>
      </c>
      <c r="D20" s="21">
        <f>SUM(D7:D19)</f>
        <v>7013.300000000001</v>
      </c>
      <c r="E20" s="21">
        <f>SUM(E7:E19)</f>
        <v>39395.09999999999</v>
      </c>
      <c r="F20" s="21">
        <f>F7+F8+F9+F10+F11+F12+F13+F14+F15+F16+F17+F18+F19</f>
        <v>29725.7</v>
      </c>
      <c r="G20" s="21">
        <f>G7+G8+G9+G10+G11+G12+G13+G14+G15+G16+G17+G18+G19</f>
        <v>9669.4</v>
      </c>
      <c r="H20" s="21">
        <f>H7+H8+H9+H10+H11+H12+H13+H14+H15+H16+H17+H18+H19</f>
        <v>1228.7999999999997</v>
      </c>
      <c r="I20" s="21">
        <f>I7+I8+I9+I10+I11+I12+I13+I14+I15+I16+I17+I18+I19</f>
        <v>1192.8</v>
      </c>
      <c r="J20" s="21">
        <f aca="true" t="shared" si="10" ref="J20:P20">SUM(J7:J19)</f>
        <v>47274.12</v>
      </c>
      <c r="K20" s="21">
        <f t="shared" si="10"/>
        <v>11603.280000000002</v>
      </c>
      <c r="L20" s="28">
        <f t="shared" si="10"/>
        <v>7345.1475</v>
      </c>
      <c r="M20" s="21">
        <f t="shared" si="10"/>
        <v>6594.8</v>
      </c>
      <c r="N20" s="21">
        <f>SUM(N7:N19)</f>
        <v>4837.8</v>
      </c>
      <c r="O20" s="21">
        <f t="shared" si="10"/>
        <v>1016.0000000000002</v>
      </c>
      <c r="P20" s="21">
        <f t="shared" si="10"/>
        <v>5853.800000000001</v>
      </c>
      <c r="Q20" s="21">
        <f>Q7+Q8+Q9+Q10+Q11+Q12+Q13+Q14+Q15+Q16+Q17+Q18+Q19</f>
        <v>34414.3338</v>
      </c>
      <c r="R20" s="21">
        <f aca="true" t="shared" si="11" ref="R20:Y20">SUM(R7:R19)</f>
        <v>26431.899999999998</v>
      </c>
      <c r="S20" s="21">
        <f>SUM(S7:S19)</f>
        <v>7982.4338</v>
      </c>
      <c r="T20" s="21">
        <f t="shared" si="11"/>
        <v>7664.000000000001</v>
      </c>
      <c r="U20" s="21">
        <f t="shared" si="11"/>
        <v>42078.3338</v>
      </c>
      <c r="V20" s="21">
        <f t="shared" si="11"/>
        <v>5853.800000000001</v>
      </c>
      <c r="W20" s="21">
        <f t="shared" si="11"/>
        <v>36224.533800000005</v>
      </c>
      <c r="X20" s="21">
        <f t="shared" si="11"/>
        <v>0</v>
      </c>
      <c r="Y20" s="21">
        <f t="shared" si="11"/>
        <v>36224.533800000005</v>
      </c>
    </row>
    <row r="43" ht="12.75">
      <c r="M43">
        <v>7</v>
      </c>
    </row>
  </sheetData>
  <sheetProtection/>
  <mergeCells count="23">
    <mergeCell ref="J4:J5"/>
    <mergeCell ref="J3:K3"/>
    <mergeCell ref="M3:M5"/>
    <mergeCell ref="P3:P5"/>
    <mergeCell ref="U3:U5"/>
    <mergeCell ref="V3:V5"/>
    <mergeCell ref="A1:Y1"/>
    <mergeCell ref="A3:A5"/>
    <mergeCell ref="B3:B5"/>
    <mergeCell ref="O3:O5"/>
    <mergeCell ref="C3:C5"/>
    <mergeCell ref="L3:L5"/>
    <mergeCell ref="X3:X5"/>
    <mergeCell ref="D3:D5"/>
    <mergeCell ref="H3:I3"/>
    <mergeCell ref="E3:E5"/>
    <mergeCell ref="Y3:Y5"/>
    <mergeCell ref="Q4:Q5"/>
    <mergeCell ref="R4:S4"/>
    <mergeCell ref="N3:N5"/>
    <mergeCell ref="Q3:S3"/>
    <mergeCell ref="T3:T5"/>
    <mergeCell ref="W3:W5"/>
  </mergeCells>
  <printOptions/>
  <pageMargins left="0.1968503937007874" right="0.1968503937007874" top="1.1811023622047245" bottom="0.7874015748031497" header="0.5118110236220472" footer="0.5118110236220472"/>
  <pageSetup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Zverdvd.org</cp:lastModifiedBy>
  <cp:lastPrinted>2021-11-12T01:38:40Z</cp:lastPrinted>
  <dcterms:created xsi:type="dcterms:W3CDTF">1996-10-08T23:32:33Z</dcterms:created>
  <dcterms:modified xsi:type="dcterms:W3CDTF">2021-11-12T02:23:33Z</dcterms:modified>
  <cp:category/>
  <cp:version/>
  <cp:contentType/>
  <cp:contentStatus/>
</cp:coreProperties>
</file>