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4\обмен_кф\БЮДЖЕТНО-ЭКОНОМИЧЕСКИЙ ОТДЕЛ\ПОСЕЛЕНИЯ\2024 год\ОЦЕНКА КАЧЕСТВА УПРАВЛЕНИЯ ФИНАНСАМИ\"/>
    </mc:Choice>
  </mc:AlternateContent>
  <xr:revisionPtr revIDLastSave="0" documentId="13_ncr:1_{11D3B57F-B7F2-4084-BBD0-A5BDF7299B20}" xr6:coauthVersionLast="36" xr6:coauthVersionMax="36" xr10:uidLastSave="{00000000-0000-0000-0000-000000000000}"/>
  <bookViews>
    <workbookView xWindow="0" yWindow="0" windowWidth="28800" windowHeight="11625" tabRatio="889" activeTab="8" xr2:uid="{00000000-000D-0000-FFFF-FFFF00000000}"/>
  </bookViews>
  <sheets>
    <sheet name="рейтинг" sheetId="1" r:id="rId1"/>
    <sheet name="форма" sheetId="2" r:id="rId2"/>
    <sheet name="экономика" sheetId="3" r:id="rId3"/>
    <sheet name="финансовая гибкость" sheetId="4" r:id="rId4"/>
    <sheet name="управление расходами" sheetId="5" r:id="rId5"/>
    <sheet name="управление доходами" sheetId="6" r:id="rId6"/>
    <sheet name="учет, отчетность и прозрачность" sheetId="7" r:id="rId7"/>
    <sheet name="расмотрение параметров бюджета" sheetId="8" r:id="rId8"/>
    <sheet name="работа в програмных комплексах" sheetId="9" r:id="rId9"/>
  </sheets>
  <definedNames>
    <definedName name="_xlnm.Print_Area" localSheetId="7">'расмотрение параметров бюджета'!$A$1:$E$63</definedName>
    <definedName name="_xlnm.Print_Area" localSheetId="0">рейтинг!$A$1:$F$23</definedName>
    <definedName name="_xlnm.Print_Area" localSheetId="5">'управление доходами'!$A$1:$E$47</definedName>
    <definedName name="_xlnm.Print_Area" localSheetId="4">'управление расходами'!$A$1:$G$31</definedName>
    <definedName name="_xlnm.Print_Area" localSheetId="3">'финансовая гибкость'!$A$1:$E$90</definedName>
    <definedName name="_xlnm.Print_Area" localSheetId="1">форма!$A$1:$M$36</definedName>
  </definedNames>
  <calcPr calcId="191029"/>
</workbook>
</file>

<file path=xl/calcChain.xml><?xml version="1.0" encoding="utf-8"?>
<calcChain xmlns="http://schemas.openxmlformats.org/spreadsheetml/2006/main">
  <c r="F16" i="5" l="1"/>
  <c r="G16" i="5" s="1"/>
  <c r="D7" i="3" l="1"/>
  <c r="D28" i="6" l="1"/>
  <c r="D22" i="6"/>
  <c r="F30" i="4" l="1"/>
  <c r="F23" i="4" l="1"/>
  <c r="F24" i="4"/>
  <c r="F25" i="4"/>
  <c r="F26" i="4"/>
  <c r="F27" i="4"/>
  <c r="F28" i="4"/>
  <c r="F29" i="4"/>
  <c r="F31" i="4"/>
  <c r="F22" i="4"/>
  <c r="D37" i="6" l="1"/>
  <c r="D81" i="4"/>
  <c r="C17" i="3"/>
  <c r="B17" i="3"/>
  <c r="D17" i="3" l="1"/>
  <c r="D23" i="6"/>
  <c r="D86" i="4" l="1"/>
  <c r="M35" i="2" l="1"/>
  <c r="L35" i="2"/>
  <c r="K35" i="2"/>
  <c r="J35" i="2"/>
  <c r="I35" i="2"/>
  <c r="H35" i="2"/>
  <c r="G35" i="2"/>
  <c r="F35" i="2"/>
  <c r="E35" i="2"/>
  <c r="D35" i="2"/>
  <c r="D37" i="4" l="1"/>
  <c r="D38" i="4"/>
  <c r="D39" i="4"/>
  <c r="D40" i="4"/>
  <c r="D41" i="4"/>
  <c r="D42" i="4"/>
  <c r="D43" i="4"/>
  <c r="D44" i="4"/>
  <c r="D45" i="4"/>
  <c r="D46" i="4"/>
  <c r="D75" i="4" l="1"/>
  <c r="M21" i="2" l="1"/>
  <c r="L21" i="2"/>
  <c r="K21" i="2"/>
  <c r="J21" i="2"/>
  <c r="I21" i="2"/>
  <c r="H21" i="2"/>
  <c r="G21" i="2"/>
  <c r="F21" i="2"/>
  <c r="E21" i="2"/>
  <c r="D21" i="2"/>
  <c r="M20" i="2"/>
  <c r="L20" i="2"/>
  <c r="K20" i="2"/>
  <c r="J20" i="2"/>
  <c r="I20" i="2"/>
  <c r="H20" i="2"/>
  <c r="G20" i="2"/>
  <c r="F20" i="2"/>
  <c r="E20" i="2"/>
  <c r="D20" i="2"/>
  <c r="M19" i="2"/>
  <c r="L19" i="2"/>
  <c r="K19" i="2"/>
  <c r="J19" i="2"/>
  <c r="I19" i="2"/>
  <c r="H19" i="2"/>
  <c r="G19" i="2"/>
  <c r="F19" i="2"/>
  <c r="E19" i="2"/>
  <c r="D19" i="2"/>
  <c r="D24" i="6" l="1"/>
  <c r="D25" i="6"/>
  <c r="D26" i="6"/>
  <c r="D27" i="6"/>
  <c r="D29" i="6"/>
  <c r="D30" i="6"/>
  <c r="D31" i="6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22" i="5"/>
  <c r="E22" i="5" s="1"/>
  <c r="M24" i="2"/>
  <c r="G15" i="5"/>
  <c r="L24" i="2" s="1"/>
  <c r="G14" i="5"/>
  <c r="K24" i="2" s="1"/>
  <c r="G13" i="5"/>
  <c r="J24" i="2" s="1"/>
  <c r="G12" i="5"/>
  <c r="I24" i="2" s="1"/>
  <c r="G11" i="5"/>
  <c r="H24" i="2" s="1"/>
  <c r="G10" i="5"/>
  <c r="G24" i="2" s="1"/>
  <c r="G9" i="5"/>
  <c r="F24" i="2" s="1"/>
  <c r="G8" i="5"/>
  <c r="E24" i="2" s="1"/>
  <c r="G7" i="5"/>
  <c r="D24" i="2" s="1"/>
  <c r="D8" i="5"/>
  <c r="E23" i="2" s="1"/>
  <c r="D9" i="5"/>
  <c r="F23" i="2" s="1"/>
  <c r="D10" i="5"/>
  <c r="G23" i="2" s="1"/>
  <c r="D11" i="5"/>
  <c r="H23" i="2" s="1"/>
  <c r="D12" i="5"/>
  <c r="I23" i="2" s="1"/>
  <c r="D13" i="5"/>
  <c r="J23" i="2" s="1"/>
  <c r="D14" i="5"/>
  <c r="K23" i="2" s="1"/>
  <c r="D15" i="5"/>
  <c r="L23" i="2" s="1"/>
  <c r="D16" i="5"/>
  <c r="M23" i="2" s="1"/>
  <c r="D7" i="5"/>
  <c r="D23" i="2" s="1"/>
  <c r="D7" i="4" l="1"/>
  <c r="E7" i="4" s="1"/>
  <c r="D7" i="6"/>
  <c r="D22" i="4"/>
  <c r="E21" i="7"/>
  <c r="E7" i="7" s="1"/>
  <c r="E22" i="7"/>
  <c r="E8" i="7" s="1"/>
  <c r="E23" i="7"/>
  <c r="E9" i="7" s="1"/>
  <c r="E24" i="7"/>
  <c r="E10" i="7" s="1"/>
  <c r="E25" i="7"/>
  <c r="E11" i="7" s="1"/>
  <c r="E26" i="7"/>
  <c r="E12" i="7" s="1"/>
  <c r="E27" i="7"/>
  <c r="E13" i="7" s="1"/>
  <c r="E28" i="7"/>
  <c r="E14" i="7" s="1"/>
  <c r="E29" i="7"/>
  <c r="E15" i="7" s="1"/>
  <c r="E20" i="7"/>
  <c r="E6" i="7" s="1"/>
  <c r="E6" i="9"/>
  <c r="E7" i="9"/>
  <c r="E8" i="9"/>
  <c r="E9" i="9"/>
  <c r="E10" i="9"/>
  <c r="E11" i="9"/>
  <c r="E12" i="9"/>
  <c r="E13" i="9"/>
  <c r="E14" i="9"/>
  <c r="E5" i="9"/>
  <c r="A7" i="2"/>
  <c r="A8" i="2" s="1"/>
  <c r="A9" i="2" s="1"/>
  <c r="A10" i="2" s="1"/>
  <c r="A11" i="2" s="1"/>
  <c r="A12" i="2" s="1"/>
  <c r="A14" i="2" s="1"/>
  <c r="A15" i="2" s="1"/>
  <c r="A16" i="2" s="1"/>
  <c r="A17" i="2" s="1"/>
  <c r="D63" i="8"/>
  <c r="E63" i="8" s="1"/>
  <c r="M17" i="2" s="1"/>
  <c r="D62" i="8"/>
  <c r="E62" i="8" s="1"/>
  <c r="L17" i="2" s="1"/>
  <c r="D61" i="8"/>
  <c r="E61" i="8" s="1"/>
  <c r="K17" i="2" s="1"/>
  <c r="D60" i="8"/>
  <c r="E60" i="8" s="1"/>
  <c r="J17" i="2" s="1"/>
  <c r="D59" i="8"/>
  <c r="E59" i="8" s="1"/>
  <c r="I17" i="2" s="1"/>
  <c r="D58" i="8"/>
  <c r="E58" i="8" s="1"/>
  <c r="H17" i="2" s="1"/>
  <c r="D57" i="8"/>
  <c r="E57" i="8" s="1"/>
  <c r="G17" i="2" s="1"/>
  <c r="D56" i="8"/>
  <c r="E56" i="8" s="1"/>
  <c r="F17" i="2" s="1"/>
  <c r="D55" i="8"/>
  <c r="E55" i="8" s="1"/>
  <c r="E17" i="2" s="1"/>
  <c r="D54" i="8"/>
  <c r="E54" i="8" s="1"/>
  <c r="D17" i="2" s="1"/>
  <c r="D39" i="8"/>
  <c r="E39" i="8" s="1"/>
  <c r="E16" i="2" s="1"/>
  <c r="D40" i="8"/>
  <c r="E40" i="8" s="1"/>
  <c r="F16" i="2" s="1"/>
  <c r="D41" i="8"/>
  <c r="E41" i="8" s="1"/>
  <c r="G16" i="2" s="1"/>
  <c r="D42" i="8"/>
  <c r="E42" i="8" s="1"/>
  <c r="H16" i="2" s="1"/>
  <c r="D43" i="8"/>
  <c r="E43" i="8" s="1"/>
  <c r="I16" i="2" s="1"/>
  <c r="D44" i="8"/>
  <c r="E44" i="8" s="1"/>
  <c r="J16" i="2" s="1"/>
  <c r="D45" i="8"/>
  <c r="E45" i="8" s="1"/>
  <c r="K16" i="2" s="1"/>
  <c r="D46" i="8"/>
  <c r="E46" i="8" s="1"/>
  <c r="L16" i="2" s="1"/>
  <c r="D47" i="8"/>
  <c r="E47" i="8" s="1"/>
  <c r="M16" i="2" s="1"/>
  <c r="D38" i="8"/>
  <c r="E38" i="8" s="1"/>
  <c r="D16" i="2" s="1"/>
  <c r="E24" i="6"/>
  <c r="E25" i="6"/>
  <c r="E26" i="6"/>
  <c r="E27" i="6"/>
  <c r="E28" i="6"/>
  <c r="E29" i="6"/>
  <c r="E30" i="6"/>
  <c r="E31" i="6"/>
  <c r="G6" i="7" l="1"/>
  <c r="M11" i="2"/>
  <c r="D74" i="4"/>
  <c r="L11" i="2" s="1"/>
  <c r="D73" i="4"/>
  <c r="K11" i="2" s="1"/>
  <c r="D72" i="4"/>
  <c r="J11" i="2" s="1"/>
  <c r="D71" i="4"/>
  <c r="I11" i="2" s="1"/>
  <c r="D70" i="4"/>
  <c r="H11" i="2" s="1"/>
  <c r="D69" i="4"/>
  <c r="G11" i="2" s="1"/>
  <c r="D68" i="4"/>
  <c r="F11" i="2" s="1"/>
  <c r="D67" i="4"/>
  <c r="E11" i="2" s="1"/>
  <c r="D66" i="4"/>
  <c r="D11" i="2" s="1"/>
  <c r="D60" i="4"/>
  <c r="M10" i="2" s="1"/>
  <c r="D59" i="4"/>
  <c r="L10" i="2" s="1"/>
  <c r="D58" i="4"/>
  <c r="K10" i="2" s="1"/>
  <c r="D57" i="4"/>
  <c r="J10" i="2" s="1"/>
  <c r="D56" i="4"/>
  <c r="I10" i="2" s="1"/>
  <c r="D55" i="4"/>
  <c r="H10" i="2" s="1"/>
  <c r="D54" i="4"/>
  <c r="G10" i="2" s="1"/>
  <c r="D53" i="4"/>
  <c r="F10" i="2" s="1"/>
  <c r="D52" i="4"/>
  <c r="E10" i="2" s="1"/>
  <c r="D51" i="4"/>
  <c r="D10" i="2" s="1"/>
  <c r="F9" i="2" l="1"/>
  <c r="G9" i="2"/>
  <c r="H9" i="2"/>
  <c r="I9" i="2"/>
  <c r="J9" i="2"/>
  <c r="K9" i="2"/>
  <c r="L9" i="2"/>
  <c r="M9" i="2"/>
  <c r="E9" i="2"/>
  <c r="D9" i="2"/>
  <c r="D30" i="8" l="1"/>
  <c r="E30" i="8" s="1"/>
  <c r="M15" i="2" s="1"/>
  <c r="D29" i="8"/>
  <c r="E29" i="8" s="1"/>
  <c r="L15" i="2" s="1"/>
  <c r="D28" i="8"/>
  <c r="E28" i="8" s="1"/>
  <c r="K15" i="2" s="1"/>
  <c r="D27" i="8"/>
  <c r="E27" i="8" s="1"/>
  <c r="J15" i="2" s="1"/>
  <c r="D26" i="8"/>
  <c r="E26" i="8" s="1"/>
  <c r="I15" i="2" s="1"/>
  <c r="D25" i="8"/>
  <c r="E25" i="8" s="1"/>
  <c r="H15" i="2" s="1"/>
  <c r="D24" i="8"/>
  <c r="E24" i="8" s="1"/>
  <c r="G15" i="2" s="1"/>
  <c r="D23" i="8"/>
  <c r="E23" i="8" s="1"/>
  <c r="F15" i="2" s="1"/>
  <c r="D22" i="8"/>
  <c r="E22" i="8" s="1"/>
  <c r="E15" i="2" s="1"/>
  <c r="D21" i="8"/>
  <c r="E21" i="8" s="1"/>
  <c r="D15" i="2" s="1"/>
  <c r="D14" i="8"/>
  <c r="E14" i="8" s="1"/>
  <c r="M14" i="2" s="1"/>
  <c r="D13" i="8"/>
  <c r="E13" i="8" s="1"/>
  <c r="L14" i="2" s="1"/>
  <c r="D12" i="8"/>
  <c r="E12" i="8" s="1"/>
  <c r="K14" i="2" s="1"/>
  <c r="D11" i="8"/>
  <c r="E11" i="8" s="1"/>
  <c r="J14" i="2" s="1"/>
  <c r="D10" i="8"/>
  <c r="E10" i="8" s="1"/>
  <c r="I14" i="2" s="1"/>
  <c r="D9" i="8"/>
  <c r="E9" i="8" s="1"/>
  <c r="H14" i="2" s="1"/>
  <c r="D8" i="8"/>
  <c r="E8" i="8" s="1"/>
  <c r="G14" i="2" s="1"/>
  <c r="D7" i="8"/>
  <c r="E7" i="8" s="1"/>
  <c r="F14" i="2" s="1"/>
  <c r="D6" i="8"/>
  <c r="E6" i="8" s="1"/>
  <c r="E14" i="2" s="1"/>
  <c r="D5" i="8"/>
  <c r="E5" i="8" l="1"/>
  <c r="D14" i="2" s="1"/>
  <c r="M34" i="2"/>
  <c r="L34" i="2"/>
  <c r="K34" i="2"/>
  <c r="J34" i="2"/>
  <c r="I34" i="2"/>
  <c r="H34" i="2"/>
  <c r="G34" i="2"/>
  <c r="F34" i="2"/>
  <c r="E34" i="2"/>
  <c r="D34" i="2"/>
  <c r="M33" i="2"/>
  <c r="L33" i="2"/>
  <c r="K33" i="2"/>
  <c r="J33" i="2"/>
  <c r="I33" i="2"/>
  <c r="H33" i="2"/>
  <c r="G33" i="2"/>
  <c r="F33" i="2"/>
  <c r="E33" i="2"/>
  <c r="D33" i="2"/>
  <c r="M32" i="2"/>
  <c r="L32" i="2"/>
  <c r="K32" i="2"/>
  <c r="J32" i="2"/>
  <c r="I32" i="2"/>
  <c r="H32" i="2"/>
  <c r="G32" i="2"/>
  <c r="F32" i="2"/>
  <c r="E32" i="2"/>
  <c r="D32" i="2"/>
  <c r="M31" i="2"/>
  <c r="L31" i="2"/>
  <c r="K31" i="2"/>
  <c r="J31" i="2"/>
  <c r="I31" i="2"/>
  <c r="H31" i="2"/>
  <c r="G31" i="2"/>
  <c r="F31" i="2"/>
  <c r="E31" i="2"/>
  <c r="D31" i="2"/>
  <c r="G15" i="7"/>
  <c r="G14" i="7"/>
  <c r="G13" i="7"/>
  <c r="G12" i="7"/>
  <c r="G11" i="7"/>
  <c r="G10" i="7"/>
  <c r="G9" i="7"/>
  <c r="G8" i="7"/>
  <c r="G7" i="7"/>
  <c r="M28" i="2"/>
  <c r="K28" i="2"/>
  <c r="J28" i="2"/>
  <c r="I28" i="2"/>
  <c r="H28" i="2"/>
  <c r="G28" i="2"/>
  <c r="F28" i="2"/>
  <c r="D46" i="6"/>
  <c r="E46" i="6" s="1"/>
  <c r="M29" i="2" s="1"/>
  <c r="D45" i="6"/>
  <c r="E45" i="6" s="1"/>
  <c r="L29" i="2" s="1"/>
  <c r="D44" i="6"/>
  <c r="E44" i="6" s="1"/>
  <c r="K29" i="2" s="1"/>
  <c r="D43" i="6"/>
  <c r="E43" i="6" s="1"/>
  <c r="J29" i="2" s="1"/>
  <c r="D42" i="6"/>
  <c r="E42" i="6" s="1"/>
  <c r="I29" i="2" s="1"/>
  <c r="D41" i="6"/>
  <c r="E41" i="6" s="1"/>
  <c r="H29" i="2" s="1"/>
  <c r="D40" i="6"/>
  <c r="E40" i="6" s="1"/>
  <c r="G29" i="2" s="1"/>
  <c r="D39" i="6"/>
  <c r="E39" i="6" s="1"/>
  <c r="F29" i="2" s="1"/>
  <c r="D38" i="6"/>
  <c r="E38" i="6" s="1"/>
  <c r="E29" i="2" s="1"/>
  <c r="E37" i="6"/>
  <c r="D29" i="2" s="1"/>
  <c r="E22" i="6"/>
  <c r="D16" i="6"/>
  <c r="E16" i="6" s="1"/>
  <c r="M27" i="2" s="1"/>
  <c r="D15" i="6"/>
  <c r="E15" i="6" s="1"/>
  <c r="L27" i="2" s="1"/>
  <c r="D14" i="6"/>
  <c r="E14" i="6" s="1"/>
  <c r="K27" i="2" s="1"/>
  <c r="D13" i="6"/>
  <c r="E13" i="6" s="1"/>
  <c r="J27" i="2" s="1"/>
  <c r="D12" i="6"/>
  <c r="E12" i="6" s="1"/>
  <c r="I27" i="2" s="1"/>
  <c r="D11" i="6"/>
  <c r="E11" i="6" s="1"/>
  <c r="H27" i="2" s="1"/>
  <c r="D10" i="6"/>
  <c r="E10" i="6" s="1"/>
  <c r="G27" i="2" s="1"/>
  <c r="D9" i="6"/>
  <c r="E9" i="6" s="1"/>
  <c r="F27" i="2" s="1"/>
  <c r="D8" i="6"/>
  <c r="E8" i="6" s="1"/>
  <c r="E27" i="2" s="1"/>
  <c r="E7" i="6"/>
  <c r="D27" i="2" s="1"/>
  <c r="M25" i="2"/>
  <c r="L25" i="2"/>
  <c r="K25" i="2"/>
  <c r="J25" i="2"/>
  <c r="I25" i="2"/>
  <c r="H25" i="2"/>
  <c r="G25" i="2"/>
  <c r="F25" i="2"/>
  <c r="E25" i="2"/>
  <c r="D25" i="2"/>
  <c r="D90" i="4"/>
  <c r="M12" i="2" s="1"/>
  <c r="D89" i="4"/>
  <c r="L12" i="2" s="1"/>
  <c r="D88" i="4"/>
  <c r="K12" i="2" s="1"/>
  <c r="D87" i="4"/>
  <c r="J12" i="2" s="1"/>
  <c r="I12" i="2"/>
  <c r="D85" i="4"/>
  <c r="H12" i="2" s="1"/>
  <c r="D84" i="4"/>
  <c r="G12" i="2" s="1"/>
  <c r="D83" i="4"/>
  <c r="F12" i="2" s="1"/>
  <c r="D82" i="4"/>
  <c r="E12" i="2" s="1"/>
  <c r="D31" i="4"/>
  <c r="D30" i="4"/>
  <c r="E30" i="4" s="1"/>
  <c r="L8" i="2" s="1"/>
  <c r="D29" i="4"/>
  <c r="E29" i="4" s="1"/>
  <c r="K8" i="2" s="1"/>
  <c r="D28" i="4"/>
  <c r="E28" i="4" s="1"/>
  <c r="J8" i="2" s="1"/>
  <c r="D27" i="4"/>
  <c r="E27" i="4" s="1"/>
  <c r="I8" i="2" s="1"/>
  <c r="D26" i="4"/>
  <c r="E26" i="4" s="1"/>
  <c r="H8" i="2" s="1"/>
  <c r="D25" i="4"/>
  <c r="E25" i="4" s="1"/>
  <c r="G8" i="2" s="1"/>
  <c r="D24" i="4"/>
  <c r="E24" i="4" s="1"/>
  <c r="F8" i="2" s="1"/>
  <c r="D23" i="4"/>
  <c r="E23" i="4" s="1"/>
  <c r="E22" i="4"/>
  <c r="D8" i="2" s="1"/>
  <c r="D16" i="4"/>
  <c r="D15" i="4"/>
  <c r="D14" i="4"/>
  <c r="D13" i="4"/>
  <c r="D12" i="4"/>
  <c r="E12" i="4" s="1"/>
  <c r="D11" i="4"/>
  <c r="D10" i="4"/>
  <c r="D9" i="4"/>
  <c r="E9" i="4" s="1"/>
  <c r="D8" i="4"/>
  <c r="D7" i="2"/>
  <c r="D16" i="3"/>
  <c r="D15" i="3"/>
  <c r="E15" i="3" s="1"/>
  <c r="L5" i="2" s="1"/>
  <c r="D14" i="3"/>
  <c r="D13" i="3"/>
  <c r="E13" i="3" s="1"/>
  <c r="J5" i="2" s="1"/>
  <c r="D12" i="3"/>
  <c r="D11" i="3"/>
  <c r="E11" i="3" s="1"/>
  <c r="H5" i="2" s="1"/>
  <c r="D10" i="3"/>
  <c r="D9" i="3"/>
  <c r="E9" i="3" s="1"/>
  <c r="D8" i="3"/>
  <c r="E8" i="3" s="1"/>
  <c r="E7" i="3"/>
  <c r="C36" i="2"/>
  <c r="E31" i="4" l="1"/>
  <c r="M8" i="2" s="1"/>
  <c r="E8" i="4"/>
  <c r="E7" i="2" s="1"/>
  <c r="E16" i="4"/>
  <c r="M7" i="2" s="1"/>
  <c r="E13" i="4"/>
  <c r="J7" i="2" s="1"/>
  <c r="J36" i="2" s="1"/>
  <c r="C12" i="1" s="1"/>
  <c r="E10" i="4"/>
  <c r="G7" i="2" s="1"/>
  <c r="E14" i="4"/>
  <c r="K7" i="2" s="1"/>
  <c r="E11" i="4"/>
  <c r="H7" i="2" s="1"/>
  <c r="H36" i="2" s="1"/>
  <c r="C10" i="1" s="1"/>
  <c r="E15" i="4"/>
  <c r="L7" i="2" s="1"/>
  <c r="E10" i="3"/>
  <c r="G5" i="2" s="1"/>
  <c r="E14" i="3"/>
  <c r="K5" i="2" s="1"/>
  <c r="E12" i="3"/>
  <c r="I5" i="2" s="1"/>
  <c r="E16" i="3"/>
  <c r="M5" i="2" s="1"/>
  <c r="D12" i="2"/>
  <c r="E23" i="6"/>
  <c r="E28" i="2" s="1"/>
  <c r="D28" i="2"/>
  <c r="E8" i="2"/>
  <c r="E5" i="2"/>
  <c r="F7" i="2"/>
  <c r="F5" i="2"/>
  <c r="I7" i="2"/>
  <c r="D5" i="2"/>
  <c r="L28" i="2"/>
  <c r="L36" i="2" l="1"/>
  <c r="K36" i="2"/>
  <c r="G36" i="2"/>
  <c r="M36" i="2"/>
  <c r="D36" i="2"/>
  <c r="E36" i="2"/>
  <c r="C7" i="1" s="1"/>
  <c r="F36" i="2"/>
  <c r="I36" i="2"/>
  <c r="D12" i="1"/>
  <c r="E12" i="1"/>
  <c r="D10" i="1"/>
  <c r="E10" i="1"/>
  <c r="D11" i="1" l="1"/>
  <c r="C11" i="1"/>
  <c r="D15" i="1"/>
  <c r="C15" i="1"/>
  <c r="D13" i="1"/>
  <c r="C13" i="1"/>
  <c r="E8" i="1"/>
  <c r="C8" i="1"/>
  <c r="E6" i="1"/>
  <c r="C6" i="1"/>
  <c r="E9" i="1"/>
  <c r="C9" i="1"/>
  <c r="E14" i="1"/>
  <c r="C14" i="1"/>
  <c r="D14" i="1"/>
  <c r="E13" i="1"/>
  <c r="D9" i="1"/>
  <c r="E15" i="1"/>
  <c r="E7" i="1"/>
  <c r="E11" i="1"/>
  <c r="D8" i="1"/>
  <c r="D6" i="1"/>
  <c r="D7" i="1" l="1"/>
</calcChain>
</file>

<file path=xl/sharedStrings.xml><?xml version="1.0" encoding="utf-8"?>
<sst xmlns="http://schemas.openxmlformats.org/spreadsheetml/2006/main" count="417" uniqueCount="172">
  <si>
    <t>ЭКОНОМИКА</t>
  </si>
  <si>
    <t>Наименование муниципального образования</t>
  </si>
  <si>
    <t>№ п.п.</t>
  </si>
  <si>
    <t>Оценка качества управления</t>
  </si>
  <si>
    <t>Процент качества управления</t>
  </si>
  <si>
    <t>Степень качества управления муниципальными финансами *</t>
  </si>
  <si>
    <t>Ундино-Посельское сельское поселение</t>
  </si>
  <si>
    <t>Матусовское сельское поселение</t>
  </si>
  <si>
    <t>Нижнекокуйское сельское поселение</t>
  </si>
  <si>
    <t>Подойницынское сельское поселение</t>
  </si>
  <si>
    <t>Ундинское сельское поселение</t>
  </si>
  <si>
    <t>Казаковское сельское поселение</t>
  </si>
  <si>
    <t>Жидкинское сельское поселение</t>
  </si>
  <si>
    <t>Нижнеильдиканское сельское поселение</t>
  </si>
  <si>
    <t>Нижнегирюнинское сельское поселение</t>
  </si>
  <si>
    <t>городское поселение "Город Балей"</t>
  </si>
  <si>
    <t xml:space="preserve">*  Примечание </t>
  </si>
  <si>
    <t>№ п/п</t>
  </si>
  <si>
    <t>Наименование показателя</t>
  </si>
  <si>
    <t>Удельный вес показателя, (%)</t>
  </si>
  <si>
    <t>ФИНАНСОВАЯ ГИБКОСТЬ</t>
  </si>
  <si>
    <t>Зависимость бюджета муниципального образования от финансовой помощи</t>
  </si>
  <si>
    <t>Фактическое исполнение местного бюджета по налоговым и неналоговым доходам от первоначального утвержденного значения на год</t>
  </si>
  <si>
    <t>Динамика снижения просроченной кредиторской задолженности по заработной плате</t>
  </si>
  <si>
    <t>Динамика снижения просроченной кредиторской задолженности по начислениям на выплаты по оплате труда</t>
  </si>
  <si>
    <t>Динамика снижения просроченной кредиторской задолженности по оплате коммунальных услуг</t>
  </si>
  <si>
    <t>УПРАВЛЕНИЕ РАСХОДАМИ</t>
  </si>
  <si>
    <t>УПРАВЛЕНИЕ ДОХОДАМИ</t>
  </si>
  <si>
    <t>Динамика налоговых доходов по налогу на имущество</t>
  </si>
  <si>
    <t>Динамика налоговых доходов по земельному налогу</t>
  </si>
  <si>
    <t>УЧЕТ, ОТЧЕТНОСТЬ И ПРОЗРАЧНОСТЬ</t>
  </si>
  <si>
    <t xml:space="preserve">Оценка качества управления бюджетным процессом </t>
  </si>
  <si>
    <t>Наименование муниципаль-ного образования</t>
  </si>
  <si>
    <t>А – объем доходов местного бюджета от безвозмездных поступлений за исключением субвенций и иных межбюджетных трансфертов, имеющих целевое назначение, тыс.руб.</t>
  </si>
  <si>
    <t xml:space="preserve"> В - объем доходов местного бюджета за исключением субвенций и иных межбюджетных трансфертов, имеющих целевое назначение, тыс.руб.</t>
  </si>
  <si>
    <t>V4. Динамика снижения просроченной кредиторской задолженности по заработной плате</t>
  </si>
  <si>
    <t>V5. Динамика снижения просроченной кредиторской задолженности по начислениям на выплаты по оплате труда</t>
  </si>
  <si>
    <t>V6. Динамика снижения просроченной кредиторской задолженности по оплате коммунальных услуг</t>
  </si>
  <si>
    <t>ИТОГО</t>
  </si>
  <si>
    <t>Удельный вес показателя (%)</t>
  </si>
  <si>
    <t>Наличие утвержденных и размещенных в сети Интернет решения о бюджете</t>
  </si>
  <si>
    <t>Наличие утвержденных и размещенных в сети Интернет сопоставимой таблицы целевых статей расходов, применяемых при составлении и исполнении местных бюджетов</t>
  </si>
  <si>
    <t>Ежемесячное размещение в сети Интернет отчетов об исполнении бюджета</t>
  </si>
  <si>
    <t>Выполнение требований Бюджетного кодекса Российской Федерации в части предоставления проектов решений на заключение в администрацию муниципального района "Балейский район"</t>
  </si>
  <si>
    <t>Динамика роста налоговых доходов к предшествующему периоду</t>
  </si>
  <si>
    <t xml:space="preserve">Оценка финансового положения муниципального образования                                                                 (V1≥103 → V1=1; V1≤95 → V1=0)                      </t>
  </si>
  <si>
    <t xml:space="preserve">Оценка финансового положения муниципального образования                                                                 (V2≥55 → V2=0;             V2≤25 → V2=1)                      </t>
  </si>
  <si>
    <t xml:space="preserve">Оценка финансового положения  муниципального образования                                                                 (V3≥95 → V3=1;             V3&lt;95 → V3=0)                      </t>
  </si>
  <si>
    <t xml:space="preserve">Оценка финансового положения  муниципального образования                                                                 (V4&gt;1 → V4=1; V4&lt;1 → V4=0)                      </t>
  </si>
  <si>
    <t xml:space="preserve">Оценка финансового положения  муниципального образования                                                                 (V5&gt;1 → V5=1; V5&lt;1 → V5=0)                      </t>
  </si>
  <si>
    <t xml:space="preserve">Оценка финансового положения  муниципального образования   </t>
  </si>
  <si>
    <t>РАССМОТРЕНИЕ ПАРАМЕТРОВ БЮДЖЕТА</t>
  </si>
  <si>
    <t>РАБОТА В ПРОГРАММНЫХ КОМПЛЕКСАХ</t>
  </si>
  <si>
    <t>Формирование бюджетной отчетности и бухгалтерской отчетности муниципального образования в подсистеме «Свод-СМАРТ Про»</t>
  </si>
  <si>
    <t>Проектирование бюджета, реестр расходных обязательств в программном комплексе «Проект-СМАРТ Про»</t>
  </si>
  <si>
    <t>Своевременность представления бюджетной отчетности в Комитет по финансам</t>
  </si>
  <si>
    <t>кол-во месяцев в году</t>
  </si>
  <si>
    <t>Соотношение темпа роста (снижения) недоимки в отчетном финансовом году по отношению к предшествующему отчетному финансовому году</t>
  </si>
  <si>
    <t>Приведение показателей бюджета муниципального образование в соответствие с согласованными параметрами до 30 марта в части доходов</t>
  </si>
  <si>
    <t>Приведение показателей бюджета муниципального образование в соответствие с согласованными параметрами до 30 марта в части расходов</t>
  </si>
  <si>
    <t>V 10. Приведение показателей бюджета муниципального образование в соответствие с согласованными параметрами до 30 марта в части доходов</t>
  </si>
  <si>
    <t xml:space="preserve">Оценка финансового положения муниципального образования                                                                 (V10≥100 → V10=1;             V10&lt;100 → V10=0)                      </t>
  </si>
  <si>
    <t>V 11. Приведение показателей бюджета муниципального образование в соответствие с согласованными параметрами до 30 марта в части расходов</t>
  </si>
  <si>
    <t xml:space="preserve">Оценка финансового положения муниципального образования                                                                 (V11≥100 → V11=1;             V11&lt;100 → V11=0)                      </t>
  </si>
  <si>
    <t xml:space="preserve">Оценка финансового положения  муниципального образования                                                                 (V16&gt;100 → V16=0;             V16&lt;100 → V16=1)                      </t>
  </si>
  <si>
    <t xml:space="preserve">V 15. Соблюдение норматива на формирование фонда оплаты труда органов местного самоуправления                 </t>
  </si>
  <si>
    <t xml:space="preserve">V 16. Соблюдение нормативов формирования расходов на содержание органов местного самоуправления </t>
  </si>
  <si>
    <t xml:space="preserve">Оценка финансового положения  муниципального образования                                                                 (V15&gt;100 → V15=0;             V15&lt;100 → V15=1)                      </t>
  </si>
  <si>
    <t xml:space="preserve">Соблюдение норамативов формирования расходов на содержание органов местного самоуправления муниципальных образования </t>
  </si>
  <si>
    <t>Соблюдение нормативов на формирование фонда оплаты труда органов местного самоуправления муниципальных образования</t>
  </si>
  <si>
    <t>В - фактически начисленный фонд оплаты труда органов местного самоуправления</t>
  </si>
  <si>
    <t>В - фактически начисленные расходы органов местного самоуправления</t>
  </si>
  <si>
    <t>V7. Динамика снижения кредиторской задолженности</t>
  </si>
  <si>
    <t xml:space="preserve">Оценка финансового положения (качества управления бюджетным процессом) муниципального образования                                                                 (V7&lt;1 → V7=0;                V7&gt;1 → V7=1)                      </t>
  </si>
  <si>
    <t xml:space="preserve">Оценка финансового положения  муниципального образования                                                                 (V6&gt;1 → V6=1;                 V6&lt;1 → V6=0)                      </t>
  </si>
  <si>
    <t>Динамика снижения кредиторской задолженности</t>
  </si>
  <si>
    <t>Соблюдения фактически начисленного фонда оплаты труда от утвержденного "нулевыми чтениями"</t>
  </si>
  <si>
    <t xml:space="preserve">Оценка финансового положения муниципального образования                                                                 (V8≥101 → V8=0;             V8&lt;101 → V8=1)                      </t>
  </si>
  <si>
    <t>Снижение остатков денежных средств в муниципальном образовании</t>
  </si>
  <si>
    <r>
      <t>Оценка финансового положения муниципального образования                                                                 (V17</t>
    </r>
    <r>
      <rPr>
        <sz val="10"/>
        <rFont val="Calibri"/>
        <family val="2"/>
        <charset val="204"/>
      </rPr>
      <t>≤</t>
    </r>
    <r>
      <rPr>
        <sz val="10"/>
        <rFont val="Times New Roman"/>
        <family val="1"/>
        <charset val="204"/>
      </rPr>
      <t xml:space="preserve"> 95  → V17=1;                  V17&gt; 95 → V17=0)                      </t>
    </r>
  </si>
  <si>
    <t>V 18. Соотношение темпа роста (снижения) недоимки в отчетном финансовом году по отношению к предшествующему отчетному финансовому году</t>
  </si>
  <si>
    <t>Соотношение темпа роста (снижения) недоимки в отчетном финансовом году по отношению к предшествующему отчетному финансовому году, %</t>
  </si>
  <si>
    <t xml:space="preserve">Оценка фин муниципального образования                                                                 (V18&lt;0 → V18=1;                V18&gt;0 → V18=0)                      </t>
  </si>
  <si>
    <t>V 19. Динамика налоговых доходов по налогу на имущество</t>
  </si>
  <si>
    <t>Динамика налоговых доходов по налогу на имущество, %</t>
  </si>
  <si>
    <t xml:space="preserve">Оценка финансового положения муниципального образования                                                                 (V20&lt;95 → V20=0;                  V20&gt;110 → V20=1)                      </t>
  </si>
  <si>
    <t xml:space="preserve">Оценка финансового положения муниципального образования                                                                 (V19&lt;95 → V19=0;                  V19&gt;110 → V19=1)                      </t>
  </si>
  <si>
    <t>V 20. Динамика налоговых доходов по земельному налогу</t>
  </si>
  <si>
    <t>Динамика налоговых доходов по земельному налогу, %</t>
  </si>
  <si>
    <t>V 21 - Наличие утвержденных и размещенных в сети Интернет решения о бюджете</t>
  </si>
  <si>
    <t>V 22 - Наличие утвержденных и размещенных в сети Интернет сопоставимой таблицы целевых статей расходов, применяемых при составлении и исполнении местных бюджетов</t>
  </si>
  <si>
    <t>V 23 - Ежемесячное размещение в сети Интернет отчетов об исполнении бюджета</t>
  </si>
  <si>
    <t>V 24 - Своевременность представления бюджетной отчетности в Комитет по финансам</t>
  </si>
  <si>
    <t>V 25 - Выполнение требований Бюджетного кодекса Российской Федерации в части предоставления проектов решений на заключение в администрацию муниципального района "Балейский район"</t>
  </si>
  <si>
    <t>A - количество месяцев в отчетном финансовом году, за которые бюджетная отчетность представлена позже</t>
  </si>
  <si>
    <t>V13: Формирование бюджетной отчетности и бухгалтерской отчетности муниципального образования в подсистеме «Свод-СМАРТ Про»</t>
  </si>
  <si>
    <t>V 14: Проектирование бюджета, реестр расходных обязательств в программном комплексе «Проект-СМАРТ Про»</t>
  </si>
  <si>
    <t>Ведение бюджетного учета и отчетности по исполнению бюджета муниципального образования (роспись, кассовое исполнение, бюджетные обязательства), а также формирование перспективного кассового плана, реестра источников доходов муниципального образования в информационной системе Министерства в программном комплексе «Бюджет-СМАРТ Про», своевременная подгрузка из программного комплекса СУФД</t>
  </si>
  <si>
    <t xml:space="preserve"> V 12: Ведение бюджетного учета и отчетности по исполнению бюджета муниципального образования (роспись, кассовое исполнение, бюджетные обязательства), а также формирование перспективного кассового плана, реестра источников доходов муниципального образования в информационной системе Министерства в программном комплексе «Бюджет-СМАРТ Про», своевременная подгрузка из программного комплекса СУФД</t>
  </si>
  <si>
    <t>Ссылка о размещении Решений о бюджете</t>
  </si>
  <si>
    <t>Ссылка о размещении сопоставимой таблицы</t>
  </si>
  <si>
    <t>Ссылка о размещении бюджетной отчетности</t>
  </si>
  <si>
    <t>Наименование степени</t>
  </si>
  <si>
    <r>
      <t>I Степень качества   (</t>
    </r>
    <r>
      <rPr>
        <sz val="10"/>
        <rFont val="Times New Roman"/>
        <family val="1"/>
        <charset val="204"/>
      </rPr>
      <t>от 70 до 100] - высокое качество управления муниципальными финансами</t>
    </r>
  </si>
  <si>
    <r>
      <t>II Степень качества   (</t>
    </r>
    <r>
      <rPr>
        <sz val="10"/>
        <rFont val="Times New Roman"/>
        <family val="1"/>
        <charset val="204"/>
      </rPr>
      <t>от 30 до 69] - надлежащее качество управления муниципальными финансами</t>
    </r>
  </si>
  <si>
    <r>
      <t>III Степень качества   [</t>
    </r>
    <r>
      <rPr>
        <sz val="10"/>
        <rFont val="Times New Roman"/>
        <family val="1"/>
        <charset val="204"/>
      </rPr>
      <t>от 0 до 29] - не надлежащее качество управления муниципальными финансами</t>
    </r>
  </si>
  <si>
    <t>сельское поселение "Ундино-Посельское"</t>
  </si>
  <si>
    <t>сельское поселение "Матусовское"</t>
  </si>
  <si>
    <t>сельское поселение "Нижнекокуйское"</t>
  </si>
  <si>
    <t>сельское поселение "Подойницынское"</t>
  </si>
  <si>
    <t>сельское поселение "Ундинское"</t>
  </si>
  <si>
    <t>сельское поселение "Казаковское"</t>
  </si>
  <si>
    <t>сельское поселение "Жидкинское"</t>
  </si>
  <si>
    <t>сельское поселение "Ильдиканское"</t>
  </si>
  <si>
    <t>сельское поселение "Нижнегирюнинское"</t>
  </si>
  <si>
    <t>Городское поселение "Город Балей"</t>
  </si>
  <si>
    <t>Работа в программных комплексах</t>
  </si>
  <si>
    <t>Соблюдения фактически начисленных расходов на коммунальные услуги и приобретение КПТ от утвержденного "нулевыми чтениями"</t>
  </si>
  <si>
    <t>Фактическое исполнение результатов по ФОТ на 2022 год, %</t>
  </si>
  <si>
    <t>Отношение согласованных параметров бюджета к показателям по состоянию на 30.03.2022 г, %</t>
  </si>
  <si>
    <t>Официальный сайт Администрации Балейского района | Бюджет сельского поселения (75.ru)</t>
  </si>
  <si>
    <t>Официальный сайт Администрации Балейского района | ОТЧЕТ ОБ ИСПОЛНЕНИИ БЮДЖЕТА (75.ru)</t>
  </si>
  <si>
    <t>Сайт Администрации города Балей (xn--80abfehymuat.xn--p1ai)</t>
  </si>
  <si>
    <r>
      <t xml:space="preserve">А - утвержденный норматив на формирование </t>
    </r>
    <r>
      <rPr>
        <b/>
        <sz val="10"/>
        <rFont val="Times New Roman"/>
        <family val="1"/>
        <charset val="204"/>
      </rPr>
      <t>фонда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оплаты труда</t>
    </r>
    <r>
      <rPr>
        <sz val="10"/>
        <rFont val="Times New Roman"/>
        <family val="1"/>
        <charset val="204"/>
      </rPr>
      <t xml:space="preserve"> органов местного самоуправления</t>
    </r>
  </si>
  <si>
    <r>
      <t xml:space="preserve">А - утвержденный норматив на </t>
    </r>
    <r>
      <rPr>
        <b/>
        <sz val="10"/>
        <rFont val="Times New Roman"/>
        <family val="1"/>
        <charset val="204"/>
      </rPr>
      <t>формирование расходов органов местного самоуправления</t>
    </r>
  </si>
  <si>
    <t>ttps://baleysk.75.ru/gorodskoe-i-selskie-poseleniya/selskoe-poselenie-quotundinskoequot/206659-npa</t>
  </si>
  <si>
    <t>В – объем согласованного ФОТ на нулевых чтениях на 2023 г., тыс.руб.</t>
  </si>
  <si>
    <t>А - объем фактически начисленного ФОТ за 2023 г., тыс.руб.</t>
  </si>
  <si>
    <t>V8. Фактическое исполнение результатов по ФОТ на 2023 год</t>
  </si>
  <si>
    <t>V9. Фактическое исполнение результатов по коммунальным услугам и КПТ на 2023 год</t>
  </si>
  <si>
    <t>В – объем согласованных расходов на коммунальные услуги и приобретение КПТ на нулевых чтениях на 2023 г., тыс.руб.</t>
  </si>
  <si>
    <t>А - объем фактически начисленных расходов на коммунальные услуги и приобретение КПТ за 2023 г., тыс.руб.</t>
  </si>
  <si>
    <t>Фактическое исполнение результатов по коммунальным услугам и приобретению КПТ на 2023 год, %</t>
  </si>
  <si>
    <t>В – объем согласованных параметров в части доходов на 2023 г., тыс.руб.</t>
  </si>
  <si>
    <t>А - объем плановых показателей по доходам по состоянию на 30.03.2023 г., тыс.руб.</t>
  </si>
  <si>
    <t>В случае выполнения соглашения плюс 5 баллов, в случае невыполнения соглашения минус 15 баллов</t>
  </si>
  <si>
    <t>А - объем плановых показателей по расходам (по первоочередным) по состоянию на 30.03.2024 г., тыс.руб.</t>
  </si>
  <si>
    <t>В – объем согласованных параметров в части расходов (на первоочередные) на 2024 г., тыс.руб.</t>
  </si>
  <si>
    <t>Отношение согласованных параметров бюджета к показателям по состоянию на 30.03.2024 г, %</t>
  </si>
  <si>
    <t>А – объем недоимки по налогам и сборам в 2024 г., тыс.руб.</t>
  </si>
  <si>
    <t>В – объем недоимки по налогам и сборам в 2023 г., тыс.руб.</t>
  </si>
  <si>
    <t>А – объем налоговых доходов по налогу на имущество физ. лиц за 2024 г., тыс.руб.</t>
  </si>
  <si>
    <t>В – объем налоговых доходов по налогу на имущество физ. лиц за 2023 г., тыс.руб.</t>
  </si>
  <si>
    <t>А – объем налоговых доходов по земельному налогу за 2024 г., тыс.руб.</t>
  </si>
  <si>
    <t>В – объем налоговых доходов по земельному налогу за 2023 г., тыс.руб.</t>
  </si>
  <si>
    <t>А - остаток денежных средств по состоянию на 01.01.2024 г., тыс.руб.</t>
  </si>
  <si>
    <t>В - остаток денежных средств по состоянию на 01.01.2025 г., тыс.руб.</t>
  </si>
  <si>
    <t>Доля снижения остатков денежных средств, сложившихся на 1 января 2023 года, %</t>
  </si>
  <si>
    <t>А - кредиторской задолженности на 01.01.2024 г., тыс.руб.</t>
  </si>
  <si>
    <t>В – кредиторская задолженность на 31.12.2024 г., тыс.руб.</t>
  </si>
  <si>
    <t>V7 - Динамика снижения кредиторской задолженности за 2024 г.</t>
  </si>
  <si>
    <t>Оценка качества управления муниципальными финансами в муниципальных образованиях муниципального района "Балейский район" по результатам работы за 2024 год</t>
  </si>
  <si>
    <t>Выполнение условий соглвашения по дотации за 2024 год</t>
  </si>
  <si>
    <t>Мониторинг и оценка качества управления бюджетным процессом в поселениях муниципального района "Балейский район" за 2024 год</t>
  </si>
  <si>
    <t xml:space="preserve"> V 1. Динамика роста налоговых доходов к 2024 г.</t>
  </si>
  <si>
    <t>А – налоговых доходов за 2024 г., тыс.руб.</t>
  </si>
  <si>
    <t>В – налоговые доходы за 2023 г., тыс.руб.</t>
  </si>
  <si>
    <t xml:space="preserve"> V 1 - динамика роста налоговых доходов к 2024 г., %</t>
  </si>
  <si>
    <t>А - просроченная кредиторская задолженность по оплате коммунальных услуг на 01.01.2024 г.</t>
  </si>
  <si>
    <t>В - просроченная кредиторская задолженность по оплате коммунальных услуг на 31.12.2024 г.</t>
  </si>
  <si>
    <t>Динамика снижения просроченной кредиторской задолженности по начислениям на выплаты по оплате труда за 2024 г.</t>
  </si>
  <si>
    <t>А - просроченная кредиторская задолженность по начислениям на выплаты по оплате труда на 01.01.2024 г.</t>
  </si>
  <si>
    <t>В- просроченная кредиторская задолженность по начислениям на выплаты по оплате труда на 31.12.2024 г.</t>
  </si>
  <si>
    <t>А - просроченная кредиторская задолженность по заработной плате на 01.01. 2024 г.</t>
  </si>
  <si>
    <t>В - просроченная кредиторская задолженность по заработной плате на 31.12.2024 г.</t>
  </si>
  <si>
    <t>V4 - Динамика снижения просроченной кредиторской задолженности по заработной плате за 2024 г.</t>
  </si>
  <si>
    <t>А - объем фактически поступивших налоговых и неналоговых доходов в 2024 г., тыс.руб.</t>
  </si>
  <si>
    <t>В – объем первоначально утвержденного решением о бюджете значения налоговых и неналоговых доходов на 2024 г., тыс.руб.</t>
  </si>
  <si>
    <t>V3 - Фактическое исполнение местного бюджета по налоговым и неналоговым доходам от первоначального утвержденного значения на 2024 год, %</t>
  </si>
  <si>
    <t>V3. Фактическое исполнение местного бюджета по налоговым и неналоговым доходам от первоначального утвержденного значения на 2024 год</t>
  </si>
  <si>
    <t>V2 - Зависимость бюджета муниципального образования от финансовой помощи в 2024 г., %</t>
  </si>
  <si>
    <t>V 2. Зависимость бюджета муниципального образования от финансовой помощи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</si>
</sst>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</font>
    <font>
      <sz val="2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165" fontId="3" fillId="0" borderId="0" xfId="0" applyNumberFormat="1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vertical="center" textRotation="90" wrapText="1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justify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justify" vertical="center" wrapText="1"/>
    </xf>
    <xf numFmtId="165" fontId="7" fillId="11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/>
    </xf>
    <xf numFmtId="0" fontId="3" fillId="11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2" fillId="0" borderId="0" xfId="1" applyAlignment="1">
      <alignment wrapText="1"/>
    </xf>
    <xf numFmtId="164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4" fontId="6" fillId="0" borderId="0" xfId="0" applyNumberFormat="1" applyFont="1" applyFill="1" applyBorder="1" applyAlignment="1">
      <alignment vertical="center" textRotation="90" wrapText="1"/>
    </xf>
    <xf numFmtId="2" fontId="0" fillId="0" borderId="0" xfId="0" applyNumberFormat="1"/>
    <xf numFmtId="2" fontId="0" fillId="11" borderId="0" xfId="0" applyNumberFormat="1" applyFill="1"/>
    <xf numFmtId="0" fontId="0" fillId="11" borderId="0" xfId="0" applyFill="1"/>
    <xf numFmtId="4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12" fillId="0" borderId="1" xfId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justify" vertical="center" wrapText="1"/>
    </xf>
    <xf numFmtId="0" fontId="0" fillId="0" borderId="0" xfId="0" applyFill="1"/>
    <xf numFmtId="4" fontId="0" fillId="0" borderId="0" xfId="0" applyNumberFormat="1" applyFill="1"/>
    <xf numFmtId="2" fontId="0" fillId="0" borderId="0" xfId="0" applyNumberFormat="1" applyFill="1"/>
    <xf numFmtId="4" fontId="3" fillId="12" borderId="1" xfId="0" applyNumberFormat="1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 wrapText="1"/>
    </xf>
    <xf numFmtId="4" fontId="3" fillId="12" borderId="1" xfId="0" applyNumberFormat="1" applyFont="1" applyFill="1" applyBorder="1" applyAlignment="1">
      <alignment horizontal="center" vertical="center"/>
    </xf>
    <xf numFmtId="4" fontId="3" fillId="12" borderId="0" xfId="0" applyNumberFormat="1" applyFont="1" applyFill="1" applyAlignment="1">
      <alignment horizontal="justify" vertical="center" wrapText="1"/>
    </xf>
    <xf numFmtId="0" fontId="3" fillId="12" borderId="0" xfId="0" applyFont="1" applyFill="1" applyAlignment="1">
      <alignment horizontal="center" vertical="center" wrapText="1"/>
    </xf>
    <xf numFmtId="166" fontId="3" fillId="12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/>
    </xf>
    <xf numFmtId="4" fontId="3" fillId="12" borderId="1" xfId="0" applyNumberFormat="1" applyFont="1" applyFill="1" applyBorder="1" applyAlignment="1">
      <alignment horizontal="center"/>
    </xf>
    <xf numFmtId="0" fontId="3" fillId="12" borderId="0" xfId="0" applyFont="1" applyFill="1" applyBorder="1" applyAlignment="1">
      <alignment horizontal="justify" vertical="center" wrapText="1"/>
    </xf>
    <xf numFmtId="0" fontId="3" fillId="12" borderId="0" xfId="0" applyFont="1" applyFill="1" applyAlignment="1">
      <alignment horizontal="justify" vertical="center" wrapText="1"/>
    </xf>
    <xf numFmtId="2" fontId="3" fillId="12" borderId="1" xfId="0" applyNumberFormat="1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2" fontId="3" fillId="12" borderId="1" xfId="0" applyNumberFormat="1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4" fillId="0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1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baleysk.75.ru/gorodskoe-i-selskie-poseleniya/selskoe-poselenie-quotmatusovskoequot/286250-otchet-ob-ispolnenii-byudzheta" TargetMode="External"/><Relationship Id="rId13" Type="http://schemas.openxmlformats.org/officeDocument/2006/relationships/hyperlink" Target="https://baleysk.75.ru/gorodskoe-i-selskie-poseleniya/selskoe-poselenie-kazakovskoe/206544-byudjet-selskogo-poseleniya" TargetMode="External"/><Relationship Id="rId18" Type="http://schemas.openxmlformats.org/officeDocument/2006/relationships/hyperlink" Target="https://baleysk.75.ru/gorodskoe-i-selskie-poseleniya/selskoe-poselenie-quotundino-poselskoequot/206505-byudjet-selskogo-poseleniya" TargetMode="External"/><Relationship Id="rId26" Type="http://schemas.openxmlformats.org/officeDocument/2006/relationships/hyperlink" Target="https://baleysk.75.ru/gorodskoe-i-selskie-poseleniya/selskoe-poselenie-kazakovskoe/206544-byudjet-selskogo-poseleniya" TargetMode="External"/><Relationship Id="rId3" Type="http://schemas.openxmlformats.org/officeDocument/2006/relationships/hyperlink" Target="https://baleysk.75.ru/gorodskoe-i-selskie-poseleniya/selskoe-poselenie-quotundinskoequot/286249-otchet-ob-ispolnenii-byudzheta" TargetMode="External"/><Relationship Id="rId21" Type="http://schemas.openxmlformats.org/officeDocument/2006/relationships/hyperlink" Target="https://baleysk.75.ru/gorodskoe-i-selskie-poseleniya/selskoe-poselenie-quotnijnegiryuninskoequot/296902-byudzhet-sel-skogo-poseleniya" TargetMode="External"/><Relationship Id="rId7" Type="http://schemas.openxmlformats.org/officeDocument/2006/relationships/hyperlink" Target="https://baleysk.75.ru/gorodskoe-i-selskie-poseleniya/selskoe-poselenie-quotnijnekokuyskoequot/206616-byudjet-selskogo-poseleniya" TargetMode="External"/><Relationship Id="rId12" Type="http://schemas.openxmlformats.org/officeDocument/2006/relationships/hyperlink" Target="https://baleysk.75.ru/gorodskoe-i-selskie-poseleniya/selskoe-poselenie-kazakovskoe/286252-otchet-ob-ispolnenii-byudzheta" TargetMode="External"/><Relationship Id="rId17" Type="http://schemas.openxmlformats.org/officeDocument/2006/relationships/hyperlink" Target="https://baleysk.75.ru/gorodskoe-i-selskie-poseleniya/selskoe-poselenie-quotundino-poselskoequot/275297-otchet-ob-ispolnenii-byudzheta" TargetMode="External"/><Relationship Id="rId25" Type="http://schemas.openxmlformats.org/officeDocument/2006/relationships/hyperlink" Target="https://baleysk.75.ru/gorodskoe-i-selskie-poseleniya/selskoe-poselenie-quotmatusovskoequot/206585-byudjet-selskogo-poseleniya" TargetMode="External"/><Relationship Id="rId2" Type="http://schemas.openxmlformats.org/officeDocument/2006/relationships/hyperlink" Target="https://baleysk.75.ru/gorodskoe-i-selskie-poseleniya/selskoe-poselenie-quotjidkinskoequot/295463-otchet-ob-ispolnenii-byudzheta-1" TargetMode="External"/><Relationship Id="rId16" Type="http://schemas.openxmlformats.org/officeDocument/2006/relationships/hyperlink" Target="https://baleysk.75.ru/gorodskoe-i-selskie-poseleniya/selskoe-poselenie-quotpodoynicynskoequot/206632-byudjet-selskogo-poseleniya" TargetMode="External"/><Relationship Id="rId20" Type="http://schemas.openxmlformats.org/officeDocument/2006/relationships/hyperlink" Target="https://&#1075;&#1086;&#1088;&#1086;&#1076;&#1073;&#1072;&#1083;&#1077;&#1081;.&#1088;&#1092;/?ysclid=ldcrnbs2p1582307449" TargetMode="External"/><Relationship Id="rId29" Type="http://schemas.openxmlformats.org/officeDocument/2006/relationships/hyperlink" Target="https://&#1075;&#1086;&#1088;&#1086;&#1076;&#1073;&#1072;&#1083;&#1077;&#1081;.&#1088;&#1092;/?ysclid=ldcrnbs2p1582307449" TargetMode="External"/><Relationship Id="rId1" Type="http://schemas.openxmlformats.org/officeDocument/2006/relationships/hyperlink" Target="https://baleysk.75.ru/gorodskoe-i-selskie-poseleniya/selskoe-poselenie-quotjidkinskoequot/206678-byudjet-selskogo-poseleniya" TargetMode="External"/><Relationship Id="rId6" Type="http://schemas.openxmlformats.org/officeDocument/2006/relationships/hyperlink" Target="https://baleysk.75.ru/gorodskoe-i-selskie-poseleniya/selskoe-poselenie-quotnijnekokuyskoequot/286253-otchet-ob-ispolnenii-byudzheta" TargetMode="External"/><Relationship Id="rId11" Type="http://schemas.openxmlformats.org/officeDocument/2006/relationships/hyperlink" Target="https://baleysk.75.ru/gorodskoe-i-selskie-poseleniya/selskoe-poselenie-quotnijnegiryuninskoequot/296902-byudzhet-sel-skogo-poseleniya" TargetMode="External"/><Relationship Id="rId24" Type="http://schemas.openxmlformats.org/officeDocument/2006/relationships/hyperlink" Target="https://baleysk.75.ru/gorodskoe-i-selskie-poseleniya/selskoe-poselenie-quotundino-poselskoequot/206505-byudjet-selskogo-poseleniya" TargetMode="External"/><Relationship Id="rId5" Type="http://schemas.openxmlformats.org/officeDocument/2006/relationships/hyperlink" Target="https://baleysk.75.ru/gorodskoe-i-selskie-poseleniya/selskoe-poselenie-quotpodoynicynskoequot/286254-otchet-ob-ispolnenii-byudzheta" TargetMode="External"/><Relationship Id="rId15" Type="http://schemas.openxmlformats.org/officeDocument/2006/relationships/hyperlink" Target="https://baleysk.75.ru/gorodskoe-i-selskie-poseleniya/selskoe-poselenie-quotnijneildikanskoequot/206530-byudjet-selskogo-poseleniya" TargetMode="External"/><Relationship Id="rId23" Type="http://schemas.openxmlformats.org/officeDocument/2006/relationships/hyperlink" Target="https://baleysk.75.ru/gorodskoe-i-selskie-poseleniya/selskoe-poselenie-quotjidkinskoequot/206678-byudjet-selskogo-poseleniya" TargetMode="External"/><Relationship Id="rId28" Type="http://schemas.openxmlformats.org/officeDocument/2006/relationships/hyperlink" Target="https://baleysk.75.ru/gorodskoe-i-selskie-poseleniya/selskoe-poselenie-quotnijnekokuyskoequot/206616-byudjet-selskogo-poseleniya" TargetMode="External"/><Relationship Id="rId10" Type="http://schemas.openxmlformats.org/officeDocument/2006/relationships/hyperlink" Target="https://baleysk.75.ru/gorodskoe-i-selskie-poseleniya/selskoe-poselenie-quotnijnegiryuninskoequot/286251-otchet-ob-ispolnenii-byudzheta" TargetMode="External"/><Relationship Id="rId19" Type="http://schemas.openxmlformats.org/officeDocument/2006/relationships/hyperlink" Target="https://&#1075;&#1086;&#1088;&#1086;&#1076;&#1073;&#1072;&#1083;&#1077;&#1081;.&#1088;&#1092;/?ysclid=ldcrnbs2p1582307449" TargetMode="External"/><Relationship Id="rId4" Type="http://schemas.openxmlformats.org/officeDocument/2006/relationships/hyperlink" Target="https://baleysk.75.ru/gorodskoe-i-selskie-poseleniya/selskoe-poselenie-quotundinskoequot/206658-byudjet-selskogo-poseleniya" TargetMode="External"/><Relationship Id="rId9" Type="http://schemas.openxmlformats.org/officeDocument/2006/relationships/hyperlink" Target="https://baleysk.75.ru/gorodskoe-i-selskie-poseleniya/selskoe-poselenie-quotmatusovskoequot/206585-byudjet-selskogo-poseleniya" TargetMode="External"/><Relationship Id="rId14" Type="http://schemas.openxmlformats.org/officeDocument/2006/relationships/hyperlink" Target="https://baleysk.75.ru/gorodskoe-i-selskie-poseleniya/selskoe-poselenie-quotnijneildikanskoequot/296130-otchet-ob-ispolnenii-byudzheta" TargetMode="External"/><Relationship Id="rId22" Type="http://schemas.openxmlformats.org/officeDocument/2006/relationships/hyperlink" Target="https://baleysk.75.ru/gorodskoe-i-selskie-poseleniya/selskoe-poselenie-quotnijneildikanskoequot/206530-byudjet-selskogo-poseleniya" TargetMode="External"/><Relationship Id="rId27" Type="http://schemas.openxmlformats.org/officeDocument/2006/relationships/hyperlink" Target="https://baleysk.75.ru/gorodskoe-i-selskie-poseleniya/selskoe-poselenie-quotpodoynicynskoequot/206632-byudjet-selskogo-poseleniya" TargetMode="External"/><Relationship Id="rId30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"/>
  <sheetViews>
    <sheetView topLeftCell="A7" zoomScaleNormal="100" workbookViewId="0">
      <selection activeCell="K14" sqref="K14"/>
    </sheetView>
  </sheetViews>
  <sheetFormatPr defaultColWidth="9.140625" defaultRowHeight="12.75" x14ac:dyDescent="0.25"/>
  <cols>
    <col min="1" max="1" width="8.140625" style="2" customWidth="1"/>
    <col min="2" max="2" width="30.7109375" style="7" customWidth="1"/>
    <col min="3" max="3" width="24.28515625" style="2" customWidth="1"/>
    <col min="4" max="4" width="16.7109375" style="7" customWidth="1"/>
    <col min="5" max="5" width="19.5703125" style="7" customWidth="1"/>
    <col min="6" max="6" width="31" style="7" customWidth="1"/>
    <col min="7" max="7" width="9.140625" style="7"/>
    <col min="8" max="8" width="10" style="7" bestFit="1" customWidth="1"/>
    <col min="9" max="16384" width="9.140625" style="7"/>
  </cols>
  <sheetData>
    <row r="2" spans="1:20" s="8" customFormat="1" ht="34.5" customHeight="1" x14ac:dyDescent="0.25">
      <c r="A2" s="118" t="s">
        <v>151</v>
      </c>
      <c r="B2" s="118"/>
      <c r="C2" s="118"/>
      <c r="D2" s="118"/>
      <c r="E2" s="118"/>
    </row>
    <row r="3" spans="1:20" s="8" customFormat="1" ht="15" customHeight="1" x14ac:dyDescent="0.25">
      <c r="A3" s="118"/>
      <c r="B3" s="118"/>
      <c r="C3" s="118"/>
      <c r="D3" s="118"/>
      <c r="E3" s="9"/>
    </row>
    <row r="5" spans="1:20" s="2" customFormat="1" ht="54" customHeight="1" x14ac:dyDescent="0.25">
      <c r="A5" s="10" t="s">
        <v>2</v>
      </c>
      <c r="B5" s="10" t="s">
        <v>1</v>
      </c>
      <c r="C5" s="10" t="s">
        <v>3</v>
      </c>
      <c r="D5" s="10" t="s">
        <v>4</v>
      </c>
      <c r="E5" s="10" t="s">
        <v>5</v>
      </c>
      <c r="F5" s="10" t="s">
        <v>102</v>
      </c>
    </row>
    <row r="6" spans="1:20" ht="28.5" customHeight="1" x14ac:dyDescent="0.25">
      <c r="A6" s="10">
        <v>1</v>
      </c>
      <c r="B6" s="3" t="s">
        <v>6</v>
      </c>
      <c r="C6" s="63">
        <f>форма!D36+5</f>
        <v>59.85</v>
      </c>
      <c r="D6" s="11">
        <f>C6/форма!C36*100</f>
        <v>59.85</v>
      </c>
      <c r="E6" s="5" t="str">
        <f>IF(C6&gt;=70,"I",IF(C6&gt;=30,"II","III"))</f>
        <v>II</v>
      </c>
      <c r="F6" s="80"/>
      <c r="G6" s="14"/>
    </row>
    <row r="7" spans="1:20" ht="28.5" customHeight="1" x14ac:dyDescent="0.25">
      <c r="A7" s="10">
        <v>2</v>
      </c>
      <c r="B7" s="3" t="s">
        <v>7</v>
      </c>
      <c r="C7" s="63">
        <f>форма!E36+5</f>
        <v>74.5</v>
      </c>
      <c r="D7" s="11">
        <f>C7/форма!C36*100</f>
        <v>74.5</v>
      </c>
      <c r="E7" s="5" t="str">
        <f t="shared" ref="E7:E15" si="0">IF(C7&gt;=70,"I",IF(C7&gt;=30,"II","III"))</f>
        <v>I</v>
      </c>
      <c r="F7" s="80"/>
      <c r="G7" s="14"/>
    </row>
    <row r="8" spans="1:20" ht="28.5" customHeight="1" x14ac:dyDescent="0.25">
      <c r="A8" s="10">
        <v>3</v>
      </c>
      <c r="B8" s="3" t="s">
        <v>8</v>
      </c>
      <c r="C8" s="63">
        <f>форма!F36+5</f>
        <v>80.7</v>
      </c>
      <c r="D8" s="11">
        <f>C8/форма!C36*100</f>
        <v>80.7</v>
      </c>
      <c r="E8" s="5" t="str">
        <f t="shared" si="0"/>
        <v>I</v>
      </c>
      <c r="F8" s="80"/>
      <c r="G8" s="14"/>
    </row>
    <row r="9" spans="1:20" ht="28.5" customHeight="1" x14ac:dyDescent="0.25">
      <c r="A9" s="10">
        <v>4</v>
      </c>
      <c r="B9" s="3" t="s">
        <v>9</v>
      </c>
      <c r="C9" s="63">
        <f>форма!G36+5</f>
        <v>68.099999999999994</v>
      </c>
      <c r="D9" s="11">
        <f>C9/форма!C36*100</f>
        <v>68.099999999999994</v>
      </c>
      <c r="E9" s="5" t="str">
        <f t="shared" si="0"/>
        <v>II</v>
      </c>
      <c r="F9" s="80"/>
      <c r="G9" s="14"/>
    </row>
    <row r="10" spans="1:20" ht="28.5" customHeight="1" x14ac:dyDescent="0.25">
      <c r="A10" s="10">
        <v>5</v>
      </c>
      <c r="B10" s="3" t="s">
        <v>10</v>
      </c>
      <c r="C10" s="63">
        <f>форма!H36+5</f>
        <v>82.100000000000009</v>
      </c>
      <c r="D10" s="11">
        <f>C10/форма!C36*100</f>
        <v>82.100000000000009</v>
      </c>
      <c r="E10" s="5" t="str">
        <f t="shared" si="0"/>
        <v>I</v>
      </c>
      <c r="F10" s="80"/>
      <c r="G10" s="14"/>
    </row>
    <row r="11" spans="1:20" ht="28.5" customHeight="1" x14ac:dyDescent="0.25">
      <c r="A11" s="10">
        <v>6</v>
      </c>
      <c r="B11" s="3" t="s">
        <v>11</v>
      </c>
      <c r="C11" s="63">
        <f>форма!I36+5</f>
        <v>72.900000000000006</v>
      </c>
      <c r="D11" s="11">
        <f>C11/форма!C36*100</f>
        <v>72.900000000000006</v>
      </c>
      <c r="E11" s="5" t="str">
        <f t="shared" si="0"/>
        <v>I</v>
      </c>
      <c r="F11" s="80"/>
      <c r="G11" s="14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8.5" customHeight="1" x14ac:dyDescent="0.25">
      <c r="A12" s="10">
        <v>7</v>
      </c>
      <c r="B12" s="3" t="s">
        <v>12</v>
      </c>
      <c r="C12" s="63">
        <f>форма!J36+5</f>
        <v>79.100000000000009</v>
      </c>
      <c r="D12" s="11">
        <f>C12/форма!C36*100</f>
        <v>79.100000000000009</v>
      </c>
      <c r="E12" s="5" t="str">
        <f t="shared" si="0"/>
        <v>I</v>
      </c>
      <c r="F12" s="80"/>
      <c r="G12" s="14"/>
    </row>
    <row r="13" spans="1:20" ht="28.5" customHeight="1" x14ac:dyDescent="0.25">
      <c r="A13" s="10">
        <v>8</v>
      </c>
      <c r="B13" s="3" t="s">
        <v>13</v>
      </c>
      <c r="C13" s="63">
        <f>форма!K36+5</f>
        <v>70.900000000000006</v>
      </c>
      <c r="D13" s="11">
        <f>C13/форма!C36*100</f>
        <v>70.900000000000006</v>
      </c>
      <c r="E13" s="5" t="str">
        <f t="shared" si="0"/>
        <v>I</v>
      </c>
      <c r="F13" s="81"/>
      <c r="G13" s="14"/>
    </row>
    <row r="14" spans="1:20" ht="28.5" customHeight="1" x14ac:dyDescent="0.25">
      <c r="A14" s="10">
        <v>9</v>
      </c>
      <c r="B14" s="3" t="s">
        <v>14</v>
      </c>
      <c r="C14" s="63">
        <f>форма!L36+5</f>
        <v>70.199999999999989</v>
      </c>
      <c r="D14" s="11">
        <f>C14/форма!C36*100</f>
        <v>70.199999999999989</v>
      </c>
      <c r="E14" s="5" t="str">
        <f t="shared" si="0"/>
        <v>I</v>
      </c>
      <c r="F14" s="80"/>
      <c r="G14" s="14"/>
    </row>
    <row r="15" spans="1:20" ht="30.75" customHeight="1" x14ac:dyDescent="0.25">
      <c r="A15" s="10">
        <v>10</v>
      </c>
      <c r="B15" s="3" t="s">
        <v>15</v>
      </c>
      <c r="C15" s="63">
        <f>форма!M36-15</f>
        <v>25.549999999999997</v>
      </c>
      <c r="D15" s="11">
        <f>C15/форма!C36*100</f>
        <v>25.549999999999994</v>
      </c>
      <c r="E15" s="5" t="str">
        <f t="shared" si="0"/>
        <v>III</v>
      </c>
      <c r="F15" s="80"/>
      <c r="G15" s="14"/>
    </row>
    <row r="17" spans="1:6" ht="31.5" customHeight="1" x14ac:dyDescent="0.25">
      <c r="A17" s="119" t="s">
        <v>152</v>
      </c>
      <c r="B17" s="119"/>
      <c r="C17" s="119" t="s">
        <v>135</v>
      </c>
      <c r="D17" s="119"/>
      <c r="E17" s="119"/>
      <c r="F17" s="119"/>
    </row>
    <row r="20" spans="1:6" ht="25.5" customHeight="1" x14ac:dyDescent="0.25">
      <c r="A20" s="117" t="s">
        <v>16</v>
      </c>
      <c r="B20" s="117"/>
    </row>
    <row r="21" spans="1:6" ht="12.75" customHeight="1" x14ac:dyDescent="0.25">
      <c r="B21" s="116" t="s">
        <v>103</v>
      </c>
      <c r="C21" s="116"/>
      <c r="D21" s="116"/>
      <c r="E21" s="116"/>
      <c r="F21" s="116"/>
    </row>
    <row r="22" spans="1:6" ht="12.75" customHeight="1" x14ac:dyDescent="0.25">
      <c r="B22" s="116" t="s">
        <v>104</v>
      </c>
      <c r="C22" s="116"/>
      <c r="D22" s="116"/>
      <c r="E22" s="116"/>
      <c r="F22" s="116"/>
    </row>
    <row r="23" spans="1:6" ht="12.75" customHeight="1" x14ac:dyDescent="0.25">
      <c r="B23" s="116" t="s">
        <v>105</v>
      </c>
      <c r="C23" s="116"/>
      <c r="D23" s="116"/>
      <c r="E23" s="116"/>
      <c r="F23" s="116"/>
    </row>
    <row r="24" spans="1:6" ht="77.25" customHeight="1" x14ac:dyDescent="0.25">
      <c r="E24" s="15"/>
    </row>
    <row r="25" spans="1:6" x14ac:dyDescent="0.25">
      <c r="E25" s="15"/>
    </row>
  </sheetData>
  <mergeCells count="8">
    <mergeCell ref="B23:F23"/>
    <mergeCell ref="A20:B20"/>
    <mergeCell ref="A2:E2"/>
    <mergeCell ref="A3:D3"/>
    <mergeCell ref="B21:F21"/>
    <mergeCell ref="B22:F22"/>
    <mergeCell ref="A17:B17"/>
    <mergeCell ref="C17:F1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view="pageBreakPreview" zoomScaleNormal="100" zoomScaleSheetLayoutView="100" workbookViewId="0">
      <pane ySplit="3" topLeftCell="A25" activePane="bottomLeft" state="frozen"/>
      <selection pane="bottomLeft" activeCell="O30" sqref="O30"/>
    </sheetView>
  </sheetViews>
  <sheetFormatPr defaultColWidth="9.140625" defaultRowHeight="12.75" x14ac:dyDescent="0.2"/>
  <cols>
    <col min="1" max="1" width="7.42578125" style="26" bestFit="1" customWidth="1"/>
    <col min="2" max="2" width="60.7109375" style="16" customWidth="1"/>
    <col min="3" max="3" width="6.85546875" style="62" customWidth="1"/>
    <col min="4" max="13" width="10.85546875" style="26" customWidth="1"/>
    <col min="14" max="16384" width="9.140625" style="16"/>
  </cols>
  <sheetData>
    <row r="1" spans="1:13" ht="33.75" customHeight="1" x14ac:dyDescent="0.25">
      <c r="A1" s="124" t="s">
        <v>153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5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s="19" customFormat="1" ht="77.25" customHeight="1" x14ac:dyDescent="0.2">
      <c r="A3" s="17" t="s">
        <v>17</v>
      </c>
      <c r="B3" s="6" t="s">
        <v>18</v>
      </c>
      <c r="C3" s="60" t="s">
        <v>19</v>
      </c>
      <c r="D3" s="18" t="s">
        <v>106</v>
      </c>
      <c r="E3" s="18" t="s">
        <v>107</v>
      </c>
      <c r="F3" s="18" t="s">
        <v>108</v>
      </c>
      <c r="G3" s="18" t="s">
        <v>109</v>
      </c>
      <c r="H3" s="18" t="s">
        <v>110</v>
      </c>
      <c r="I3" s="18" t="s">
        <v>111</v>
      </c>
      <c r="J3" s="18" t="s">
        <v>112</v>
      </c>
      <c r="K3" s="18" t="s">
        <v>113</v>
      </c>
      <c r="L3" s="18" t="s">
        <v>114</v>
      </c>
      <c r="M3" s="18" t="s">
        <v>15</v>
      </c>
    </row>
    <row r="4" spans="1:13" s="20" customFormat="1" ht="19.5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s="20" customFormat="1" x14ac:dyDescent="0.25">
      <c r="A5" s="6">
        <v>1</v>
      </c>
      <c r="B5" s="21" t="s">
        <v>44</v>
      </c>
      <c r="C5" s="52">
        <v>4</v>
      </c>
      <c r="D5" s="22">
        <f>экономика!E7</f>
        <v>0</v>
      </c>
      <c r="E5" s="22">
        <f>экономика!E8</f>
        <v>1</v>
      </c>
      <c r="F5" s="22">
        <f>экономика!E9</f>
        <v>1</v>
      </c>
      <c r="G5" s="22">
        <f>экономика!E10</f>
        <v>0</v>
      </c>
      <c r="H5" s="22">
        <f>экономика!E11</f>
        <v>1</v>
      </c>
      <c r="I5" s="22">
        <f>экономика!E12</f>
        <v>0</v>
      </c>
      <c r="J5" s="22">
        <f>экономика!E13</f>
        <v>0</v>
      </c>
      <c r="K5" s="22">
        <f>экономика!E14</f>
        <v>1</v>
      </c>
      <c r="L5" s="22">
        <f>экономика!E15</f>
        <v>0</v>
      </c>
      <c r="M5" s="22">
        <f>экономика!E16</f>
        <v>1</v>
      </c>
    </row>
    <row r="6" spans="1:13" s="20" customFormat="1" ht="13.5" x14ac:dyDescent="0.25">
      <c r="A6" s="127" t="s">
        <v>20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s="20" customFormat="1" ht="25.5" x14ac:dyDescent="0.25">
      <c r="A7" s="6">
        <f>A5+1</f>
        <v>2</v>
      </c>
      <c r="B7" s="21" t="s">
        <v>21</v>
      </c>
      <c r="C7" s="52">
        <v>3</v>
      </c>
      <c r="D7" s="12">
        <f>'финансовая гибкость'!E7*0.5</f>
        <v>0</v>
      </c>
      <c r="E7" s="12">
        <f>'финансовая гибкость'!E8*0.5</f>
        <v>0</v>
      </c>
      <c r="F7" s="12">
        <f>'финансовая гибкость'!E9*0.5</f>
        <v>0</v>
      </c>
      <c r="G7" s="12">
        <f>'финансовая гибкость'!E10*0.5</f>
        <v>0</v>
      </c>
      <c r="H7" s="12">
        <f>'финансовая гибкость'!E11*0.5</f>
        <v>0</v>
      </c>
      <c r="I7" s="12">
        <f>'финансовая гибкость'!E12*0.5</f>
        <v>0</v>
      </c>
      <c r="J7" s="12">
        <f>'финансовая гибкость'!E13*0.5</f>
        <v>0</v>
      </c>
      <c r="K7" s="12">
        <f>'финансовая гибкость'!E14*0.5</f>
        <v>0</v>
      </c>
      <c r="L7" s="12">
        <f>'финансовая гибкость'!E15*0.5</f>
        <v>0</v>
      </c>
      <c r="M7" s="12">
        <f>'финансовая гибкость'!E16*0.5</f>
        <v>0</v>
      </c>
    </row>
    <row r="8" spans="1:13" s="20" customFormat="1" ht="38.25" x14ac:dyDescent="0.25">
      <c r="A8" s="54">
        <f>A7+1</f>
        <v>3</v>
      </c>
      <c r="B8" s="21" t="s">
        <v>22</v>
      </c>
      <c r="C8" s="52">
        <v>3</v>
      </c>
      <c r="D8" s="12">
        <f>'финансовая гибкость'!E22*форма!C8</f>
        <v>3</v>
      </c>
      <c r="E8" s="12">
        <f>'финансовая гибкость'!E23*форма!D8</f>
        <v>3</v>
      </c>
      <c r="F8" s="12">
        <f>'финансовая гибкость'!E24*форма!C8</f>
        <v>3</v>
      </c>
      <c r="G8" s="12">
        <f>'финансовая гибкость'!E25*форма!C8</f>
        <v>0</v>
      </c>
      <c r="H8" s="12">
        <f>'финансовая гибкость'!E26*форма!C8</f>
        <v>3</v>
      </c>
      <c r="I8" s="12">
        <f>'финансовая гибкость'!E27*форма!C8</f>
        <v>3</v>
      </c>
      <c r="J8" s="12">
        <f>'финансовая гибкость'!E28*форма!C8</f>
        <v>3</v>
      </c>
      <c r="K8" s="12">
        <f>'финансовая гибкость'!E29*форма!C8</f>
        <v>3</v>
      </c>
      <c r="L8" s="12">
        <f>'финансовая гибкость'!E30*форма!C8</f>
        <v>3</v>
      </c>
      <c r="M8" s="12">
        <f>'финансовая гибкость'!E31*форма!C8</f>
        <v>3</v>
      </c>
    </row>
    <row r="9" spans="1:13" s="20" customFormat="1" ht="25.5" x14ac:dyDescent="0.25">
      <c r="A9" s="54">
        <f t="shared" ref="A9:A12" si="0">A8+1</f>
        <v>4</v>
      </c>
      <c r="B9" s="21" t="s">
        <v>23</v>
      </c>
      <c r="C9" s="52">
        <v>3</v>
      </c>
      <c r="D9" s="22">
        <f>'финансовая гибкость'!E37*форма!C9</f>
        <v>3</v>
      </c>
      <c r="E9" s="22">
        <f>'финансовая гибкость'!E38*форма!C9</f>
        <v>3</v>
      </c>
      <c r="F9" s="22">
        <f>'финансовая гибкость'!E39*форма!C9</f>
        <v>3</v>
      </c>
      <c r="G9" s="22">
        <f>'финансовая гибкость'!E40*форма!C9</f>
        <v>3</v>
      </c>
      <c r="H9" s="22">
        <f>'финансовая гибкость'!E41*форма!C9</f>
        <v>3</v>
      </c>
      <c r="I9" s="22">
        <f>'финансовая гибкость'!E42*форма!C9</f>
        <v>3</v>
      </c>
      <c r="J9" s="22">
        <f>'финансовая гибкость'!E43*форма!C9</f>
        <v>3</v>
      </c>
      <c r="K9" s="22">
        <f>'финансовая гибкость'!E44*форма!C9</f>
        <v>3</v>
      </c>
      <c r="L9" s="22">
        <f>'финансовая гибкость'!E45*форма!C9</f>
        <v>3</v>
      </c>
      <c r="M9" s="22">
        <f>'финансовая гибкость'!E46*форма!C9</f>
        <v>3</v>
      </c>
    </row>
    <row r="10" spans="1:13" s="20" customFormat="1" ht="25.5" x14ac:dyDescent="0.25">
      <c r="A10" s="54">
        <f t="shared" si="0"/>
        <v>5</v>
      </c>
      <c r="B10" s="21" t="s">
        <v>24</v>
      </c>
      <c r="C10" s="52">
        <v>3</v>
      </c>
      <c r="D10" s="12">
        <f>'финансовая гибкость'!E51*форма!C10</f>
        <v>3</v>
      </c>
      <c r="E10" s="12">
        <f>'финансовая гибкость'!E52*форма!C10</f>
        <v>3</v>
      </c>
      <c r="F10" s="12">
        <f>'финансовая гибкость'!E53*форма!C10</f>
        <v>3</v>
      </c>
      <c r="G10" s="12">
        <f>'финансовая гибкость'!E54*форма!C10</f>
        <v>3</v>
      </c>
      <c r="H10" s="12">
        <f>'финансовая гибкость'!E55*форма!C10</f>
        <v>3</v>
      </c>
      <c r="I10" s="12">
        <f>'финансовая гибкость'!E56*форма!C10</f>
        <v>3</v>
      </c>
      <c r="J10" s="12">
        <f>'финансовая гибкость'!E57*форма!C10</f>
        <v>3</v>
      </c>
      <c r="K10" s="12">
        <f>'финансовая гибкость'!E58*форма!C10</f>
        <v>3</v>
      </c>
      <c r="L10" s="12">
        <f>'финансовая гибкость'!E59*форма!C10</f>
        <v>3</v>
      </c>
      <c r="M10" s="12">
        <f>'финансовая гибкость'!E60*форма!C10</f>
        <v>3</v>
      </c>
    </row>
    <row r="11" spans="1:13" s="20" customFormat="1" ht="25.5" x14ac:dyDescent="0.25">
      <c r="A11" s="54">
        <f t="shared" si="0"/>
        <v>6</v>
      </c>
      <c r="B11" s="21" t="s">
        <v>25</v>
      </c>
      <c r="C11" s="52">
        <v>3</v>
      </c>
      <c r="D11" s="22">
        <f>'финансовая гибкость'!E66*форма!C11</f>
        <v>3</v>
      </c>
      <c r="E11" s="22">
        <f>'финансовая гибкость'!E67*форма!C11</f>
        <v>3</v>
      </c>
      <c r="F11" s="22">
        <f>'финансовая гибкость'!E68*форма!C11</f>
        <v>3</v>
      </c>
      <c r="G11" s="22">
        <f>'финансовая гибкость'!E69*форма!C11</f>
        <v>3</v>
      </c>
      <c r="H11" s="22">
        <f>'финансовая гибкость'!E70*форма!C11</f>
        <v>3</v>
      </c>
      <c r="I11" s="22">
        <f>'финансовая гибкость'!E71*форма!C11</f>
        <v>3</v>
      </c>
      <c r="J11" s="22">
        <f>'финансовая гибкость'!E72*форма!C11</f>
        <v>3</v>
      </c>
      <c r="K11" s="22">
        <f>'финансовая гибкость'!E73*форма!C11</f>
        <v>3</v>
      </c>
      <c r="L11" s="22">
        <f>'финансовая гибкость'!E74*форма!C11</f>
        <v>3</v>
      </c>
      <c r="M11" s="22">
        <f>'финансовая гибкость'!E75*форма!C11</f>
        <v>3</v>
      </c>
    </row>
    <row r="12" spans="1:13" s="20" customFormat="1" x14ac:dyDescent="0.25">
      <c r="A12" s="54">
        <f t="shared" si="0"/>
        <v>7</v>
      </c>
      <c r="B12" s="21" t="s">
        <v>75</v>
      </c>
      <c r="C12" s="52">
        <v>3</v>
      </c>
      <c r="D12" s="22">
        <f>'финансовая гибкость'!E81*форма!C12</f>
        <v>0</v>
      </c>
      <c r="E12" s="22">
        <f>'финансовая гибкость'!E82*форма!C12</f>
        <v>0</v>
      </c>
      <c r="F12" s="22">
        <f>'финансовая гибкость'!E83*форма!C12</f>
        <v>0</v>
      </c>
      <c r="G12" s="22">
        <f>'финансовая гибкость'!E84*форма!C12</f>
        <v>0</v>
      </c>
      <c r="H12" s="22">
        <f>'финансовая гибкость'!E85*форма!C12</f>
        <v>0</v>
      </c>
      <c r="I12" s="22">
        <f>'финансовая гибкость'!E86*форма!C12</f>
        <v>3</v>
      </c>
      <c r="J12" s="22">
        <f>'финансовая гибкость'!E87*форма!C12</f>
        <v>0</v>
      </c>
      <c r="K12" s="22">
        <f>'финансовая гибкость'!E88*форма!C12</f>
        <v>0</v>
      </c>
      <c r="L12" s="22">
        <f>'финансовая гибкость'!E89*форма!C12</f>
        <v>0</v>
      </c>
      <c r="M12" s="22">
        <f>'финансовая гибкость'!E90*форма!C12</f>
        <v>0</v>
      </c>
    </row>
    <row r="13" spans="1:13" s="20" customFormat="1" ht="13.5" customHeight="1" x14ac:dyDescent="0.25">
      <c r="A13" s="128" t="s">
        <v>51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30"/>
    </row>
    <row r="14" spans="1:13" s="20" customFormat="1" ht="25.5" x14ac:dyDescent="0.25">
      <c r="A14" s="6">
        <f>A12+1</f>
        <v>8</v>
      </c>
      <c r="B14" s="21" t="s">
        <v>76</v>
      </c>
      <c r="C14" s="52">
        <v>5</v>
      </c>
      <c r="D14" s="22">
        <f>'расмотрение параметров бюджета'!E5*форма!C14</f>
        <v>0</v>
      </c>
      <c r="E14" s="22">
        <f>'расмотрение параметров бюджета'!E6*форма!C14</f>
        <v>5</v>
      </c>
      <c r="F14" s="22">
        <f>'расмотрение параметров бюджета'!E7*форма!C14</f>
        <v>5</v>
      </c>
      <c r="G14" s="22">
        <f>'расмотрение параметров бюджета'!E8*форма!C14</f>
        <v>5</v>
      </c>
      <c r="H14" s="22">
        <f>'расмотрение параметров бюджета'!E9*форма!C14</f>
        <v>5</v>
      </c>
      <c r="I14" s="22">
        <f>'расмотрение параметров бюджета'!E10*форма!C14</f>
        <v>0</v>
      </c>
      <c r="J14" s="22">
        <f>'расмотрение параметров бюджета'!E11*форма!C14</f>
        <v>5</v>
      </c>
      <c r="K14" s="22">
        <f>'расмотрение параметров бюджета'!E12*форма!C14</f>
        <v>5</v>
      </c>
      <c r="L14" s="22">
        <f>'расмотрение параметров бюджета'!E13*форма!C14</f>
        <v>5</v>
      </c>
      <c r="M14" s="22">
        <f>'расмотрение параметров бюджета'!E14*форма!C14</f>
        <v>0</v>
      </c>
    </row>
    <row r="15" spans="1:13" s="20" customFormat="1" ht="25.5" x14ac:dyDescent="0.25">
      <c r="A15" s="54">
        <f>A14+1</f>
        <v>9</v>
      </c>
      <c r="B15" s="21" t="s">
        <v>117</v>
      </c>
      <c r="C15" s="52">
        <v>5</v>
      </c>
      <c r="D15" s="22">
        <f>'расмотрение параметров бюджета'!E21*форма!C15</f>
        <v>0</v>
      </c>
      <c r="E15" s="22">
        <f>'расмотрение параметров бюджета'!E22*форма!C15</f>
        <v>0</v>
      </c>
      <c r="F15" s="22">
        <f>'расмотрение параметров бюджета'!E23*форма!C15</f>
        <v>5</v>
      </c>
      <c r="G15" s="22">
        <f>'расмотрение параметров бюджета'!E24*форма!C15</f>
        <v>0</v>
      </c>
      <c r="H15" s="22">
        <f>'расмотрение параметров бюджета'!E25*форма!C15</f>
        <v>5</v>
      </c>
      <c r="I15" s="22">
        <f>'расмотрение параметров бюджета'!E26*форма!C15</f>
        <v>0</v>
      </c>
      <c r="J15" s="22">
        <f>'расмотрение параметров бюджета'!E27*форма!C15</f>
        <v>5</v>
      </c>
      <c r="K15" s="22">
        <f>'расмотрение параметров бюджета'!E28*форма!C15</f>
        <v>5</v>
      </c>
      <c r="L15" s="22">
        <f>'расмотрение параметров бюджета'!E29*форма!C15</f>
        <v>5</v>
      </c>
      <c r="M15" s="22">
        <f>'расмотрение параметров бюджета'!E30*форма!C15</f>
        <v>0</v>
      </c>
    </row>
    <row r="16" spans="1:13" s="20" customFormat="1" ht="38.25" x14ac:dyDescent="0.25">
      <c r="A16" s="54">
        <f t="shared" ref="A16:A17" si="1">A15+1</f>
        <v>10</v>
      </c>
      <c r="B16" s="21" t="s">
        <v>58</v>
      </c>
      <c r="C16" s="52">
        <v>5</v>
      </c>
      <c r="D16" s="22">
        <f>'расмотрение параметров бюджета'!E38*форма!C16</f>
        <v>5</v>
      </c>
      <c r="E16" s="22">
        <f>'расмотрение параметров бюджета'!E39*форма!C16</f>
        <v>5</v>
      </c>
      <c r="F16" s="22">
        <f>'расмотрение параметров бюджета'!E40*форма!C16</f>
        <v>5</v>
      </c>
      <c r="G16" s="22">
        <f>'расмотрение параметров бюджета'!E41*форма!C16</f>
        <v>5</v>
      </c>
      <c r="H16" s="22">
        <f>'расмотрение параметров бюджета'!E42*форма!C16</f>
        <v>5</v>
      </c>
      <c r="I16" s="22">
        <f>'расмотрение параметров бюджета'!E43*форма!C16</f>
        <v>5</v>
      </c>
      <c r="J16" s="22">
        <f>'расмотрение параметров бюджета'!E44*форма!C16</f>
        <v>5</v>
      </c>
      <c r="K16" s="22">
        <f>'расмотрение параметров бюджета'!E45*форма!C16</f>
        <v>5</v>
      </c>
      <c r="L16" s="22">
        <f>'расмотрение параметров бюджета'!E46*форма!C16</f>
        <v>5</v>
      </c>
      <c r="M16" s="22">
        <f>'расмотрение параметров бюджета'!E47*форма!C16</f>
        <v>5</v>
      </c>
    </row>
    <row r="17" spans="1:14" s="20" customFormat="1" ht="38.25" x14ac:dyDescent="0.25">
      <c r="A17" s="54">
        <f t="shared" si="1"/>
        <v>11</v>
      </c>
      <c r="B17" s="21" t="s">
        <v>59</v>
      </c>
      <c r="C17" s="52">
        <v>3</v>
      </c>
      <c r="D17" s="22">
        <f>'расмотрение параметров бюджета'!E54*форма!C17</f>
        <v>3</v>
      </c>
      <c r="E17" s="22">
        <f>'расмотрение параметров бюджета'!E55*форма!C17</f>
        <v>3</v>
      </c>
      <c r="F17" s="22">
        <f>'расмотрение параметров бюджета'!E56*форма!C17</f>
        <v>3</v>
      </c>
      <c r="G17" s="22">
        <f>'расмотрение параметров бюджета'!E57*форма!C17</f>
        <v>3</v>
      </c>
      <c r="H17" s="22">
        <f>'расмотрение параметров бюджета'!E58*форма!C17</f>
        <v>3</v>
      </c>
      <c r="I17" s="22">
        <f>'расмотрение параметров бюджета'!E59*форма!C17</f>
        <v>3</v>
      </c>
      <c r="J17" s="22">
        <f>'расмотрение параметров бюджета'!E60*форма!C17</f>
        <v>3</v>
      </c>
      <c r="K17" s="22">
        <f>'расмотрение параметров бюджета'!E61*форма!C17</f>
        <v>3</v>
      </c>
      <c r="L17" s="22">
        <f>'расмотрение параметров бюджета'!E62*форма!C17</f>
        <v>3</v>
      </c>
      <c r="M17" s="22">
        <f>'расмотрение параметров бюджета'!E63*форма!C17</f>
        <v>0</v>
      </c>
    </row>
    <row r="18" spans="1:14" s="20" customFormat="1" ht="13.5" x14ac:dyDescent="0.25">
      <c r="A18" s="131" t="s">
        <v>52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4" s="68" customFormat="1" ht="89.25" x14ac:dyDescent="0.25">
      <c r="A19" s="64">
        <v>12</v>
      </c>
      <c r="B19" s="65" t="s">
        <v>97</v>
      </c>
      <c r="C19" s="66">
        <v>5</v>
      </c>
      <c r="D19" s="67">
        <f>'работа в програмных комплексах'!B5*C19</f>
        <v>5</v>
      </c>
      <c r="E19" s="67">
        <f>'работа в програмных комплексах'!B6*C19</f>
        <v>5</v>
      </c>
      <c r="F19" s="67">
        <f>'работа в програмных комплексах'!B7*C19</f>
        <v>5</v>
      </c>
      <c r="G19" s="67">
        <f>'работа в програмных комплексах'!B8*C19</f>
        <v>5</v>
      </c>
      <c r="H19" s="67">
        <f>'работа в програмных комплексах'!B9*C19</f>
        <v>5</v>
      </c>
      <c r="I19" s="67">
        <f>'работа в програмных комплексах'!B10*C19</f>
        <v>5</v>
      </c>
      <c r="J19" s="67">
        <f>'работа в програмных комплексах'!B11*C19</f>
        <v>5</v>
      </c>
      <c r="K19" s="67">
        <f>'работа в програмных комплексах'!B12*C19</f>
        <v>5</v>
      </c>
      <c r="L19" s="67">
        <f>'работа в програмных комплексах'!B14*C19</f>
        <v>5</v>
      </c>
      <c r="M19" s="67">
        <f>'работа в програмных комплексах'!B14*C19</f>
        <v>5</v>
      </c>
    </row>
    <row r="20" spans="1:14" s="68" customFormat="1" ht="25.5" x14ac:dyDescent="0.25">
      <c r="A20" s="64">
        <v>13</v>
      </c>
      <c r="B20" s="65" t="s">
        <v>53</v>
      </c>
      <c r="C20" s="66">
        <v>5</v>
      </c>
      <c r="D20" s="67">
        <f>'работа в програмных комплексах'!C5*C20</f>
        <v>5</v>
      </c>
      <c r="E20" s="67">
        <f>'работа в програмных комплексах'!C6*C20</f>
        <v>5</v>
      </c>
      <c r="F20" s="67">
        <f>'работа в програмных комплексах'!C7*C20</f>
        <v>5</v>
      </c>
      <c r="G20" s="67">
        <f>'работа в програмных комплексах'!C8*C20</f>
        <v>5</v>
      </c>
      <c r="H20" s="67">
        <f>'работа в програмных комплексах'!C9*C20</f>
        <v>5</v>
      </c>
      <c r="I20" s="67">
        <f>'работа в програмных комплексах'!C10*C20</f>
        <v>5</v>
      </c>
      <c r="J20" s="67">
        <f>'работа в програмных комплексах'!C11*C20</f>
        <v>5</v>
      </c>
      <c r="K20" s="67">
        <f>'работа в програмных комплексах'!C12*C20</f>
        <v>5</v>
      </c>
      <c r="L20" s="67">
        <f>'работа в програмных комплексах'!C13*C20</f>
        <v>5</v>
      </c>
      <c r="M20" s="67">
        <f>'работа в програмных комплексах'!C14*C20</f>
        <v>5</v>
      </c>
    </row>
    <row r="21" spans="1:14" s="68" customFormat="1" ht="25.5" x14ac:dyDescent="0.25">
      <c r="A21" s="64">
        <v>14</v>
      </c>
      <c r="B21" s="65" t="s">
        <v>54</v>
      </c>
      <c r="C21" s="66">
        <v>5</v>
      </c>
      <c r="D21" s="67">
        <f>'работа в програмных комплексах'!D5*C21</f>
        <v>1</v>
      </c>
      <c r="E21" s="67">
        <f>'работа в програмных комплексах'!D6*C21</f>
        <v>5</v>
      </c>
      <c r="F21" s="67">
        <f>'работа в програмных комплексах'!D7*C21</f>
        <v>5</v>
      </c>
      <c r="G21" s="67">
        <f>'работа в програмных комплексах'!D8*C21</f>
        <v>5</v>
      </c>
      <c r="H21" s="67">
        <f>'работа в програмных комплексах'!D9*C21</f>
        <v>5</v>
      </c>
      <c r="I21" s="67">
        <f>'работа в програмных комплексах'!D10*C21</f>
        <v>5</v>
      </c>
      <c r="J21" s="67">
        <f>'работа в програмных комплексах'!D11*C21</f>
        <v>3</v>
      </c>
      <c r="K21" s="67">
        <f>'работа в програмных комплексах'!D12*C21</f>
        <v>5</v>
      </c>
      <c r="L21" s="67">
        <f>'работа в програмных комплексах'!D13*C21</f>
        <v>5</v>
      </c>
      <c r="M21" s="67">
        <f>'работа в програмных комплексах'!D14*C21</f>
        <v>0.6</v>
      </c>
    </row>
    <row r="22" spans="1:14" s="20" customFormat="1" ht="13.5" x14ac:dyDescent="0.25">
      <c r="A22" s="120" t="s">
        <v>26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4" s="20" customFormat="1" ht="25.5" x14ac:dyDescent="0.25">
      <c r="A23" s="6">
        <v>15</v>
      </c>
      <c r="B23" s="21" t="s">
        <v>69</v>
      </c>
      <c r="C23" s="52">
        <v>5</v>
      </c>
      <c r="D23" s="22">
        <f>'управление расходами'!D7*форма!C23</f>
        <v>5</v>
      </c>
      <c r="E23" s="22">
        <f>'управление расходами'!D8*форма!C23</f>
        <v>0</v>
      </c>
      <c r="F23" s="22">
        <f>'управление расходами'!D9*форма!C23</f>
        <v>5</v>
      </c>
      <c r="G23" s="22">
        <f>'управление расходами'!D10*форма!C23</f>
        <v>5</v>
      </c>
      <c r="H23" s="22">
        <f>'управление расходами'!D11*форма!C23</f>
        <v>5</v>
      </c>
      <c r="I23" s="22">
        <f>'управление расходами'!D12*форма!C23</f>
        <v>5</v>
      </c>
      <c r="J23" s="22">
        <f>'управление расходами'!D13*форма!C23</f>
        <v>5</v>
      </c>
      <c r="K23" s="22">
        <f>'управление расходами'!D14*форма!C23</f>
        <v>5</v>
      </c>
      <c r="L23" s="22">
        <f>'управление расходами'!D15*форма!C23</f>
        <v>0</v>
      </c>
      <c r="M23" s="22">
        <f>'управление расходами'!D16*форма!C23</f>
        <v>0</v>
      </c>
    </row>
    <row r="24" spans="1:14" s="20" customFormat="1" ht="28.5" customHeight="1" x14ac:dyDescent="0.25">
      <c r="A24" s="6">
        <v>16</v>
      </c>
      <c r="B24" s="21" t="s">
        <v>68</v>
      </c>
      <c r="C24" s="52">
        <v>5</v>
      </c>
      <c r="D24" s="22">
        <f>'управление расходами'!G7*форма!C24</f>
        <v>5</v>
      </c>
      <c r="E24" s="22">
        <f>'управление расходами'!G8*форма!C24</f>
        <v>5</v>
      </c>
      <c r="F24" s="22">
        <f>'управление расходами'!G9*форма!C24</f>
        <v>5</v>
      </c>
      <c r="G24" s="22">
        <f>'управление расходами'!G10*форма!C24</f>
        <v>5</v>
      </c>
      <c r="H24" s="22">
        <f>'управление расходами'!G11*форма!C24</f>
        <v>5</v>
      </c>
      <c r="I24" s="22">
        <f>'управление расходами'!G12*форма!C24</f>
        <v>5</v>
      </c>
      <c r="J24" s="22">
        <f>'управление расходами'!G13*форма!C24</f>
        <v>5</v>
      </c>
      <c r="K24" s="22">
        <f>'управление расходами'!G14*форма!C24</f>
        <v>5</v>
      </c>
      <c r="L24" s="22">
        <f>'управление расходами'!G15*форма!C24</f>
        <v>5</v>
      </c>
      <c r="M24" s="22">
        <f>'управление расходами'!G16*форма!C24</f>
        <v>0</v>
      </c>
    </row>
    <row r="25" spans="1:14" s="20" customFormat="1" x14ac:dyDescent="0.25">
      <c r="A25" s="6">
        <v>17</v>
      </c>
      <c r="B25" s="21" t="s">
        <v>78</v>
      </c>
      <c r="C25" s="52">
        <v>5</v>
      </c>
      <c r="D25" s="22">
        <f>'управление расходами'!E22*форма!C25</f>
        <v>0</v>
      </c>
      <c r="E25" s="22">
        <f>'управление расходами'!E23*форма!C25</f>
        <v>0</v>
      </c>
      <c r="F25" s="22">
        <f>'управление расходами'!E24*форма!C25</f>
        <v>0</v>
      </c>
      <c r="G25" s="22">
        <f>'управление расходами'!E25*форма!C25</f>
        <v>0</v>
      </c>
      <c r="H25" s="22">
        <f>'управление расходами'!E26*форма!C25</f>
        <v>0</v>
      </c>
      <c r="I25" s="22">
        <f>'управление расходами'!E27*форма!C25</f>
        <v>5</v>
      </c>
      <c r="J25" s="22">
        <f>'управление расходами'!E28*форма!C25</f>
        <v>0</v>
      </c>
      <c r="K25" s="22">
        <f>'управление расходами'!E29*форма!C25</f>
        <v>0</v>
      </c>
      <c r="L25" s="22">
        <f>'управление расходами'!E30*форма!C25</f>
        <v>5</v>
      </c>
      <c r="M25" s="22">
        <f>'управление расходами'!E31*форма!C25</f>
        <v>0</v>
      </c>
    </row>
    <row r="26" spans="1:14" s="20" customFormat="1" ht="13.5" x14ac:dyDescent="0.25">
      <c r="A26" s="121" t="s">
        <v>27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4" s="20" customFormat="1" ht="30.75" customHeight="1" x14ac:dyDescent="0.25">
      <c r="A27" s="6">
        <v>18</v>
      </c>
      <c r="B27" s="21" t="s">
        <v>57</v>
      </c>
      <c r="C27" s="52">
        <v>5</v>
      </c>
      <c r="D27" s="22">
        <f>'управление доходами'!E7*форма!C27</f>
        <v>0</v>
      </c>
      <c r="E27" s="22">
        <f>'управление доходами'!E8*форма!C27</f>
        <v>0</v>
      </c>
      <c r="F27" s="22">
        <f>'управление доходами'!E9*форма!C27</f>
        <v>0</v>
      </c>
      <c r="G27" s="22">
        <f>'управление доходами'!E10*форма!C27</f>
        <v>5</v>
      </c>
      <c r="H27" s="22">
        <f>'управление доходами'!E11*форма!C27</f>
        <v>5</v>
      </c>
      <c r="I27" s="22">
        <f>'управление доходами'!E12*форма!C27</f>
        <v>0</v>
      </c>
      <c r="J27" s="22">
        <f>'управление доходами'!E13*форма!C27</f>
        <v>5</v>
      </c>
      <c r="K27" s="22">
        <f>'управление доходами'!E14*форма!C27</f>
        <v>0</v>
      </c>
      <c r="L27" s="22">
        <f>'управление доходами'!E15*форма!C27</f>
        <v>0</v>
      </c>
      <c r="M27" s="22">
        <f>'управление доходами'!E16*форма!C27</f>
        <v>0</v>
      </c>
    </row>
    <row r="28" spans="1:14" s="20" customFormat="1" x14ac:dyDescent="0.25">
      <c r="A28" s="6">
        <v>19</v>
      </c>
      <c r="B28" s="21" t="s">
        <v>28</v>
      </c>
      <c r="C28" s="52">
        <v>5</v>
      </c>
      <c r="D28" s="22">
        <f>'управление доходами'!E22*форма!C28</f>
        <v>5</v>
      </c>
      <c r="E28" s="22">
        <f>'управление доходами'!E23*форма!C28</f>
        <v>5</v>
      </c>
      <c r="F28" s="22">
        <f>'управление доходами'!E24*форма!C28</f>
        <v>0</v>
      </c>
      <c r="G28" s="22">
        <f>'управление доходами'!E25*форма!C28</f>
        <v>0</v>
      </c>
      <c r="H28" s="22">
        <f>'управление доходами'!E26*форма!C28</f>
        <v>0</v>
      </c>
      <c r="I28" s="22">
        <f>'управление доходами'!E27*форма!C28</f>
        <v>0</v>
      </c>
      <c r="J28" s="22">
        <f>'управление доходами'!E28*форма!C28</f>
        <v>0</v>
      </c>
      <c r="K28" s="22">
        <f>'управление доходами'!E29*форма!C28</f>
        <v>0</v>
      </c>
      <c r="L28" s="22">
        <f>'управление доходами'!E30*форма!C28</f>
        <v>0</v>
      </c>
      <c r="M28" s="22">
        <f>'управление доходами'!E31*форма!C28</f>
        <v>5</v>
      </c>
    </row>
    <row r="29" spans="1:14" s="20" customFormat="1" x14ac:dyDescent="0.25">
      <c r="A29" s="6">
        <v>20</v>
      </c>
      <c r="B29" s="21" t="s">
        <v>29</v>
      </c>
      <c r="C29" s="52">
        <v>5</v>
      </c>
      <c r="D29" s="22">
        <f>'управление доходами'!E37*форма!C29</f>
        <v>0</v>
      </c>
      <c r="E29" s="22">
        <f>'управление доходами'!E38*форма!C29</f>
        <v>5</v>
      </c>
      <c r="F29" s="22">
        <f>'управление доходами'!E39*форма!C29</f>
        <v>5</v>
      </c>
      <c r="G29" s="22">
        <f>'управление доходами'!E40*форма!C29</f>
        <v>0</v>
      </c>
      <c r="H29" s="22">
        <f>'управление доходами'!E41*форма!C29</f>
        <v>5</v>
      </c>
      <c r="I29" s="22">
        <f>'управление доходами'!E42*форма!C29</f>
        <v>5</v>
      </c>
      <c r="J29" s="22">
        <f>'управление доходами'!E43*форма!C29</f>
        <v>5</v>
      </c>
      <c r="K29" s="22">
        <f>'управление доходами'!E44*форма!C29</f>
        <v>0</v>
      </c>
      <c r="L29" s="22">
        <f>'управление доходами'!E45*форма!C29</f>
        <v>0</v>
      </c>
      <c r="M29" s="22">
        <f>'управление доходами'!E46*форма!C29</f>
        <v>0</v>
      </c>
    </row>
    <row r="30" spans="1:14" s="20" customFormat="1" ht="13.5" x14ac:dyDescent="0.25">
      <c r="A30" s="122" t="s">
        <v>30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4" s="24" customFormat="1" ht="25.5" customHeight="1" x14ac:dyDescent="0.25">
      <c r="A31" s="6">
        <v>21</v>
      </c>
      <c r="B31" s="21" t="s">
        <v>40</v>
      </c>
      <c r="C31" s="52">
        <v>3</v>
      </c>
      <c r="D31" s="22">
        <f>'учет, отчетность и прозрачность'!B6*C31</f>
        <v>0.60000000000000009</v>
      </c>
      <c r="E31" s="22">
        <f>'учет, отчетность и прозрачность'!B7*форма!C31</f>
        <v>1.7999999999999998</v>
      </c>
      <c r="F31" s="22">
        <f>'учет, отчетность и прозрачность'!B8*форма!C31</f>
        <v>3</v>
      </c>
      <c r="G31" s="22">
        <f>'учет, отчетность и прозрачность'!B9*форма!C31</f>
        <v>2.4000000000000004</v>
      </c>
      <c r="H31" s="22">
        <f>'учет, отчетность и прозрачность'!B10*форма!C31</f>
        <v>2.4000000000000004</v>
      </c>
      <c r="I31" s="22">
        <f>'учет, отчетность и прозрачность'!B11*форма!C31</f>
        <v>1.2000000000000002</v>
      </c>
      <c r="J31" s="22">
        <f>'учет, отчетность и прозрачность'!B12*форма!C31</f>
        <v>2.4000000000000004</v>
      </c>
      <c r="K31" s="22">
        <f>'учет, отчетность и прозрачность'!B13*форма!C31</f>
        <v>1.2000000000000002</v>
      </c>
      <c r="L31" s="22">
        <f>'учет, отчетность и прозрачность'!B14*форма!C31</f>
        <v>1.7999999999999998</v>
      </c>
      <c r="M31" s="22">
        <f>'учет, отчетность и прозрачность'!B15*форма!C31</f>
        <v>2.4000000000000004</v>
      </c>
      <c r="N31" s="23"/>
    </row>
    <row r="32" spans="1:14" ht="38.25" x14ac:dyDescent="0.2">
      <c r="A32" s="6">
        <v>22</v>
      </c>
      <c r="B32" s="21" t="s">
        <v>41</v>
      </c>
      <c r="C32" s="52">
        <v>3</v>
      </c>
      <c r="D32" s="22">
        <f>'учет, отчетность и прозрачность'!C6*форма!C32</f>
        <v>0</v>
      </c>
      <c r="E32" s="22">
        <f>'учет, отчетность и прозрачность'!C7*форма!C32</f>
        <v>3</v>
      </c>
      <c r="F32" s="22">
        <f>'учет, отчетность и прозрачность'!C8*форма!C32</f>
        <v>3</v>
      </c>
      <c r="G32" s="22">
        <f>'учет, отчетность и прозрачность'!C9*форма!C32</f>
        <v>0</v>
      </c>
      <c r="H32" s="22">
        <f>'учет, отчетность и прозрачность'!C10*форма!C32</f>
        <v>0</v>
      </c>
      <c r="I32" s="22">
        <f>'учет, отчетность и прозрачность'!C11*форма!C32</f>
        <v>0</v>
      </c>
      <c r="J32" s="22">
        <f>'учет, отчетность и прозрачность'!C12*форма!C32</f>
        <v>0</v>
      </c>
      <c r="K32" s="22">
        <f>'учет, отчетность и прозрачность'!C13*форма!C32</f>
        <v>0</v>
      </c>
      <c r="L32" s="22">
        <f>'учет, отчетность и прозрачность'!C14*форма!C32</f>
        <v>0</v>
      </c>
      <c r="M32" s="22">
        <f>'учет, отчетность и прозрачность'!C15*форма!C32</f>
        <v>0</v>
      </c>
    </row>
    <row r="33" spans="1:13" ht="25.5" x14ac:dyDescent="0.2">
      <c r="A33" s="6">
        <v>23</v>
      </c>
      <c r="B33" s="21" t="s">
        <v>42</v>
      </c>
      <c r="C33" s="52">
        <v>3</v>
      </c>
      <c r="D33" s="22">
        <f>'учет, отчетность и прозрачность'!D6*форма!C33</f>
        <v>2.25</v>
      </c>
      <c r="E33" s="22">
        <f>'учет, отчетность и прозрачность'!D7*форма!C33</f>
        <v>2.7</v>
      </c>
      <c r="F33" s="22">
        <f>'учет, отчетность и прозрачность'!D8*форма!C33</f>
        <v>2.7</v>
      </c>
      <c r="G33" s="22">
        <f>'учет, отчетность и прозрачность'!D9*форма!C33</f>
        <v>2.7</v>
      </c>
      <c r="H33" s="22">
        <f>'учет, отчетность и прозрачность'!D10*форма!C33</f>
        <v>2.7</v>
      </c>
      <c r="I33" s="22">
        <f>'учет, отчетность и прозрачность'!D11*форма!C33</f>
        <v>2.7</v>
      </c>
      <c r="J33" s="22">
        <f>'учет, отчетность и прозрачность'!D12*форма!C33</f>
        <v>3</v>
      </c>
      <c r="K33" s="22">
        <f>'учет, отчетность и прозрачность'!D13*форма!C33</f>
        <v>2.7</v>
      </c>
      <c r="L33" s="22">
        <f>'учет, отчетность и прозрачность'!D14*форма!C33</f>
        <v>2.4000000000000004</v>
      </c>
      <c r="M33" s="22">
        <f>'учет, отчетность и прозрачность'!D15*форма!C33</f>
        <v>2.25</v>
      </c>
    </row>
    <row r="34" spans="1:13" ht="25.5" x14ac:dyDescent="0.2">
      <c r="A34" s="6">
        <v>24</v>
      </c>
      <c r="B34" s="21" t="s">
        <v>55</v>
      </c>
      <c r="C34" s="52">
        <v>3</v>
      </c>
      <c r="D34" s="22">
        <f>'учет, отчетность и прозрачность'!E6*форма!C34</f>
        <v>3</v>
      </c>
      <c r="E34" s="22">
        <f>'учет, отчетность и прозрачность'!E7*форма!C34</f>
        <v>3</v>
      </c>
      <c r="F34" s="22">
        <f>'учет, отчетность и прозрачность'!E8*форма!C34</f>
        <v>3</v>
      </c>
      <c r="G34" s="22">
        <f>'учет, отчетность и прозрачность'!E9*форма!C34</f>
        <v>3</v>
      </c>
      <c r="H34" s="22">
        <f>'учет, отчетность и прозрачность'!E10*форма!C34</f>
        <v>3</v>
      </c>
      <c r="I34" s="22">
        <f>'учет, отчетность и прозрачность'!E11*форма!C34</f>
        <v>3</v>
      </c>
      <c r="J34" s="22">
        <f>'учет, отчетность и прозрачность'!E12*форма!C34</f>
        <v>3</v>
      </c>
      <c r="K34" s="22">
        <f>'учет, отчетность и прозрачность'!E13*форма!C34</f>
        <v>3</v>
      </c>
      <c r="L34" s="22">
        <f>'учет, отчетность и прозрачность'!E14*форма!C34</f>
        <v>3</v>
      </c>
      <c r="M34" s="22">
        <f>'учет, отчетность и прозрачность'!E15*форма!C34</f>
        <v>0.49999999999999989</v>
      </c>
    </row>
    <row r="35" spans="1:13" ht="38.25" x14ac:dyDescent="0.2">
      <c r="A35" s="6">
        <v>25</v>
      </c>
      <c r="B35" s="21" t="s">
        <v>43</v>
      </c>
      <c r="C35" s="52">
        <v>3</v>
      </c>
      <c r="D35" s="22">
        <f>'учет, отчетность и прозрачность'!F6*C35</f>
        <v>3</v>
      </c>
      <c r="E35" s="22">
        <f>'учет, отчетность и прозрачность'!F7*C35</f>
        <v>3</v>
      </c>
      <c r="F35" s="22">
        <f>'учет, отчетность и прозрачность'!F8*C35</f>
        <v>3</v>
      </c>
      <c r="G35" s="22">
        <f>'учет, отчетность и прозрачность'!F9*C35</f>
        <v>3</v>
      </c>
      <c r="H35" s="22">
        <f>'учет, отчетность и прозрачность'!F10*C35</f>
        <v>3</v>
      </c>
      <c r="I35" s="22">
        <f>'учет, отчетность и прозрачность'!F11*C35</f>
        <v>3</v>
      </c>
      <c r="J35" s="22">
        <f>'учет, отчетность и прозрачность'!F12*C35</f>
        <v>2.7</v>
      </c>
      <c r="K35" s="22">
        <f>'учет, отчетность и прозрачность'!F13*C35</f>
        <v>3</v>
      </c>
      <c r="L35" s="22">
        <f>'учет, отчетность и прозрачность'!F14*C35</f>
        <v>3</v>
      </c>
      <c r="M35" s="22">
        <f>'учет, отчетность и прозрачность'!F15*C35</f>
        <v>1.7999999999999998</v>
      </c>
    </row>
    <row r="36" spans="1:13" ht="15" customHeight="1" x14ac:dyDescent="0.2">
      <c r="A36" s="123" t="s">
        <v>31</v>
      </c>
      <c r="B36" s="123"/>
      <c r="C36" s="61">
        <f t="shared" ref="C36:M36" si="2">SUM(C5:C35)</f>
        <v>100</v>
      </c>
      <c r="D36" s="25">
        <f>SUM(D5:D35)</f>
        <v>54.85</v>
      </c>
      <c r="E36" s="25">
        <f t="shared" si="2"/>
        <v>69.5</v>
      </c>
      <c r="F36" s="25">
        <f t="shared" si="2"/>
        <v>75.7</v>
      </c>
      <c r="G36" s="25">
        <f t="shared" si="2"/>
        <v>63.1</v>
      </c>
      <c r="H36" s="25">
        <f t="shared" si="2"/>
        <v>77.100000000000009</v>
      </c>
      <c r="I36" s="25">
        <f t="shared" si="2"/>
        <v>67.900000000000006</v>
      </c>
      <c r="J36" s="25">
        <f t="shared" si="2"/>
        <v>74.100000000000009</v>
      </c>
      <c r="K36" s="25">
        <f t="shared" si="2"/>
        <v>65.900000000000006</v>
      </c>
      <c r="L36" s="25">
        <f t="shared" si="2"/>
        <v>65.199999999999989</v>
      </c>
      <c r="M36" s="25">
        <f t="shared" si="2"/>
        <v>40.549999999999997</v>
      </c>
    </row>
    <row r="41" spans="1:13" x14ac:dyDescent="0.2">
      <c r="D41" s="27"/>
    </row>
  </sheetData>
  <mergeCells count="10">
    <mergeCell ref="A22:M22"/>
    <mergeCell ref="A26:M26"/>
    <mergeCell ref="A30:M30"/>
    <mergeCell ref="A36:B36"/>
    <mergeCell ref="A1:M1"/>
    <mergeCell ref="A2:M2"/>
    <mergeCell ref="A4:M4"/>
    <mergeCell ref="A6:M6"/>
    <mergeCell ref="A13:M13"/>
    <mergeCell ref="A18:M18"/>
  </mergeCells>
  <pageMargins left="0.31496062992125984" right="0.31496062992125984" top="0.35433070866141736" bottom="0.35433070866141736" header="0.31496062992125984" footer="0.31496062992125984"/>
  <pageSetup paperSize="9" scale="53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Normal="100" workbookViewId="0">
      <selection activeCell="I11" sqref="I11"/>
    </sheetView>
  </sheetViews>
  <sheetFormatPr defaultColWidth="9.140625" defaultRowHeight="15" x14ac:dyDescent="0.25"/>
  <cols>
    <col min="1" max="1" width="23.5703125" style="1" customWidth="1"/>
    <col min="2" max="2" width="20.85546875" style="1" customWidth="1"/>
    <col min="3" max="3" width="14.5703125" style="1" customWidth="1"/>
    <col min="4" max="4" width="24.42578125" style="1" customWidth="1"/>
    <col min="5" max="5" width="18.28515625" style="1" customWidth="1"/>
    <col min="6" max="6" width="9.140625" style="1"/>
    <col min="7" max="7" width="10" style="1" bestFit="1" customWidth="1"/>
    <col min="8" max="16384" width="9.140625" style="1"/>
  </cols>
  <sheetData>
    <row r="1" spans="1:9" ht="18.75" x14ac:dyDescent="0.25">
      <c r="A1" s="132" t="s">
        <v>0</v>
      </c>
      <c r="B1" s="133"/>
      <c r="C1" s="133"/>
      <c r="D1" s="133"/>
      <c r="E1" s="133"/>
    </row>
    <row r="3" spans="1:9" s="7" customFormat="1" ht="15.75" x14ac:dyDescent="0.25">
      <c r="A3" s="134" t="s">
        <v>154</v>
      </c>
      <c r="B3" s="134"/>
      <c r="C3" s="134"/>
      <c r="D3" s="134"/>
      <c r="E3" s="134"/>
      <c r="F3" s="28"/>
    </row>
    <row r="4" spans="1:9" s="2" customFormat="1" ht="12.75" x14ac:dyDescent="0.25"/>
    <row r="5" spans="1:9" s="2" customFormat="1" ht="12.75" x14ac:dyDescent="0.25">
      <c r="A5" s="135" t="s">
        <v>1</v>
      </c>
      <c r="B5" s="135" t="s">
        <v>155</v>
      </c>
      <c r="C5" s="135" t="s">
        <v>156</v>
      </c>
      <c r="D5" s="135" t="s">
        <v>157</v>
      </c>
      <c r="E5" s="136" t="s">
        <v>45</v>
      </c>
    </row>
    <row r="6" spans="1:9" s="7" customFormat="1" ht="102.75" customHeight="1" x14ac:dyDescent="0.25">
      <c r="A6" s="135"/>
      <c r="B6" s="135"/>
      <c r="C6" s="135"/>
      <c r="D6" s="135"/>
      <c r="E6" s="136"/>
      <c r="H6" s="29"/>
    </row>
    <row r="7" spans="1:9" s="7" customFormat="1" ht="25.5" x14ac:dyDescent="0.25">
      <c r="A7" s="3" t="s">
        <v>6</v>
      </c>
      <c r="B7" s="99">
        <v>261</v>
      </c>
      <c r="C7" s="4">
        <v>268.7</v>
      </c>
      <c r="D7" s="4">
        <f>B7/C7*100</f>
        <v>97.134350576851517</v>
      </c>
      <c r="E7" s="5">
        <f>IF(D7&gt;=103,1)+IF(D7&gt;=103,0)</f>
        <v>0</v>
      </c>
      <c r="F7" s="29"/>
      <c r="G7" s="29"/>
      <c r="H7" s="29"/>
    </row>
    <row r="8" spans="1:9" s="7" customFormat="1" ht="25.5" x14ac:dyDescent="0.25">
      <c r="A8" s="3" t="s">
        <v>7</v>
      </c>
      <c r="B8" s="99">
        <v>216</v>
      </c>
      <c r="C8" s="4">
        <v>163.19999999999999</v>
      </c>
      <c r="D8" s="4">
        <f t="shared" ref="D8:D16" si="0">B8/C8*100</f>
        <v>132.35294117647061</v>
      </c>
      <c r="E8" s="5">
        <f t="shared" ref="E8:E16" si="1">IF(D8&gt;=103,1)+IF(D8&gt;=103,0)</f>
        <v>1</v>
      </c>
      <c r="F8" s="29"/>
      <c r="G8" s="29"/>
    </row>
    <row r="9" spans="1:9" s="7" customFormat="1" ht="25.5" x14ac:dyDescent="0.25">
      <c r="A9" s="3" t="s">
        <v>8</v>
      </c>
      <c r="B9" s="99">
        <v>167.8</v>
      </c>
      <c r="C9" s="4">
        <v>126.9</v>
      </c>
      <c r="D9" s="4">
        <f t="shared" si="0"/>
        <v>132.2301024428684</v>
      </c>
      <c r="E9" s="5">
        <f t="shared" si="1"/>
        <v>1</v>
      </c>
      <c r="F9" s="29"/>
      <c r="G9" s="29"/>
    </row>
    <row r="10" spans="1:9" s="7" customFormat="1" ht="25.5" x14ac:dyDescent="0.25">
      <c r="A10" s="3" t="s">
        <v>9</v>
      </c>
      <c r="B10" s="99">
        <v>434.8</v>
      </c>
      <c r="C10" s="4">
        <v>461.4</v>
      </c>
      <c r="D10" s="4">
        <f t="shared" si="0"/>
        <v>94.23493714781101</v>
      </c>
      <c r="E10" s="5">
        <f t="shared" si="1"/>
        <v>0</v>
      </c>
      <c r="F10" s="29"/>
      <c r="G10" s="29"/>
    </row>
    <row r="11" spans="1:9" s="7" customFormat="1" ht="25.5" x14ac:dyDescent="0.25">
      <c r="A11" s="3" t="s">
        <v>10</v>
      </c>
      <c r="B11" s="99">
        <v>240.2</v>
      </c>
      <c r="C11" s="4">
        <v>216.2</v>
      </c>
      <c r="D11" s="4">
        <f t="shared" si="0"/>
        <v>111.10083256244219</v>
      </c>
      <c r="E11" s="5">
        <f t="shared" si="1"/>
        <v>1</v>
      </c>
      <c r="F11" s="29"/>
      <c r="G11" s="29"/>
    </row>
    <row r="12" spans="1:9" s="7" customFormat="1" ht="25.5" x14ac:dyDescent="0.25">
      <c r="A12" s="3" t="s">
        <v>11</v>
      </c>
      <c r="B12" s="99">
        <v>290.2</v>
      </c>
      <c r="C12" s="4">
        <v>388.5</v>
      </c>
      <c r="D12" s="4">
        <f t="shared" si="0"/>
        <v>74.697554697554693</v>
      </c>
      <c r="E12" s="5">
        <f t="shared" si="1"/>
        <v>0</v>
      </c>
      <c r="F12" s="29"/>
      <c r="G12" s="29"/>
      <c r="H12" s="15"/>
      <c r="I12" s="15"/>
    </row>
    <row r="13" spans="1:9" s="7" customFormat="1" ht="25.5" x14ac:dyDescent="0.25">
      <c r="A13" s="3" t="s">
        <v>12</v>
      </c>
      <c r="B13" s="99">
        <v>121.9</v>
      </c>
      <c r="C13" s="4">
        <v>147.9</v>
      </c>
      <c r="D13" s="4">
        <f t="shared" si="0"/>
        <v>82.420554428668027</v>
      </c>
      <c r="E13" s="5">
        <f t="shared" si="1"/>
        <v>0</v>
      </c>
      <c r="F13" s="29"/>
      <c r="G13" s="29"/>
      <c r="H13" s="15"/>
      <c r="I13" s="15"/>
    </row>
    <row r="14" spans="1:9" s="7" customFormat="1" ht="25.5" x14ac:dyDescent="0.25">
      <c r="A14" s="3" t="s">
        <v>13</v>
      </c>
      <c r="B14" s="99">
        <v>2347.6</v>
      </c>
      <c r="C14" s="4">
        <v>1504.9</v>
      </c>
      <c r="D14" s="4">
        <f t="shared" si="0"/>
        <v>155.99707621768886</v>
      </c>
      <c r="E14" s="5">
        <f t="shared" si="1"/>
        <v>1</v>
      </c>
      <c r="F14" s="29"/>
      <c r="G14" s="29"/>
      <c r="H14" s="15"/>
      <c r="I14" s="15"/>
    </row>
    <row r="15" spans="1:9" s="7" customFormat="1" ht="25.5" x14ac:dyDescent="0.25">
      <c r="A15" s="3" t="s">
        <v>14</v>
      </c>
      <c r="B15" s="99">
        <v>298.8</v>
      </c>
      <c r="C15" s="4">
        <v>367.4</v>
      </c>
      <c r="D15" s="4">
        <f t="shared" si="0"/>
        <v>81.32825258573763</v>
      </c>
      <c r="E15" s="5">
        <f t="shared" si="1"/>
        <v>0</v>
      </c>
      <c r="F15" s="29"/>
      <c r="G15" s="29"/>
      <c r="H15" s="15"/>
      <c r="I15" s="15"/>
    </row>
    <row r="16" spans="1:9" s="7" customFormat="1" ht="25.5" x14ac:dyDescent="0.25">
      <c r="A16" s="3" t="s">
        <v>115</v>
      </c>
      <c r="B16" s="99">
        <v>35834.400000000001</v>
      </c>
      <c r="C16" s="4">
        <v>33464.6</v>
      </c>
      <c r="D16" s="4">
        <f t="shared" si="0"/>
        <v>107.08151300179894</v>
      </c>
      <c r="E16" s="5">
        <f t="shared" si="1"/>
        <v>1</v>
      </c>
      <c r="F16" s="29"/>
      <c r="G16" s="29"/>
      <c r="H16" s="15"/>
      <c r="I16" s="15"/>
    </row>
    <row r="17" spans="2:4" x14ac:dyDescent="0.25">
      <c r="B17" s="93">
        <f>SUM(B7:B16)</f>
        <v>40212.700000000004</v>
      </c>
      <c r="C17" s="93">
        <f>SUM(C7:C16)</f>
        <v>37109.699999999997</v>
      </c>
      <c r="D17" s="4">
        <f>B17/C17*100</f>
        <v>108.36169519020635</v>
      </c>
    </row>
  </sheetData>
  <mergeCells count="7"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0"/>
  <sheetViews>
    <sheetView view="pageBreakPreview" topLeftCell="A4" zoomScaleNormal="100" zoomScaleSheetLayoutView="100" workbookViewId="0">
      <selection activeCell="H16" sqref="H16"/>
    </sheetView>
  </sheetViews>
  <sheetFormatPr defaultColWidth="9.140625" defaultRowHeight="12.75" x14ac:dyDescent="0.25"/>
  <cols>
    <col min="1" max="1" width="22.85546875" style="31" customWidth="1"/>
    <col min="2" max="2" width="24.28515625" style="108" customWidth="1"/>
    <col min="3" max="3" width="23.5703125" style="108" customWidth="1"/>
    <col min="4" max="4" width="24.28515625" style="31" customWidth="1"/>
    <col min="5" max="5" width="22.28515625" style="31" customWidth="1"/>
    <col min="6" max="6" width="13.7109375" style="31" customWidth="1"/>
    <col min="7" max="7" width="19.7109375" style="31" customWidth="1"/>
    <col min="8" max="30" width="4.42578125" style="31" customWidth="1"/>
    <col min="31" max="16384" width="9.140625" style="31"/>
  </cols>
  <sheetData>
    <row r="1" spans="1:5" ht="22.5" customHeight="1" x14ac:dyDescent="0.25">
      <c r="A1" s="141" t="s">
        <v>20</v>
      </c>
      <c r="B1" s="142"/>
      <c r="C1" s="142"/>
      <c r="D1" s="142"/>
      <c r="E1" s="142"/>
    </row>
    <row r="3" spans="1:5" ht="15" x14ac:dyDescent="0.25">
      <c r="A3" s="143" t="s">
        <v>171</v>
      </c>
      <c r="B3" s="143"/>
      <c r="C3" s="143"/>
      <c r="D3" s="143"/>
      <c r="E3" s="143"/>
    </row>
    <row r="4" spans="1:5" ht="8.25" customHeight="1" x14ac:dyDescent="0.25">
      <c r="A4" s="32"/>
      <c r="B4" s="100"/>
      <c r="C4" s="100"/>
      <c r="D4" s="32"/>
      <c r="E4" s="32"/>
    </row>
    <row r="5" spans="1:5" ht="32.25" customHeight="1" x14ac:dyDescent="0.25">
      <c r="A5" s="144" t="s">
        <v>32</v>
      </c>
      <c r="B5" s="145" t="s">
        <v>33</v>
      </c>
      <c r="C5" s="145" t="s">
        <v>34</v>
      </c>
      <c r="D5" s="144" t="s">
        <v>170</v>
      </c>
      <c r="E5" s="136" t="s">
        <v>46</v>
      </c>
    </row>
    <row r="6" spans="1:5" ht="72.75" customHeight="1" x14ac:dyDescent="0.25">
      <c r="A6" s="144"/>
      <c r="B6" s="145"/>
      <c r="C6" s="145"/>
      <c r="D6" s="146"/>
      <c r="E6" s="136"/>
    </row>
    <row r="7" spans="1:5" ht="25.5" x14ac:dyDescent="0.25">
      <c r="A7" s="3" t="s">
        <v>6</v>
      </c>
      <c r="B7" s="99">
        <v>9593.9</v>
      </c>
      <c r="C7" s="101">
        <v>9899</v>
      </c>
      <c r="D7" s="33">
        <f>B7/C7*100</f>
        <v>96.917870491968884</v>
      </c>
      <c r="E7" s="5">
        <f t="shared" ref="E7:E15" si="0">IF(D7&gt;=55,0)+IF(D7&lt;=25,1)</f>
        <v>0</v>
      </c>
    </row>
    <row r="8" spans="1:5" ht="25.5" x14ac:dyDescent="0.25">
      <c r="A8" s="3" t="s">
        <v>7</v>
      </c>
      <c r="B8" s="99">
        <v>10733</v>
      </c>
      <c r="C8" s="101">
        <v>11112.2</v>
      </c>
      <c r="D8" s="33">
        <f t="shared" ref="D8:D16" si="1">B8/C8*100</f>
        <v>96.587534421626671</v>
      </c>
      <c r="E8" s="5">
        <f t="shared" si="0"/>
        <v>0</v>
      </c>
    </row>
    <row r="9" spans="1:5" ht="25.5" x14ac:dyDescent="0.25">
      <c r="A9" s="3" t="s">
        <v>8</v>
      </c>
      <c r="B9" s="99">
        <v>10559.5</v>
      </c>
      <c r="C9" s="101">
        <v>10797.4</v>
      </c>
      <c r="D9" s="33">
        <f t="shared" si="1"/>
        <v>97.79669179617315</v>
      </c>
      <c r="E9" s="5">
        <f t="shared" si="0"/>
        <v>0</v>
      </c>
    </row>
    <row r="10" spans="1:5" ht="25.5" x14ac:dyDescent="0.25">
      <c r="A10" s="3" t="s">
        <v>9</v>
      </c>
      <c r="B10" s="99">
        <v>12324.2</v>
      </c>
      <c r="C10" s="101">
        <v>12811.7</v>
      </c>
      <c r="D10" s="33">
        <f t="shared" si="1"/>
        <v>96.194884363511477</v>
      </c>
      <c r="E10" s="5">
        <f t="shared" si="0"/>
        <v>0</v>
      </c>
    </row>
    <row r="11" spans="1:5" ht="25.5" x14ac:dyDescent="0.25">
      <c r="A11" s="3" t="s">
        <v>10</v>
      </c>
      <c r="B11" s="99">
        <v>5830.7</v>
      </c>
      <c r="C11" s="101">
        <v>6070.9</v>
      </c>
      <c r="D11" s="33">
        <f t="shared" si="1"/>
        <v>96.043420250704187</v>
      </c>
      <c r="E11" s="5">
        <f t="shared" si="0"/>
        <v>0</v>
      </c>
    </row>
    <row r="12" spans="1:5" ht="25.5" x14ac:dyDescent="0.25">
      <c r="A12" s="3" t="s">
        <v>11</v>
      </c>
      <c r="B12" s="99">
        <v>4829.8</v>
      </c>
      <c r="C12" s="101">
        <v>5406.2</v>
      </c>
      <c r="D12" s="33">
        <f t="shared" si="1"/>
        <v>89.33816728940846</v>
      </c>
      <c r="E12" s="5">
        <f t="shared" si="0"/>
        <v>0</v>
      </c>
    </row>
    <row r="13" spans="1:5" ht="25.5" x14ac:dyDescent="0.25">
      <c r="A13" s="3" t="s">
        <v>12</v>
      </c>
      <c r="B13" s="99">
        <v>7729.3</v>
      </c>
      <c r="C13" s="101">
        <v>7870</v>
      </c>
      <c r="D13" s="34">
        <f t="shared" si="1"/>
        <v>98.212198221092763</v>
      </c>
      <c r="E13" s="5">
        <f t="shared" si="0"/>
        <v>0</v>
      </c>
    </row>
    <row r="14" spans="1:5" ht="25.5" x14ac:dyDescent="0.25">
      <c r="A14" s="3" t="s">
        <v>13</v>
      </c>
      <c r="B14" s="99">
        <v>5518.4</v>
      </c>
      <c r="C14" s="101">
        <v>7904.8</v>
      </c>
      <c r="D14" s="34">
        <f t="shared" si="1"/>
        <v>69.810747900010114</v>
      </c>
      <c r="E14" s="5">
        <f t="shared" si="0"/>
        <v>0</v>
      </c>
    </row>
    <row r="15" spans="1:5" ht="25.5" x14ac:dyDescent="0.25">
      <c r="A15" s="3" t="s">
        <v>14</v>
      </c>
      <c r="B15" s="99">
        <v>6332.4</v>
      </c>
      <c r="C15" s="101">
        <v>6825.5</v>
      </c>
      <c r="D15" s="33">
        <f t="shared" si="1"/>
        <v>92.775620833638555</v>
      </c>
      <c r="E15" s="5">
        <f t="shared" si="0"/>
        <v>0</v>
      </c>
    </row>
    <row r="16" spans="1:5" ht="25.5" x14ac:dyDescent="0.25">
      <c r="A16" s="3" t="s">
        <v>115</v>
      </c>
      <c r="B16" s="99">
        <v>187020.6</v>
      </c>
      <c r="C16" s="101">
        <v>231956.6</v>
      </c>
      <c r="D16" s="33">
        <f t="shared" si="1"/>
        <v>80.627410472476313</v>
      </c>
      <c r="E16" s="5">
        <f>IF(D16&gt;=55,0)+IF(D16&lt;=25,1)</f>
        <v>0</v>
      </c>
    </row>
    <row r="17" spans="1:9" x14ac:dyDescent="0.25">
      <c r="B17" s="102"/>
      <c r="C17" s="102"/>
      <c r="D17" s="35"/>
      <c r="E17" s="35"/>
    </row>
    <row r="18" spans="1:9" ht="31.5" customHeight="1" x14ac:dyDescent="0.25">
      <c r="A18" s="150" t="s">
        <v>169</v>
      </c>
      <c r="B18" s="150"/>
      <c r="C18" s="150"/>
      <c r="D18" s="150"/>
      <c r="E18" s="150"/>
    </row>
    <row r="19" spans="1:9" s="36" customFormat="1" x14ac:dyDescent="0.25">
      <c r="B19" s="103"/>
      <c r="C19" s="103"/>
    </row>
    <row r="20" spans="1:9" s="36" customFormat="1" ht="29.25" customHeight="1" x14ac:dyDescent="0.25">
      <c r="A20" s="144" t="s">
        <v>32</v>
      </c>
      <c r="B20" s="145" t="s">
        <v>166</v>
      </c>
      <c r="C20" s="151" t="s">
        <v>167</v>
      </c>
      <c r="D20" s="153" t="s">
        <v>168</v>
      </c>
      <c r="E20" s="136" t="s">
        <v>47</v>
      </c>
    </row>
    <row r="21" spans="1:9" ht="79.5" customHeight="1" x14ac:dyDescent="0.25">
      <c r="A21" s="144"/>
      <c r="B21" s="145"/>
      <c r="C21" s="152"/>
      <c r="D21" s="154"/>
      <c r="E21" s="136"/>
    </row>
    <row r="22" spans="1:9" ht="25.5" x14ac:dyDescent="0.2">
      <c r="A22" s="3" t="s">
        <v>6</v>
      </c>
      <c r="B22" s="104">
        <v>305.10000000000002</v>
      </c>
      <c r="C22" s="105">
        <v>232.6</v>
      </c>
      <c r="D22" s="37">
        <f>B22/C22*100</f>
        <v>131.16938950988825</v>
      </c>
      <c r="E22" s="30">
        <f>IF(D22&gt;=95,1,0)</f>
        <v>1</v>
      </c>
      <c r="F22" s="95">
        <f>B22-C22</f>
        <v>72.500000000000028</v>
      </c>
    </row>
    <row r="23" spans="1:9" ht="25.5" x14ac:dyDescent="0.2">
      <c r="A23" s="3" t="s">
        <v>7</v>
      </c>
      <c r="B23" s="104">
        <v>379.2</v>
      </c>
      <c r="C23" s="105">
        <v>336.5</v>
      </c>
      <c r="D23" s="37">
        <f t="shared" ref="D23:D31" si="2">B23/C23*100</f>
        <v>112.68945022288261</v>
      </c>
      <c r="E23" s="30">
        <f t="shared" ref="E23:E31" si="3">IF(D23&gt;=95,1,0)</f>
        <v>1</v>
      </c>
      <c r="F23" s="95">
        <f t="shared" ref="F23:F31" si="4">B23-C23</f>
        <v>42.699999999999989</v>
      </c>
    </row>
    <row r="24" spans="1:9" ht="25.5" x14ac:dyDescent="0.2">
      <c r="A24" s="3" t="s">
        <v>8</v>
      </c>
      <c r="B24" s="104">
        <v>237.9</v>
      </c>
      <c r="C24" s="105">
        <v>145.19999999999999</v>
      </c>
      <c r="D24" s="37">
        <f t="shared" si="2"/>
        <v>163.84297520661158</v>
      </c>
      <c r="E24" s="30">
        <f t="shared" si="3"/>
        <v>1</v>
      </c>
      <c r="F24" s="95">
        <f t="shared" si="4"/>
        <v>92.700000000000017</v>
      </c>
    </row>
    <row r="25" spans="1:9" ht="25.5" x14ac:dyDescent="0.2">
      <c r="A25" s="3" t="s">
        <v>9</v>
      </c>
      <c r="B25" s="104">
        <v>490.6</v>
      </c>
      <c r="C25" s="105">
        <v>535.29999999999995</v>
      </c>
      <c r="D25" s="37">
        <f t="shared" si="2"/>
        <v>91.649542312721849</v>
      </c>
      <c r="E25" s="30">
        <f t="shared" si="3"/>
        <v>0</v>
      </c>
      <c r="F25" s="95">
        <f t="shared" si="4"/>
        <v>-44.699999999999932</v>
      </c>
    </row>
    <row r="26" spans="1:9" ht="25.5" x14ac:dyDescent="0.2">
      <c r="A26" s="3" t="s">
        <v>10</v>
      </c>
      <c r="B26" s="104">
        <v>240.2</v>
      </c>
      <c r="C26" s="105">
        <v>175</v>
      </c>
      <c r="D26" s="37">
        <f t="shared" si="2"/>
        <v>137.25714285714287</v>
      </c>
      <c r="E26" s="30">
        <f t="shared" si="3"/>
        <v>1</v>
      </c>
      <c r="F26" s="95">
        <f t="shared" si="4"/>
        <v>65.199999999999989</v>
      </c>
    </row>
    <row r="27" spans="1:9" ht="25.5" x14ac:dyDescent="0.2">
      <c r="A27" s="3" t="s">
        <v>11</v>
      </c>
      <c r="B27" s="104">
        <v>579.29999999999995</v>
      </c>
      <c r="C27" s="105">
        <v>546.5</v>
      </c>
      <c r="D27" s="37">
        <f t="shared" si="2"/>
        <v>106.0018298261665</v>
      </c>
      <c r="E27" s="30">
        <f t="shared" si="3"/>
        <v>1</v>
      </c>
      <c r="F27" s="95">
        <f t="shared" si="4"/>
        <v>32.799999999999955</v>
      </c>
      <c r="G27" s="38"/>
      <c r="H27" s="38"/>
      <c r="I27" s="38"/>
    </row>
    <row r="28" spans="1:9" ht="25.5" x14ac:dyDescent="0.2">
      <c r="A28" s="3" t="s">
        <v>12</v>
      </c>
      <c r="B28" s="104">
        <v>140.69999999999999</v>
      </c>
      <c r="C28" s="105">
        <v>88.6</v>
      </c>
      <c r="D28" s="37">
        <f t="shared" si="2"/>
        <v>158.80361173814899</v>
      </c>
      <c r="E28" s="30">
        <f t="shared" si="3"/>
        <v>1</v>
      </c>
      <c r="F28" s="95">
        <f t="shared" si="4"/>
        <v>52.099999999999994</v>
      </c>
      <c r="G28" s="38"/>
      <c r="H28" s="38"/>
      <c r="I28" s="38"/>
    </row>
    <row r="29" spans="1:9" ht="25.5" x14ac:dyDescent="0.2">
      <c r="A29" s="3" t="s">
        <v>13</v>
      </c>
      <c r="B29" s="104">
        <v>2386.4</v>
      </c>
      <c r="C29" s="105">
        <v>1526</v>
      </c>
      <c r="D29" s="37">
        <f t="shared" si="2"/>
        <v>156.3826998689384</v>
      </c>
      <c r="E29" s="30">
        <f t="shared" si="3"/>
        <v>1</v>
      </c>
      <c r="F29" s="95">
        <f t="shared" si="4"/>
        <v>860.40000000000009</v>
      </c>
      <c r="G29" s="38"/>
      <c r="H29" s="38"/>
      <c r="I29" s="38"/>
    </row>
    <row r="30" spans="1:9" ht="25.5" x14ac:dyDescent="0.2">
      <c r="A30" s="3" t="s">
        <v>14</v>
      </c>
      <c r="B30" s="104">
        <v>493.1</v>
      </c>
      <c r="C30" s="105">
        <v>475.5</v>
      </c>
      <c r="D30" s="37">
        <f t="shared" si="2"/>
        <v>103.70136698212409</v>
      </c>
      <c r="E30" s="30">
        <f t="shared" si="3"/>
        <v>1</v>
      </c>
      <c r="F30" s="95">
        <f>B30-C30</f>
        <v>17.600000000000023</v>
      </c>
      <c r="G30" s="38"/>
      <c r="H30" s="38"/>
      <c r="I30" s="38"/>
    </row>
    <row r="31" spans="1:9" ht="25.5" x14ac:dyDescent="0.2">
      <c r="A31" s="3" t="s">
        <v>115</v>
      </c>
      <c r="B31" s="104">
        <v>44936</v>
      </c>
      <c r="C31" s="106">
        <v>38137.4</v>
      </c>
      <c r="D31" s="37">
        <f t="shared" si="2"/>
        <v>117.82659541552387</v>
      </c>
      <c r="E31" s="30">
        <f t="shared" si="3"/>
        <v>1</v>
      </c>
      <c r="F31" s="95">
        <f t="shared" si="4"/>
        <v>6798.5999999999985</v>
      </c>
      <c r="G31" s="38"/>
      <c r="H31" s="38"/>
      <c r="I31" s="38"/>
    </row>
    <row r="32" spans="1:9" x14ac:dyDescent="0.25">
      <c r="A32" s="39"/>
      <c r="B32" s="107"/>
      <c r="D32" s="13"/>
    </row>
    <row r="33" spans="1:12" ht="16.5" customHeight="1" x14ac:dyDescent="0.25">
      <c r="A33" s="137" t="s">
        <v>35</v>
      </c>
      <c r="B33" s="137"/>
      <c r="C33" s="137"/>
      <c r="D33" s="137"/>
      <c r="E33" s="137"/>
      <c r="G33" s="137"/>
      <c r="H33" s="137"/>
      <c r="I33" s="137"/>
      <c r="J33" s="137"/>
      <c r="K33" s="137"/>
    </row>
    <row r="34" spans="1:12" ht="12.75" customHeight="1" x14ac:dyDescent="0.25">
      <c r="A34" s="155"/>
      <c r="B34" s="155"/>
      <c r="C34" s="155"/>
      <c r="D34" s="155"/>
      <c r="E34" s="155"/>
      <c r="G34" s="138"/>
      <c r="H34" s="138"/>
      <c r="I34" s="138"/>
      <c r="J34" s="138"/>
      <c r="K34" s="138"/>
    </row>
    <row r="35" spans="1:12" ht="22.5" customHeight="1" x14ac:dyDescent="0.25">
      <c r="A35" s="156" t="s">
        <v>32</v>
      </c>
      <c r="B35" s="151" t="s">
        <v>163</v>
      </c>
      <c r="C35" s="151" t="s">
        <v>164</v>
      </c>
      <c r="D35" s="156" t="s">
        <v>165</v>
      </c>
      <c r="E35" s="148" t="s">
        <v>48</v>
      </c>
      <c r="G35" s="139"/>
      <c r="H35" s="139"/>
      <c r="I35" s="139"/>
      <c r="J35" s="139"/>
      <c r="K35" s="140"/>
      <c r="L35" s="38"/>
    </row>
    <row r="36" spans="1:12" ht="87.75" customHeight="1" x14ac:dyDescent="0.25">
      <c r="A36" s="157"/>
      <c r="B36" s="152"/>
      <c r="C36" s="152"/>
      <c r="D36" s="157"/>
      <c r="E36" s="149"/>
      <c r="G36" s="139"/>
      <c r="H36" s="139"/>
      <c r="I36" s="139"/>
      <c r="J36" s="139"/>
      <c r="K36" s="140"/>
      <c r="L36" s="38"/>
    </row>
    <row r="37" spans="1:12" ht="25.5" x14ac:dyDescent="0.2">
      <c r="A37" s="3" t="s">
        <v>6</v>
      </c>
      <c r="B37" s="109">
        <v>0</v>
      </c>
      <c r="C37" s="105">
        <v>0</v>
      </c>
      <c r="D37" s="53" t="e">
        <f>B37/C37</f>
        <v>#DIV/0!</v>
      </c>
      <c r="E37" s="33">
        <v>1</v>
      </c>
      <c r="G37" s="76"/>
      <c r="H37" s="77"/>
      <c r="I37" s="78"/>
      <c r="J37" s="79"/>
      <c r="K37" s="40"/>
      <c r="L37" s="38"/>
    </row>
    <row r="38" spans="1:12" ht="25.5" x14ac:dyDescent="0.2">
      <c r="A38" s="3" t="s">
        <v>7</v>
      </c>
      <c r="B38" s="109">
        <v>0</v>
      </c>
      <c r="C38" s="105">
        <v>0</v>
      </c>
      <c r="D38" s="53" t="e">
        <f t="shared" ref="D38:D46" si="5">B38/C38</f>
        <v>#DIV/0!</v>
      </c>
      <c r="E38" s="33">
        <v>1</v>
      </c>
      <c r="G38" s="76"/>
      <c r="H38" s="77"/>
      <c r="I38" s="78"/>
      <c r="J38" s="79"/>
      <c r="K38" s="40"/>
      <c r="L38" s="38"/>
    </row>
    <row r="39" spans="1:12" ht="25.5" x14ac:dyDescent="0.2">
      <c r="A39" s="3" t="s">
        <v>8</v>
      </c>
      <c r="B39" s="109">
        <v>0</v>
      </c>
      <c r="C39" s="105">
        <v>0</v>
      </c>
      <c r="D39" s="53" t="e">
        <f t="shared" si="5"/>
        <v>#DIV/0!</v>
      </c>
      <c r="E39" s="33">
        <v>1</v>
      </c>
      <c r="G39" s="76"/>
      <c r="H39" s="77"/>
      <c r="I39" s="78"/>
      <c r="J39" s="79"/>
      <c r="K39" s="40"/>
      <c r="L39" s="38"/>
    </row>
    <row r="40" spans="1:12" ht="25.5" x14ac:dyDescent="0.2">
      <c r="A40" s="3" t="s">
        <v>9</v>
      </c>
      <c r="B40" s="109">
        <v>0</v>
      </c>
      <c r="C40" s="105">
        <v>0</v>
      </c>
      <c r="D40" s="53" t="e">
        <f t="shared" si="5"/>
        <v>#DIV/0!</v>
      </c>
      <c r="E40" s="33">
        <v>1</v>
      </c>
      <c r="G40" s="76"/>
      <c r="H40" s="77"/>
      <c r="I40" s="78"/>
      <c r="J40" s="79"/>
      <c r="K40" s="40"/>
      <c r="L40" s="38"/>
    </row>
    <row r="41" spans="1:12" ht="25.5" x14ac:dyDescent="0.2">
      <c r="A41" s="3" t="s">
        <v>10</v>
      </c>
      <c r="B41" s="109">
        <v>0</v>
      </c>
      <c r="C41" s="105">
        <v>0</v>
      </c>
      <c r="D41" s="53" t="e">
        <f t="shared" si="5"/>
        <v>#DIV/0!</v>
      </c>
      <c r="E41" s="33">
        <v>1</v>
      </c>
      <c r="G41" s="76"/>
      <c r="H41" s="77"/>
      <c r="I41" s="78"/>
      <c r="J41" s="79"/>
      <c r="K41" s="40"/>
      <c r="L41" s="38"/>
    </row>
    <row r="42" spans="1:12" ht="25.5" x14ac:dyDescent="0.2">
      <c r="A42" s="3" t="s">
        <v>11</v>
      </c>
      <c r="B42" s="109">
        <v>0</v>
      </c>
      <c r="C42" s="105">
        <v>0</v>
      </c>
      <c r="D42" s="53" t="e">
        <f t="shared" si="5"/>
        <v>#DIV/0!</v>
      </c>
      <c r="E42" s="33">
        <v>1</v>
      </c>
      <c r="G42" s="76"/>
      <c r="H42" s="77"/>
      <c r="I42" s="78"/>
      <c r="J42" s="79"/>
      <c r="K42" s="40"/>
      <c r="L42" s="38"/>
    </row>
    <row r="43" spans="1:12" ht="25.5" x14ac:dyDescent="0.2">
      <c r="A43" s="3" t="s">
        <v>12</v>
      </c>
      <c r="B43" s="109">
        <v>0</v>
      </c>
      <c r="C43" s="105">
        <v>0</v>
      </c>
      <c r="D43" s="53" t="e">
        <f t="shared" si="5"/>
        <v>#DIV/0!</v>
      </c>
      <c r="E43" s="33">
        <v>1</v>
      </c>
      <c r="G43" s="76"/>
      <c r="H43" s="77"/>
      <c r="I43" s="78"/>
      <c r="J43" s="79"/>
      <c r="K43" s="40"/>
      <c r="L43" s="38"/>
    </row>
    <row r="44" spans="1:12" ht="25.5" x14ac:dyDescent="0.2">
      <c r="A44" s="3" t="s">
        <v>13</v>
      </c>
      <c r="B44" s="109">
        <v>0</v>
      </c>
      <c r="C44" s="105">
        <v>0</v>
      </c>
      <c r="D44" s="53" t="e">
        <f t="shared" si="5"/>
        <v>#DIV/0!</v>
      </c>
      <c r="E44" s="33">
        <v>1</v>
      </c>
      <c r="G44" s="76"/>
      <c r="H44" s="77"/>
      <c r="I44" s="78"/>
      <c r="J44" s="79"/>
      <c r="K44" s="40"/>
      <c r="L44" s="38"/>
    </row>
    <row r="45" spans="1:12" ht="25.5" x14ac:dyDescent="0.2">
      <c r="A45" s="3" t="s">
        <v>14</v>
      </c>
      <c r="B45" s="109">
        <v>0</v>
      </c>
      <c r="C45" s="105">
        <v>0</v>
      </c>
      <c r="D45" s="53" t="e">
        <f t="shared" si="5"/>
        <v>#DIV/0!</v>
      </c>
      <c r="E45" s="33">
        <v>1</v>
      </c>
      <c r="G45" s="76"/>
      <c r="H45" s="77"/>
      <c r="I45" s="78"/>
      <c r="J45" s="79"/>
      <c r="K45" s="40"/>
      <c r="L45" s="38"/>
    </row>
    <row r="46" spans="1:12" ht="25.5" x14ac:dyDescent="0.2">
      <c r="A46" s="3" t="s">
        <v>115</v>
      </c>
      <c r="B46" s="109">
        <v>0</v>
      </c>
      <c r="C46" s="105">
        <v>0</v>
      </c>
      <c r="D46" s="53" t="e">
        <f t="shared" si="5"/>
        <v>#DIV/0!</v>
      </c>
      <c r="E46" s="33">
        <v>1</v>
      </c>
      <c r="G46" s="76"/>
      <c r="H46" s="77"/>
      <c r="I46" s="78"/>
      <c r="J46" s="79"/>
      <c r="K46" s="40"/>
      <c r="L46" s="38"/>
    </row>
    <row r="48" spans="1:12" ht="27" customHeight="1" x14ac:dyDescent="0.25">
      <c r="A48" s="147" t="s">
        <v>36</v>
      </c>
      <c r="B48" s="147"/>
      <c r="C48" s="147"/>
      <c r="D48" s="147"/>
      <c r="E48" s="147"/>
    </row>
    <row r="49" spans="1:5" ht="12.75" customHeight="1" x14ac:dyDescent="0.25">
      <c r="A49" s="158" t="s">
        <v>32</v>
      </c>
      <c r="B49" s="151" t="s">
        <v>161</v>
      </c>
      <c r="C49" s="151" t="s">
        <v>162</v>
      </c>
      <c r="D49" s="156" t="s">
        <v>160</v>
      </c>
      <c r="E49" s="148" t="s">
        <v>49</v>
      </c>
    </row>
    <row r="50" spans="1:5" ht="66" customHeight="1" x14ac:dyDescent="0.25">
      <c r="A50" s="158"/>
      <c r="B50" s="152"/>
      <c r="C50" s="152"/>
      <c r="D50" s="157"/>
      <c r="E50" s="149"/>
    </row>
    <row r="51" spans="1:5" ht="25.5" x14ac:dyDescent="0.2">
      <c r="A51" s="3" t="s">
        <v>6</v>
      </c>
      <c r="B51" s="109">
        <v>0</v>
      </c>
      <c r="C51" s="105">
        <v>0</v>
      </c>
      <c r="D51" s="53" t="e">
        <f>B51/C51</f>
        <v>#DIV/0!</v>
      </c>
      <c r="E51" s="33">
        <v>1</v>
      </c>
    </row>
    <row r="52" spans="1:5" ht="25.5" x14ac:dyDescent="0.2">
      <c r="A52" s="3" t="s">
        <v>7</v>
      </c>
      <c r="B52" s="109">
        <v>0</v>
      </c>
      <c r="C52" s="105">
        <v>0</v>
      </c>
      <c r="D52" s="53" t="e">
        <f t="shared" ref="D52:D60" si="6">B52/C52</f>
        <v>#DIV/0!</v>
      </c>
      <c r="E52" s="33">
        <v>1</v>
      </c>
    </row>
    <row r="53" spans="1:5" ht="25.5" x14ac:dyDescent="0.2">
      <c r="A53" s="3" t="s">
        <v>8</v>
      </c>
      <c r="B53" s="109">
        <v>0</v>
      </c>
      <c r="C53" s="105">
        <v>0</v>
      </c>
      <c r="D53" s="53" t="e">
        <f t="shared" si="6"/>
        <v>#DIV/0!</v>
      </c>
      <c r="E53" s="33">
        <v>1</v>
      </c>
    </row>
    <row r="54" spans="1:5" ht="25.5" x14ac:dyDescent="0.2">
      <c r="A54" s="3" t="s">
        <v>9</v>
      </c>
      <c r="B54" s="109">
        <v>0</v>
      </c>
      <c r="C54" s="105">
        <v>0</v>
      </c>
      <c r="D54" s="53" t="e">
        <f t="shared" si="6"/>
        <v>#DIV/0!</v>
      </c>
      <c r="E54" s="33">
        <v>1</v>
      </c>
    </row>
    <row r="55" spans="1:5" ht="25.5" x14ac:dyDescent="0.2">
      <c r="A55" s="3" t="s">
        <v>10</v>
      </c>
      <c r="B55" s="109">
        <v>0</v>
      </c>
      <c r="C55" s="105">
        <v>0</v>
      </c>
      <c r="D55" s="53" t="e">
        <f t="shared" si="6"/>
        <v>#DIV/0!</v>
      </c>
      <c r="E55" s="33">
        <v>1</v>
      </c>
    </row>
    <row r="56" spans="1:5" ht="25.5" x14ac:dyDescent="0.2">
      <c r="A56" s="3" t="s">
        <v>11</v>
      </c>
      <c r="B56" s="109">
        <v>0</v>
      </c>
      <c r="C56" s="105">
        <v>0</v>
      </c>
      <c r="D56" s="53" t="e">
        <f t="shared" si="6"/>
        <v>#DIV/0!</v>
      </c>
      <c r="E56" s="33">
        <v>1</v>
      </c>
    </row>
    <row r="57" spans="1:5" ht="25.5" x14ac:dyDescent="0.2">
      <c r="A57" s="3" t="s">
        <v>12</v>
      </c>
      <c r="B57" s="109">
        <v>0</v>
      </c>
      <c r="C57" s="105">
        <v>0</v>
      </c>
      <c r="D57" s="53" t="e">
        <f t="shared" si="6"/>
        <v>#DIV/0!</v>
      </c>
      <c r="E57" s="33">
        <v>1</v>
      </c>
    </row>
    <row r="58" spans="1:5" ht="25.5" x14ac:dyDescent="0.2">
      <c r="A58" s="3" t="s">
        <v>13</v>
      </c>
      <c r="B58" s="109">
        <v>0</v>
      </c>
      <c r="C58" s="105">
        <v>0</v>
      </c>
      <c r="D58" s="53" t="e">
        <f t="shared" si="6"/>
        <v>#DIV/0!</v>
      </c>
      <c r="E58" s="33">
        <v>1</v>
      </c>
    </row>
    <row r="59" spans="1:5" ht="25.5" x14ac:dyDescent="0.2">
      <c r="A59" s="3" t="s">
        <v>14</v>
      </c>
      <c r="B59" s="109">
        <v>0</v>
      </c>
      <c r="C59" s="105">
        <v>0</v>
      </c>
      <c r="D59" s="53" t="e">
        <f t="shared" si="6"/>
        <v>#DIV/0!</v>
      </c>
      <c r="E59" s="33">
        <v>1</v>
      </c>
    </row>
    <row r="60" spans="1:5" ht="25.5" x14ac:dyDescent="0.2">
      <c r="A60" s="3" t="s">
        <v>115</v>
      </c>
      <c r="B60" s="109">
        <v>0</v>
      </c>
      <c r="C60" s="105">
        <v>0</v>
      </c>
      <c r="D60" s="53" t="e">
        <f t="shared" si="6"/>
        <v>#DIV/0!</v>
      </c>
      <c r="E60" s="33">
        <v>1</v>
      </c>
    </row>
    <row r="62" spans="1:5" ht="13.5" customHeight="1" x14ac:dyDescent="0.25">
      <c r="A62" s="161" t="s">
        <v>37</v>
      </c>
      <c r="B62" s="161"/>
      <c r="C62" s="161"/>
      <c r="D62" s="161"/>
      <c r="E62" s="161"/>
    </row>
    <row r="63" spans="1:5" x14ac:dyDescent="0.25">
      <c r="A63" s="147"/>
      <c r="B63" s="147"/>
      <c r="C63" s="147"/>
      <c r="D63" s="147"/>
      <c r="E63" s="147"/>
    </row>
    <row r="64" spans="1:5" ht="12.75" customHeight="1" x14ac:dyDescent="0.25">
      <c r="A64" s="158" t="s">
        <v>32</v>
      </c>
      <c r="B64" s="151" t="s">
        <v>158</v>
      </c>
      <c r="C64" s="151" t="s">
        <v>159</v>
      </c>
      <c r="D64" s="156" t="s">
        <v>160</v>
      </c>
      <c r="E64" s="148" t="s">
        <v>74</v>
      </c>
    </row>
    <row r="65" spans="1:5" ht="71.25" customHeight="1" x14ac:dyDescent="0.25">
      <c r="A65" s="158"/>
      <c r="B65" s="152"/>
      <c r="C65" s="152"/>
      <c r="D65" s="157"/>
      <c r="E65" s="149"/>
    </row>
    <row r="66" spans="1:5" ht="25.5" x14ac:dyDescent="0.2">
      <c r="A66" s="3" t="s">
        <v>6</v>
      </c>
      <c r="B66" s="109">
        <v>0</v>
      </c>
      <c r="C66" s="105">
        <v>0</v>
      </c>
      <c r="D66" s="53" t="e">
        <f>B66/C66</f>
        <v>#DIV/0!</v>
      </c>
      <c r="E66" s="33">
        <v>1</v>
      </c>
    </row>
    <row r="67" spans="1:5" ht="25.5" x14ac:dyDescent="0.2">
      <c r="A67" s="3" t="s">
        <v>7</v>
      </c>
      <c r="B67" s="109">
        <v>0</v>
      </c>
      <c r="C67" s="105">
        <v>0</v>
      </c>
      <c r="D67" s="53" t="e">
        <f t="shared" ref="D67:D75" si="7">B67/C67</f>
        <v>#DIV/0!</v>
      </c>
      <c r="E67" s="33">
        <v>1</v>
      </c>
    </row>
    <row r="68" spans="1:5" ht="25.5" x14ac:dyDescent="0.2">
      <c r="A68" s="3" t="s">
        <v>8</v>
      </c>
      <c r="B68" s="109">
        <v>0</v>
      </c>
      <c r="C68" s="105">
        <v>0</v>
      </c>
      <c r="D68" s="53" t="e">
        <f t="shared" si="7"/>
        <v>#DIV/0!</v>
      </c>
      <c r="E68" s="33">
        <v>1</v>
      </c>
    </row>
    <row r="69" spans="1:5" ht="25.5" x14ac:dyDescent="0.2">
      <c r="A69" s="3" t="s">
        <v>9</v>
      </c>
      <c r="B69" s="109">
        <v>0</v>
      </c>
      <c r="C69" s="105">
        <v>0</v>
      </c>
      <c r="D69" s="53" t="e">
        <f t="shared" si="7"/>
        <v>#DIV/0!</v>
      </c>
      <c r="E69" s="33">
        <v>1</v>
      </c>
    </row>
    <row r="70" spans="1:5" ht="25.5" x14ac:dyDescent="0.2">
      <c r="A70" s="3" t="s">
        <v>10</v>
      </c>
      <c r="B70" s="109">
        <v>0</v>
      </c>
      <c r="C70" s="105">
        <v>0</v>
      </c>
      <c r="D70" s="53" t="e">
        <f t="shared" si="7"/>
        <v>#DIV/0!</v>
      </c>
      <c r="E70" s="33">
        <v>1</v>
      </c>
    </row>
    <row r="71" spans="1:5" ht="25.5" x14ac:dyDescent="0.2">
      <c r="A71" s="3" t="s">
        <v>11</v>
      </c>
      <c r="B71" s="109">
        <v>0</v>
      </c>
      <c r="C71" s="105">
        <v>0</v>
      </c>
      <c r="D71" s="53" t="e">
        <f t="shared" si="7"/>
        <v>#DIV/0!</v>
      </c>
      <c r="E71" s="33">
        <v>1</v>
      </c>
    </row>
    <row r="72" spans="1:5" ht="25.5" x14ac:dyDescent="0.2">
      <c r="A72" s="3" t="s">
        <v>12</v>
      </c>
      <c r="B72" s="109">
        <v>0</v>
      </c>
      <c r="C72" s="105">
        <v>0</v>
      </c>
      <c r="D72" s="53" t="e">
        <f t="shared" si="7"/>
        <v>#DIV/0!</v>
      </c>
      <c r="E72" s="33">
        <v>1</v>
      </c>
    </row>
    <row r="73" spans="1:5" ht="25.5" x14ac:dyDescent="0.2">
      <c r="A73" s="3" t="s">
        <v>13</v>
      </c>
      <c r="B73" s="109">
        <v>0</v>
      </c>
      <c r="C73" s="105">
        <v>0</v>
      </c>
      <c r="D73" s="53" t="e">
        <f t="shared" si="7"/>
        <v>#DIV/0!</v>
      </c>
      <c r="E73" s="33">
        <v>1</v>
      </c>
    </row>
    <row r="74" spans="1:5" ht="25.5" x14ac:dyDescent="0.2">
      <c r="A74" s="3" t="s">
        <v>14</v>
      </c>
      <c r="B74" s="109">
        <v>0</v>
      </c>
      <c r="C74" s="105">
        <v>0</v>
      </c>
      <c r="D74" s="53" t="e">
        <f t="shared" si="7"/>
        <v>#DIV/0!</v>
      </c>
      <c r="E74" s="33">
        <v>1</v>
      </c>
    </row>
    <row r="75" spans="1:5" ht="25.5" x14ac:dyDescent="0.2">
      <c r="A75" s="3" t="s">
        <v>115</v>
      </c>
      <c r="B75" s="109">
        <v>0</v>
      </c>
      <c r="C75" s="105">
        <v>0</v>
      </c>
      <c r="D75" s="53" t="e">
        <f t="shared" si="7"/>
        <v>#DIV/0!</v>
      </c>
      <c r="E75" s="33">
        <v>1</v>
      </c>
    </row>
    <row r="77" spans="1:5" ht="13.5" customHeight="1" x14ac:dyDescent="0.25">
      <c r="A77" s="160" t="s">
        <v>72</v>
      </c>
      <c r="B77" s="160"/>
      <c r="C77" s="160"/>
      <c r="D77" s="160"/>
      <c r="E77" s="160"/>
    </row>
    <row r="78" spans="1:5" ht="13.5" customHeight="1" x14ac:dyDescent="0.25">
      <c r="A78" s="147"/>
      <c r="B78" s="147"/>
      <c r="C78" s="147"/>
      <c r="D78" s="147"/>
      <c r="E78" s="147"/>
    </row>
    <row r="79" spans="1:5" x14ac:dyDescent="0.25">
      <c r="A79" s="158" t="s">
        <v>32</v>
      </c>
      <c r="B79" s="145" t="s">
        <v>148</v>
      </c>
      <c r="C79" s="151" t="s">
        <v>149</v>
      </c>
      <c r="D79" s="156" t="s">
        <v>150</v>
      </c>
      <c r="E79" s="159" t="s">
        <v>73</v>
      </c>
    </row>
    <row r="80" spans="1:5" ht="97.5" customHeight="1" x14ac:dyDescent="0.25">
      <c r="A80" s="158"/>
      <c r="B80" s="145"/>
      <c r="C80" s="152"/>
      <c r="D80" s="157"/>
      <c r="E80" s="159"/>
    </row>
    <row r="81" spans="1:5" ht="25.5" x14ac:dyDescent="0.2">
      <c r="A81" s="3" t="s">
        <v>6</v>
      </c>
      <c r="B81" s="99">
        <v>128.30000000000001</v>
      </c>
      <c r="C81" s="99">
        <v>0</v>
      </c>
      <c r="D81" s="37" t="e">
        <f>B81/C81</f>
        <v>#DIV/0!</v>
      </c>
      <c r="E81" s="33">
        <v>0</v>
      </c>
    </row>
    <row r="82" spans="1:5" ht="25.5" x14ac:dyDescent="0.2">
      <c r="A82" s="3" t="s">
        <v>7</v>
      </c>
      <c r="B82" s="99">
        <v>125.5</v>
      </c>
      <c r="C82" s="99">
        <v>0</v>
      </c>
      <c r="D82" s="37" t="e">
        <f>B82/C82</f>
        <v>#DIV/0!</v>
      </c>
      <c r="E82" s="33">
        <v>0</v>
      </c>
    </row>
    <row r="83" spans="1:5" ht="25.5" x14ac:dyDescent="0.2">
      <c r="A83" s="3" t="s">
        <v>8</v>
      </c>
      <c r="B83" s="99">
        <v>130.19999999999999</v>
      </c>
      <c r="C83" s="99">
        <v>0</v>
      </c>
      <c r="D83" s="37" t="e">
        <f>B83/C83</f>
        <v>#DIV/0!</v>
      </c>
      <c r="E83" s="33">
        <v>0</v>
      </c>
    </row>
    <row r="84" spans="1:5" ht="25.5" x14ac:dyDescent="0.2">
      <c r="A84" s="3" t="s">
        <v>9</v>
      </c>
      <c r="B84" s="99">
        <v>88.4</v>
      </c>
      <c r="C84" s="99">
        <v>0</v>
      </c>
      <c r="D84" s="37" t="e">
        <f t="shared" ref="D84:D90" si="8">B84/C84</f>
        <v>#DIV/0!</v>
      </c>
      <c r="E84" s="33">
        <v>0</v>
      </c>
    </row>
    <row r="85" spans="1:5" ht="25.5" x14ac:dyDescent="0.2">
      <c r="A85" s="3" t="s">
        <v>10</v>
      </c>
      <c r="B85" s="99">
        <v>52.2</v>
      </c>
      <c r="C85" s="99">
        <v>0</v>
      </c>
      <c r="D85" s="37" t="e">
        <f t="shared" si="8"/>
        <v>#DIV/0!</v>
      </c>
      <c r="E85" s="33">
        <v>0</v>
      </c>
    </row>
    <row r="86" spans="1:5" ht="25.5" x14ac:dyDescent="0.2">
      <c r="A86" s="3" t="s">
        <v>11</v>
      </c>
      <c r="B86" s="99">
        <v>0</v>
      </c>
      <c r="C86" s="99">
        <v>0</v>
      </c>
      <c r="D86" s="37" t="e">
        <f t="shared" si="8"/>
        <v>#DIV/0!</v>
      </c>
      <c r="E86" s="33">
        <v>1</v>
      </c>
    </row>
    <row r="87" spans="1:5" ht="25.5" x14ac:dyDescent="0.2">
      <c r="A87" s="3" t="s">
        <v>12</v>
      </c>
      <c r="B87" s="99">
        <v>140.69999999999999</v>
      </c>
      <c r="C87" s="99">
        <v>0</v>
      </c>
      <c r="D87" s="37" t="e">
        <f t="shared" si="8"/>
        <v>#DIV/0!</v>
      </c>
      <c r="E87" s="33">
        <v>0</v>
      </c>
    </row>
    <row r="88" spans="1:5" ht="25.5" x14ac:dyDescent="0.2">
      <c r="A88" s="3" t="s">
        <v>13</v>
      </c>
      <c r="B88" s="99">
        <v>59</v>
      </c>
      <c r="C88" s="99">
        <v>0</v>
      </c>
      <c r="D88" s="37" t="e">
        <f t="shared" si="8"/>
        <v>#DIV/0!</v>
      </c>
      <c r="E88" s="33">
        <v>0</v>
      </c>
    </row>
    <row r="89" spans="1:5" ht="25.5" x14ac:dyDescent="0.2">
      <c r="A89" s="3" t="s">
        <v>14</v>
      </c>
      <c r="B89" s="99">
        <v>25.6</v>
      </c>
      <c r="C89" s="99">
        <v>0</v>
      </c>
      <c r="D89" s="37" t="e">
        <f t="shared" si="8"/>
        <v>#DIV/0!</v>
      </c>
      <c r="E89" s="33">
        <v>0</v>
      </c>
    </row>
    <row r="90" spans="1:5" ht="25.5" x14ac:dyDescent="0.2">
      <c r="A90" s="3" t="s">
        <v>115</v>
      </c>
      <c r="B90" s="99">
        <v>6510.5</v>
      </c>
      <c r="C90" s="99">
        <v>3389.3</v>
      </c>
      <c r="D90" s="37">
        <f t="shared" si="8"/>
        <v>1.9208981205558668</v>
      </c>
      <c r="E90" s="33">
        <v>0</v>
      </c>
    </row>
  </sheetData>
  <mergeCells count="43">
    <mergeCell ref="A77:E78"/>
    <mergeCell ref="E49:E50"/>
    <mergeCell ref="E64:E65"/>
    <mergeCell ref="A64:A65"/>
    <mergeCell ref="B64:B65"/>
    <mergeCell ref="C64:C65"/>
    <mergeCell ref="D64:D65"/>
    <mergeCell ref="A62:E63"/>
    <mergeCell ref="A49:A50"/>
    <mergeCell ref="B49:B50"/>
    <mergeCell ref="C49:C50"/>
    <mergeCell ref="D49:D50"/>
    <mergeCell ref="A79:A80"/>
    <mergeCell ref="B79:B80"/>
    <mergeCell ref="C79:C80"/>
    <mergeCell ref="D79:D80"/>
    <mergeCell ref="E79:E80"/>
    <mergeCell ref="A48:E48"/>
    <mergeCell ref="E35:E36"/>
    <mergeCell ref="A18:E18"/>
    <mergeCell ref="A20:A21"/>
    <mergeCell ref="B20:B21"/>
    <mergeCell ref="C20:C21"/>
    <mergeCell ref="D20:D21"/>
    <mergeCell ref="E20:E21"/>
    <mergeCell ref="A33:E34"/>
    <mergeCell ref="A35:A36"/>
    <mergeCell ref="B35:B36"/>
    <mergeCell ref="C35:C36"/>
    <mergeCell ref="D35:D36"/>
    <mergeCell ref="A1:E1"/>
    <mergeCell ref="A3:E3"/>
    <mergeCell ref="A5:A6"/>
    <mergeCell ref="B5:B6"/>
    <mergeCell ref="C5:C6"/>
    <mergeCell ref="D5:D6"/>
    <mergeCell ref="E5:E6"/>
    <mergeCell ref="G33:K34"/>
    <mergeCell ref="G35:G36"/>
    <mergeCell ref="H35:H36"/>
    <mergeCell ref="I35:I36"/>
    <mergeCell ref="J35:J36"/>
    <mergeCell ref="K35:K36"/>
  </mergeCells>
  <pageMargins left="0.7" right="0.7" top="0.75" bottom="0.75" header="0.3" footer="0.3"/>
  <pageSetup paperSize="9" scale="74" orientation="portrait" r:id="rId1"/>
  <rowBreaks count="2" manualBreakCount="2">
    <brk id="31" max="16383" man="1"/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3"/>
  <sheetViews>
    <sheetView view="pageBreakPreview" topLeftCell="A19" zoomScaleNormal="100" zoomScaleSheetLayoutView="100" workbookViewId="0">
      <selection activeCell="N28" sqref="N28"/>
    </sheetView>
  </sheetViews>
  <sheetFormatPr defaultColWidth="9.140625" defaultRowHeight="12.75" x14ac:dyDescent="0.25"/>
  <cols>
    <col min="1" max="1" width="22.85546875" style="31" customWidth="1"/>
    <col min="2" max="2" width="20.42578125" style="31" customWidth="1"/>
    <col min="3" max="3" width="19.85546875" style="31" customWidth="1"/>
    <col min="4" max="4" width="21.5703125" style="31" customWidth="1"/>
    <col min="5" max="5" width="20.42578125" style="31" customWidth="1"/>
    <col min="6" max="6" width="17.28515625" style="31" customWidth="1"/>
    <col min="7" max="7" width="19.5703125" style="31" customWidth="1"/>
    <col min="8" max="8" width="4.42578125" style="31" customWidth="1"/>
    <col min="9" max="9" width="19.140625" style="31" customWidth="1"/>
    <col min="10" max="30" width="4.42578125" style="31" customWidth="1"/>
    <col min="31" max="16384" width="9.140625" style="31"/>
  </cols>
  <sheetData>
    <row r="1" spans="1:9" x14ac:dyDescent="0.25">
      <c r="A1" s="141" t="s">
        <v>26</v>
      </c>
      <c r="B1" s="142"/>
      <c r="C1" s="142"/>
      <c r="D1" s="142"/>
      <c r="E1" s="142"/>
    </row>
    <row r="2" spans="1:9" x14ac:dyDescent="0.25">
      <c r="B2" s="35"/>
      <c r="C2" s="35"/>
      <c r="D2" s="35"/>
      <c r="E2" s="35"/>
    </row>
    <row r="3" spans="1:9" s="36" customFormat="1" x14ac:dyDescent="0.25"/>
    <row r="4" spans="1:9" s="36" customFormat="1" ht="48" customHeight="1" x14ac:dyDescent="0.25">
      <c r="A4" s="153" t="s">
        <v>32</v>
      </c>
      <c r="B4" s="136" t="s">
        <v>65</v>
      </c>
      <c r="C4" s="136"/>
      <c r="D4" s="136"/>
      <c r="E4" s="144" t="s">
        <v>66</v>
      </c>
      <c r="F4" s="144"/>
      <c r="G4" s="144"/>
    </row>
    <row r="5" spans="1:9" ht="24" customHeight="1" x14ac:dyDescent="0.25">
      <c r="A5" s="165"/>
      <c r="B5" s="136" t="s">
        <v>50</v>
      </c>
      <c r="C5" s="136"/>
      <c r="D5" s="136"/>
      <c r="E5" s="136"/>
      <c r="F5" s="136"/>
      <c r="G5" s="136"/>
    </row>
    <row r="6" spans="1:9" ht="80.25" customHeight="1" x14ac:dyDescent="0.25">
      <c r="A6" s="154"/>
      <c r="B6" s="54" t="s">
        <v>123</v>
      </c>
      <c r="C6" s="54" t="s">
        <v>70</v>
      </c>
      <c r="D6" s="58" t="s">
        <v>67</v>
      </c>
      <c r="E6" s="54" t="s">
        <v>124</v>
      </c>
      <c r="F6" s="54" t="s">
        <v>71</v>
      </c>
      <c r="G6" s="58" t="s">
        <v>64</v>
      </c>
    </row>
    <row r="7" spans="1:9" ht="25.5" x14ac:dyDescent="0.25">
      <c r="A7" s="3" t="s">
        <v>6</v>
      </c>
      <c r="B7" s="99">
        <v>1916.4</v>
      </c>
      <c r="C7" s="99">
        <v>1372</v>
      </c>
      <c r="D7" s="88">
        <f t="shared" ref="D7:D16" si="0">IF(((C7/B7*100)&gt;100),0,1)</f>
        <v>1</v>
      </c>
      <c r="E7" s="99">
        <v>2327.6</v>
      </c>
      <c r="F7" s="99">
        <v>1372</v>
      </c>
      <c r="G7" s="59">
        <f>IF(((F7/E7*100)&gt;100),0,1)</f>
        <v>1</v>
      </c>
      <c r="I7" s="35"/>
    </row>
    <row r="8" spans="1:9" ht="25.5" x14ac:dyDescent="0.25">
      <c r="A8" s="3" t="s">
        <v>7</v>
      </c>
      <c r="B8" s="99">
        <v>1420.3</v>
      </c>
      <c r="C8" s="99">
        <v>1424</v>
      </c>
      <c r="D8" s="87">
        <f t="shared" si="0"/>
        <v>0</v>
      </c>
      <c r="E8" s="99">
        <v>1796.1</v>
      </c>
      <c r="F8" s="99">
        <v>1424</v>
      </c>
      <c r="G8" s="59">
        <f t="shared" ref="G8:G16" si="1">IF(((F8/E8*100)&gt;100),0,1)</f>
        <v>1</v>
      </c>
      <c r="I8" s="35"/>
    </row>
    <row r="9" spans="1:9" ht="25.5" x14ac:dyDescent="0.25">
      <c r="A9" s="3" t="s">
        <v>8</v>
      </c>
      <c r="B9" s="99">
        <v>1420.3</v>
      </c>
      <c r="C9" s="99">
        <v>1340</v>
      </c>
      <c r="D9" s="87">
        <f t="shared" si="0"/>
        <v>1</v>
      </c>
      <c r="E9" s="99">
        <v>1663.5</v>
      </c>
      <c r="F9" s="99">
        <v>1340</v>
      </c>
      <c r="G9" s="59">
        <f t="shared" si="1"/>
        <v>1</v>
      </c>
      <c r="I9" s="35"/>
    </row>
    <row r="10" spans="1:9" ht="25.5" x14ac:dyDescent="0.25">
      <c r="A10" s="3" t="s">
        <v>9</v>
      </c>
      <c r="B10" s="99">
        <v>1277.7</v>
      </c>
      <c r="C10" s="99">
        <v>1240</v>
      </c>
      <c r="D10" s="87">
        <f t="shared" si="0"/>
        <v>1</v>
      </c>
      <c r="E10" s="99">
        <v>1504.6</v>
      </c>
      <c r="F10" s="99">
        <v>1240</v>
      </c>
      <c r="G10" s="59">
        <f t="shared" si="1"/>
        <v>1</v>
      </c>
      <c r="I10" s="35"/>
    </row>
    <row r="11" spans="1:9" ht="25.5" x14ac:dyDescent="0.25">
      <c r="A11" s="3" t="s">
        <v>10</v>
      </c>
      <c r="B11" s="99">
        <v>1420.3</v>
      </c>
      <c r="C11" s="99">
        <v>1357</v>
      </c>
      <c r="D11" s="87">
        <f t="shared" si="0"/>
        <v>1</v>
      </c>
      <c r="E11" s="99">
        <v>1739.2</v>
      </c>
      <c r="F11" s="99">
        <v>1357</v>
      </c>
      <c r="G11" s="59">
        <f t="shared" si="1"/>
        <v>1</v>
      </c>
      <c r="I11" s="35"/>
    </row>
    <row r="12" spans="1:9" ht="25.5" x14ac:dyDescent="0.25">
      <c r="A12" s="3" t="s">
        <v>11</v>
      </c>
      <c r="B12" s="99">
        <v>1420.3</v>
      </c>
      <c r="C12" s="99">
        <v>1285</v>
      </c>
      <c r="D12" s="87">
        <f t="shared" si="0"/>
        <v>1</v>
      </c>
      <c r="E12" s="99">
        <v>1785</v>
      </c>
      <c r="F12" s="99">
        <v>1285</v>
      </c>
      <c r="G12" s="59">
        <f t="shared" si="1"/>
        <v>1</v>
      </c>
      <c r="H12" s="38"/>
      <c r="I12" s="35"/>
    </row>
    <row r="13" spans="1:9" ht="25.5" x14ac:dyDescent="0.25">
      <c r="A13" s="3" t="s">
        <v>12</v>
      </c>
      <c r="B13" s="99">
        <v>1916.4</v>
      </c>
      <c r="C13" s="99">
        <v>1351</v>
      </c>
      <c r="D13" s="88">
        <f t="shared" si="0"/>
        <v>1</v>
      </c>
      <c r="E13" s="99">
        <v>2373.6</v>
      </c>
      <c r="F13" s="99">
        <v>1351</v>
      </c>
      <c r="G13" s="59">
        <f t="shared" si="1"/>
        <v>1</v>
      </c>
      <c r="H13" s="38"/>
      <c r="I13" s="35"/>
    </row>
    <row r="14" spans="1:9" ht="25.5" x14ac:dyDescent="0.25">
      <c r="A14" s="3" t="s">
        <v>13</v>
      </c>
      <c r="B14" s="99">
        <v>1420.3</v>
      </c>
      <c r="C14" s="99">
        <v>1399</v>
      </c>
      <c r="D14" s="87">
        <f t="shared" si="0"/>
        <v>1</v>
      </c>
      <c r="E14" s="99">
        <v>1849.8</v>
      </c>
      <c r="F14" s="99">
        <v>1399</v>
      </c>
      <c r="G14" s="59">
        <f t="shared" si="1"/>
        <v>1</v>
      </c>
      <c r="H14" s="38"/>
      <c r="I14" s="35"/>
    </row>
    <row r="15" spans="1:9" ht="25.5" x14ac:dyDescent="0.25">
      <c r="A15" s="3" t="s">
        <v>14</v>
      </c>
      <c r="B15" s="99">
        <v>905.7</v>
      </c>
      <c r="C15" s="99">
        <v>1340</v>
      </c>
      <c r="D15" s="87">
        <f t="shared" si="0"/>
        <v>0</v>
      </c>
      <c r="E15" s="99">
        <v>1400.8</v>
      </c>
      <c r="F15" s="99">
        <v>1340</v>
      </c>
      <c r="G15" s="59">
        <f t="shared" si="1"/>
        <v>1</v>
      </c>
      <c r="H15" s="38"/>
      <c r="I15" s="35"/>
    </row>
    <row r="16" spans="1:9" ht="25.5" x14ac:dyDescent="0.25">
      <c r="A16" s="3" t="s">
        <v>115</v>
      </c>
      <c r="B16" s="99">
        <v>6155.6</v>
      </c>
      <c r="C16" s="99">
        <v>6271</v>
      </c>
      <c r="D16" s="92">
        <f t="shared" si="0"/>
        <v>0</v>
      </c>
      <c r="E16" s="99">
        <v>6771.1</v>
      </c>
      <c r="F16" s="99">
        <f>6415+21917</f>
        <v>28332</v>
      </c>
      <c r="G16" s="59">
        <f t="shared" si="1"/>
        <v>0</v>
      </c>
      <c r="H16" s="38"/>
      <c r="I16" s="35"/>
    </row>
    <row r="17" spans="1:7" x14ac:dyDescent="0.25">
      <c r="A17" s="38"/>
      <c r="B17" s="38"/>
      <c r="C17" s="35"/>
      <c r="F17" s="35"/>
    </row>
    <row r="18" spans="1:7" x14ac:dyDescent="0.25">
      <c r="B18" s="35"/>
      <c r="C18" s="35"/>
      <c r="E18" s="35"/>
      <c r="G18" s="35"/>
    </row>
    <row r="19" spans="1:7" ht="31.5" customHeight="1" x14ac:dyDescent="0.25">
      <c r="A19" s="163"/>
      <c r="B19" s="163"/>
      <c r="C19" s="163"/>
      <c r="D19" s="163"/>
      <c r="E19" s="163"/>
      <c r="F19" s="38"/>
    </row>
    <row r="20" spans="1:7" x14ac:dyDescent="0.25">
      <c r="A20" s="158" t="s">
        <v>32</v>
      </c>
      <c r="B20" s="144" t="s">
        <v>145</v>
      </c>
      <c r="C20" s="158" t="s">
        <v>146</v>
      </c>
      <c r="D20" s="158" t="s">
        <v>147</v>
      </c>
      <c r="E20" s="159" t="s">
        <v>79</v>
      </c>
      <c r="F20" s="162"/>
    </row>
    <row r="21" spans="1:7" ht="134.25" customHeight="1" x14ac:dyDescent="0.25">
      <c r="A21" s="158"/>
      <c r="B21" s="144"/>
      <c r="C21" s="158"/>
      <c r="D21" s="164"/>
      <c r="E21" s="159"/>
      <c r="F21" s="162"/>
    </row>
    <row r="22" spans="1:7" ht="25.5" x14ac:dyDescent="0.25">
      <c r="A22" s="3" t="s">
        <v>6</v>
      </c>
      <c r="B22" s="5">
        <v>7</v>
      </c>
      <c r="C22" s="109">
        <v>32.5</v>
      </c>
      <c r="D22" s="34">
        <f t="shared" ref="D22:D31" si="2">C22/B22*100</f>
        <v>464.28571428571433</v>
      </c>
      <c r="E22" s="34">
        <f>IF(D22&lt;=95,1,0)</f>
        <v>0</v>
      </c>
      <c r="F22" s="40"/>
    </row>
    <row r="23" spans="1:7" ht="25.5" x14ac:dyDescent="0.25">
      <c r="A23" s="3" t="s">
        <v>7</v>
      </c>
      <c r="B23" s="5">
        <v>9</v>
      </c>
      <c r="C23" s="109">
        <v>19.7</v>
      </c>
      <c r="D23" s="34">
        <f t="shared" si="2"/>
        <v>218.88888888888886</v>
      </c>
      <c r="E23" s="34">
        <f t="shared" ref="E23:E31" si="3">IF(D23&lt;=95,1,0)</f>
        <v>0</v>
      </c>
      <c r="F23" s="40"/>
    </row>
    <row r="24" spans="1:7" ht="25.5" x14ac:dyDescent="0.25">
      <c r="A24" s="3" t="s">
        <v>8</v>
      </c>
      <c r="B24" s="5">
        <v>3.9</v>
      </c>
      <c r="C24" s="109">
        <v>8.6999999999999993</v>
      </c>
      <c r="D24" s="34">
        <f t="shared" si="2"/>
        <v>223.07692307692309</v>
      </c>
      <c r="E24" s="34">
        <f t="shared" si="3"/>
        <v>0</v>
      </c>
      <c r="F24" s="40"/>
    </row>
    <row r="25" spans="1:7" ht="25.5" x14ac:dyDescent="0.25">
      <c r="A25" s="3" t="s">
        <v>9</v>
      </c>
      <c r="B25" s="5">
        <v>20.399999999999999</v>
      </c>
      <c r="C25" s="109">
        <v>158.80000000000001</v>
      </c>
      <c r="D25" s="34">
        <f t="shared" si="2"/>
        <v>778.43137254901967</v>
      </c>
      <c r="E25" s="34">
        <f t="shared" si="3"/>
        <v>0</v>
      </c>
      <c r="F25" s="40"/>
    </row>
    <row r="26" spans="1:7" ht="25.5" x14ac:dyDescent="0.25">
      <c r="A26" s="3" t="s">
        <v>10</v>
      </c>
      <c r="B26" s="5">
        <v>10.199999999999999</v>
      </c>
      <c r="C26" s="109">
        <v>28.8</v>
      </c>
      <c r="D26" s="34">
        <f t="shared" si="2"/>
        <v>282.35294117647061</v>
      </c>
      <c r="E26" s="34">
        <f t="shared" si="3"/>
        <v>0</v>
      </c>
      <c r="F26" s="40"/>
    </row>
    <row r="27" spans="1:7" ht="25.5" x14ac:dyDescent="0.25">
      <c r="A27" s="3" t="s">
        <v>11</v>
      </c>
      <c r="B27" s="5">
        <v>90</v>
      </c>
      <c r="C27" s="109">
        <v>43</v>
      </c>
      <c r="D27" s="34">
        <f t="shared" si="2"/>
        <v>47.777777777777779</v>
      </c>
      <c r="E27" s="34">
        <f t="shared" si="3"/>
        <v>1</v>
      </c>
      <c r="F27" s="40"/>
    </row>
    <row r="28" spans="1:7" ht="25.5" x14ac:dyDescent="0.25">
      <c r="A28" s="3" t="s">
        <v>12</v>
      </c>
      <c r="B28" s="5">
        <v>39</v>
      </c>
      <c r="C28" s="109">
        <v>52.5</v>
      </c>
      <c r="D28" s="34">
        <f t="shared" si="2"/>
        <v>134.61538461538461</v>
      </c>
      <c r="E28" s="34">
        <f t="shared" si="3"/>
        <v>0</v>
      </c>
      <c r="F28" s="40"/>
    </row>
    <row r="29" spans="1:7" ht="25.5" x14ac:dyDescent="0.25">
      <c r="A29" s="3" t="s">
        <v>13</v>
      </c>
      <c r="B29" s="42">
        <v>18.5</v>
      </c>
      <c r="C29" s="109">
        <v>318.8</v>
      </c>
      <c r="D29" s="34">
        <f t="shared" si="2"/>
        <v>1723.2432432432433</v>
      </c>
      <c r="E29" s="34">
        <f t="shared" si="3"/>
        <v>0</v>
      </c>
      <c r="F29" s="40"/>
    </row>
    <row r="30" spans="1:7" ht="25.5" x14ac:dyDescent="0.25">
      <c r="A30" s="3" t="s">
        <v>14</v>
      </c>
      <c r="B30" s="5">
        <v>195</v>
      </c>
      <c r="C30" s="109">
        <v>106.9</v>
      </c>
      <c r="D30" s="34">
        <f t="shared" si="2"/>
        <v>54.820512820512825</v>
      </c>
      <c r="E30" s="34">
        <f t="shared" si="3"/>
        <v>1</v>
      </c>
      <c r="F30" s="40"/>
    </row>
    <row r="31" spans="1:7" ht="25.5" x14ac:dyDescent="0.25">
      <c r="A31" s="3" t="s">
        <v>115</v>
      </c>
      <c r="B31" s="5">
        <v>177.1</v>
      </c>
      <c r="C31" s="109">
        <v>1781</v>
      </c>
      <c r="D31" s="34">
        <f t="shared" si="2"/>
        <v>1005.6465273856579</v>
      </c>
      <c r="E31" s="34">
        <f t="shared" si="3"/>
        <v>0</v>
      </c>
      <c r="F31" s="40"/>
    </row>
    <row r="32" spans="1:7" x14ac:dyDescent="0.25">
      <c r="F32" s="38"/>
    </row>
    <row r="33" spans="6:6" x14ac:dyDescent="0.25">
      <c r="F33" s="38"/>
    </row>
  </sheetData>
  <mergeCells count="12">
    <mergeCell ref="E4:G4"/>
    <mergeCell ref="B5:G5"/>
    <mergeCell ref="F20:F21"/>
    <mergeCell ref="A1:E1"/>
    <mergeCell ref="A19:E19"/>
    <mergeCell ref="A20:A21"/>
    <mergeCell ref="B20:B21"/>
    <mergeCell ref="C20:C21"/>
    <mergeCell ref="D20:D21"/>
    <mergeCell ref="E20:E21"/>
    <mergeCell ref="B4:D4"/>
    <mergeCell ref="A4:A6"/>
  </mergeCells>
  <pageMargins left="0.7" right="0.7" top="0.75" bottom="0.75" header="0.3" footer="0.3"/>
  <pageSetup paperSize="9" scale="92" fitToHeight="0" orientation="landscape" r:id="rId1"/>
  <rowBreaks count="1" manualBreakCount="1">
    <brk id="1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"/>
  <sheetViews>
    <sheetView view="pageBreakPreview" topLeftCell="A31" zoomScaleNormal="100" zoomScaleSheetLayoutView="100" workbookViewId="0">
      <selection activeCell="F40" sqref="F40"/>
    </sheetView>
  </sheetViews>
  <sheetFormatPr defaultColWidth="9.140625" defaultRowHeight="12.75" x14ac:dyDescent="0.25"/>
  <cols>
    <col min="1" max="1" width="22.85546875" style="31" customWidth="1"/>
    <col min="2" max="2" width="14.85546875" style="31" customWidth="1"/>
    <col min="3" max="3" width="18.42578125" style="31" customWidth="1"/>
    <col min="4" max="4" width="21.5703125" style="31" customWidth="1"/>
    <col min="5" max="5" width="24" style="31" customWidth="1"/>
    <col min="6" max="6" width="22.140625" style="31" customWidth="1"/>
    <col min="7" max="7" width="8.5703125" style="31" customWidth="1"/>
    <col min="8" max="30" width="4.42578125" style="31" customWidth="1"/>
    <col min="31" max="16384" width="9.140625" style="31"/>
  </cols>
  <sheetData>
    <row r="1" spans="1:6" ht="23.25" customHeight="1" x14ac:dyDescent="0.25">
      <c r="A1" s="141" t="s">
        <v>27</v>
      </c>
      <c r="B1" s="142"/>
      <c r="C1" s="142"/>
      <c r="D1" s="142"/>
      <c r="E1" s="142"/>
    </row>
    <row r="3" spans="1:6" ht="30.75" customHeight="1" x14ac:dyDescent="0.25">
      <c r="A3" s="161" t="s">
        <v>80</v>
      </c>
      <c r="B3" s="161"/>
      <c r="C3" s="161"/>
      <c r="D3" s="161"/>
      <c r="E3" s="161"/>
    </row>
    <row r="4" spans="1:6" ht="8.25" customHeight="1" x14ac:dyDescent="0.25">
      <c r="A4" s="32"/>
      <c r="B4" s="32"/>
      <c r="C4" s="32"/>
      <c r="D4" s="32"/>
      <c r="E4" s="32"/>
    </row>
    <row r="5" spans="1:6" ht="32.25" customHeight="1" x14ac:dyDescent="0.25">
      <c r="A5" s="144" t="s">
        <v>32</v>
      </c>
      <c r="B5" s="144" t="s">
        <v>139</v>
      </c>
      <c r="C5" s="144" t="s">
        <v>140</v>
      </c>
      <c r="D5" s="144" t="s">
        <v>81</v>
      </c>
      <c r="E5" s="136" t="s">
        <v>82</v>
      </c>
    </row>
    <row r="6" spans="1:6" ht="76.5" customHeight="1" x14ac:dyDescent="0.25">
      <c r="A6" s="144"/>
      <c r="B6" s="144"/>
      <c r="C6" s="144"/>
      <c r="D6" s="146"/>
      <c r="E6" s="136"/>
      <c r="F6" s="43"/>
    </row>
    <row r="7" spans="1:6" ht="25.5" x14ac:dyDescent="0.25">
      <c r="A7" s="3" t="s">
        <v>6</v>
      </c>
      <c r="B7" s="99">
        <v>218.9</v>
      </c>
      <c r="C7" s="33">
        <v>197.1</v>
      </c>
      <c r="D7" s="33">
        <f>B7/C7*100-100</f>
        <v>11.060375443937104</v>
      </c>
      <c r="E7" s="33">
        <f>IF(D7&lt;0,1,0)</f>
        <v>0</v>
      </c>
      <c r="F7" s="35"/>
    </row>
    <row r="8" spans="1:6" ht="25.5" x14ac:dyDescent="0.25">
      <c r="A8" s="3" t="s">
        <v>7</v>
      </c>
      <c r="B8" s="99">
        <v>263.60000000000002</v>
      </c>
      <c r="C8" s="33">
        <v>201</v>
      </c>
      <c r="D8" s="33">
        <f t="shared" ref="D8:D16" si="0">B8/C8*100-100</f>
        <v>31.144278606965173</v>
      </c>
      <c r="E8" s="33">
        <f t="shared" ref="E8:E16" si="1">IF(D8&lt;0,1,0)</f>
        <v>0</v>
      </c>
      <c r="F8" s="35"/>
    </row>
    <row r="9" spans="1:6" ht="25.5" x14ac:dyDescent="0.25">
      <c r="A9" s="3" t="s">
        <v>8</v>
      </c>
      <c r="B9" s="99">
        <v>21.3</v>
      </c>
      <c r="C9" s="33">
        <v>20.9</v>
      </c>
      <c r="D9" s="33">
        <f t="shared" si="0"/>
        <v>1.9138755980861362</v>
      </c>
      <c r="E9" s="33">
        <f t="shared" si="1"/>
        <v>0</v>
      </c>
      <c r="F9" s="35"/>
    </row>
    <row r="10" spans="1:6" ht="25.5" x14ac:dyDescent="0.25">
      <c r="A10" s="3" t="s">
        <v>9</v>
      </c>
      <c r="B10" s="99">
        <v>242.4</v>
      </c>
      <c r="C10" s="33">
        <v>278.3</v>
      </c>
      <c r="D10" s="33">
        <f t="shared" si="0"/>
        <v>-12.899748472871011</v>
      </c>
      <c r="E10" s="33">
        <f t="shared" si="1"/>
        <v>1</v>
      </c>
      <c r="F10" s="35"/>
    </row>
    <row r="11" spans="1:6" ht="25.5" x14ac:dyDescent="0.25">
      <c r="A11" s="3" t="s">
        <v>10</v>
      </c>
      <c r="B11" s="99">
        <v>144.5</v>
      </c>
      <c r="C11" s="33">
        <v>167</v>
      </c>
      <c r="D11" s="33">
        <f t="shared" si="0"/>
        <v>-13.473053892215574</v>
      </c>
      <c r="E11" s="33">
        <f t="shared" si="1"/>
        <v>1</v>
      </c>
      <c r="F11" s="35"/>
    </row>
    <row r="12" spans="1:6" ht="25.5" x14ac:dyDescent="0.25">
      <c r="A12" s="3" t="s">
        <v>11</v>
      </c>
      <c r="B12" s="99">
        <v>55.3</v>
      </c>
      <c r="C12" s="33">
        <v>31.6</v>
      </c>
      <c r="D12" s="33">
        <f t="shared" si="0"/>
        <v>74.999999999999972</v>
      </c>
      <c r="E12" s="33">
        <f t="shared" si="1"/>
        <v>0</v>
      </c>
      <c r="F12" s="35"/>
    </row>
    <row r="13" spans="1:6" ht="25.5" x14ac:dyDescent="0.25">
      <c r="A13" s="3" t="s">
        <v>12</v>
      </c>
      <c r="B13" s="99">
        <v>57.5</v>
      </c>
      <c r="C13" s="33">
        <v>101.9</v>
      </c>
      <c r="D13" s="33">
        <f t="shared" si="0"/>
        <v>-43.572129538763491</v>
      </c>
      <c r="E13" s="33">
        <f t="shared" si="1"/>
        <v>1</v>
      </c>
      <c r="F13" s="35"/>
    </row>
    <row r="14" spans="1:6" ht="25.5" x14ac:dyDescent="0.25">
      <c r="A14" s="3" t="s">
        <v>13</v>
      </c>
      <c r="B14" s="99">
        <v>44.2</v>
      </c>
      <c r="C14" s="33">
        <v>43.7</v>
      </c>
      <c r="D14" s="33">
        <f t="shared" si="0"/>
        <v>1.1441647597254132</v>
      </c>
      <c r="E14" s="33">
        <f t="shared" si="1"/>
        <v>0</v>
      </c>
      <c r="F14" s="35"/>
    </row>
    <row r="15" spans="1:6" ht="25.5" x14ac:dyDescent="0.25">
      <c r="A15" s="3" t="s">
        <v>14</v>
      </c>
      <c r="B15" s="99">
        <v>276.10000000000002</v>
      </c>
      <c r="C15" s="33">
        <v>50.7</v>
      </c>
      <c r="D15" s="33">
        <f t="shared" si="0"/>
        <v>444.5759368836292</v>
      </c>
      <c r="E15" s="33">
        <f t="shared" si="1"/>
        <v>0</v>
      </c>
      <c r="F15" s="35"/>
    </row>
    <row r="16" spans="1:6" ht="25.5" x14ac:dyDescent="0.25">
      <c r="A16" s="3" t="s">
        <v>115</v>
      </c>
      <c r="B16" s="99">
        <v>3874.6</v>
      </c>
      <c r="C16" s="33">
        <v>2661.7</v>
      </c>
      <c r="D16" s="33">
        <f t="shared" si="0"/>
        <v>45.568621557651142</v>
      </c>
      <c r="E16" s="33">
        <f t="shared" si="1"/>
        <v>0</v>
      </c>
      <c r="F16" s="35"/>
    </row>
    <row r="17" spans="1:9" x14ac:dyDescent="0.25">
      <c r="B17" s="35"/>
      <c r="C17" s="35"/>
      <c r="D17" s="35"/>
      <c r="E17" s="35"/>
    </row>
    <row r="18" spans="1:9" ht="23.25" customHeight="1" x14ac:dyDescent="0.25">
      <c r="A18" s="137" t="s">
        <v>83</v>
      </c>
      <c r="B18" s="137"/>
      <c r="C18" s="137"/>
      <c r="D18" s="137"/>
      <c r="E18" s="137"/>
    </row>
    <row r="19" spans="1:9" s="36" customFormat="1" ht="8.25" customHeight="1" x14ac:dyDescent="0.25">
      <c r="B19" s="89"/>
    </row>
    <row r="20" spans="1:9" s="36" customFormat="1" ht="29.25" customHeight="1" x14ac:dyDescent="0.25">
      <c r="A20" s="144" t="s">
        <v>32</v>
      </c>
      <c r="B20" s="144" t="s">
        <v>141</v>
      </c>
      <c r="C20" s="144" t="s">
        <v>142</v>
      </c>
      <c r="D20" s="144" t="s">
        <v>84</v>
      </c>
      <c r="E20" s="136" t="s">
        <v>86</v>
      </c>
    </row>
    <row r="21" spans="1:9" ht="95.25" customHeight="1" x14ac:dyDescent="0.25">
      <c r="A21" s="144"/>
      <c r="B21" s="144"/>
      <c r="C21" s="144"/>
      <c r="D21" s="146"/>
      <c r="E21" s="136"/>
    </row>
    <row r="22" spans="1:9" ht="25.5" x14ac:dyDescent="0.2">
      <c r="A22" s="3" t="s">
        <v>6</v>
      </c>
      <c r="B22" s="99">
        <v>7.1</v>
      </c>
      <c r="C22" s="33">
        <v>4.3</v>
      </c>
      <c r="D22" s="37">
        <f>B22/C22*100</f>
        <v>165.11627906976744</v>
      </c>
      <c r="E22" s="5">
        <f>IF(D22&lt;95,0)+IF(D22&gt;110,1)</f>
        <v>1</v>
      </c>
      <c r="F22" s="35"/>
    </row>
    <row r="23" spans="1:9" ht="25.5" x14ac:dyDescent="0.2">
      <c r="A23" s="3" t="s">
        <v>7</v>
      </c>
      <c r="B23" s="99">
        <v>30.5</v>
      </c>
      <c r="C23" s="33">
        <v>15.4</v>
      </c>
      <c r="D23" s="37">
        <f>B23/C23*100</f>
        <v>198.05194805194805</v>
      </c>
      <c r="E23" s="5">
        <f t="shared" ref="E23:E31" si="2">IF(D23&lt;95,0)+IF(D23&gt;110,1)</f>
        <v>1</v>
      </c>
      <c r="F23" s="35"/>
    </row>
    <row r="24" spans="1:9" ht="25.5" x14ac:dyDescent="0.2">
      <c r="A24" s="3" t="s">
        <v>8</v>
      </c>
      <c r="B24" s="99">
        <v>3.4</v>
      </c>
      <c r="C24" s="33">
        <v>4.3</v>
      </c>
      <c r="D24" s="37">
        <f t="shared" ref="D24:D31" si="3">B24/C24*100</f>
        <v>79.069767441860463</v>
      </c>
      <c r="E24" s="5">
        <f t="shared" si="2"/>
        <v>0</v>
      </c>
      <c r="F24" s="35"/>
    </row>
    <row r="25" spans="1:9" ht="25.5" x14ac:dyDescent="0.2">
      <c r="A25" s="3" t="s">
        <v>9</v>
      </c>
      <c r="B25" s="99">
        <v>29.4</v>
      </c>
      <c r="C25" s="33">
        <v>40.9</v>
      </c>
      <c r="D25" s="37">
        <f t="shared" si="3"/>
        <v>71.882640586797066</v>
      </c>
      <c r="E25" s="5">
        <f t="shared" si="2"/>
        <v>0</v>
      </c>
      <c r="F25" s="35"/>
    </row>
    <row r="26" spans="1:9" ht="25.5" x14ac:dyDescent="0.2">
      <c r="A26" s="3" t="s">
        <v>10</v>
      </c>
      <c r="B26" s="99">
        <v>45.4</v>
      </c>
      <c r="C26" s="33">
        <v>61.7</v>
      </c>
      <c r="D26" s="37">
        <f t="shared" si="3"/>
        <v>73.581847649918956</v>
      </c>
      <c r="E26" s="5">
        <f t="shared" si="2"/>
        <v>0</v>
      </c>
      <c r="F26" s="35"/>
    </row>
    <row r="27" spans="1:9" ht="25.5" x14ac:dyDescent="0.2">
      <c r="A27" s="3" t="s">
        <v>11</v>
      </c>
      <c r="B27" s="99">
        <v>24.2</v>
      </c>
      <c r="C27" s="33">
        <v>24.1</v>
      </c>
      <c r="D27" s="37">
        <f t="shared" si="3"/>
        <v>100.4149377593361</v>
      </c>
      <c r="E27" s="5">
        <f t="shared" si="2"/>
        <v>0</v>
      </c>
      <c r="F27" s="35"/>
      <c r="G27" s="38"/>
      <c r="H27" s="38"/>
      <c r="I27" s="38"/>
    </row>
    <row r="28" spans="1:9" ht="25.5" x14ac:dyDescent="0.2">
      <c r="A28" s="3" t="s">
        <v>12</v>
      </c>
      <c r="B28" s="99">
        <v>18.399999999999999</v>
      </c>
      <c r="C28" s="33">
        <v>85</v>
      </c>
      <c r="D28" s="37">
        <f>B28/C28*100</f>
        <v>21.647058823529409</v>
      </c>
      <c r="E28" s="5">
        <f t="shared" si="2"/>
        <v>0</v>
      </c>
      <c r="F28" s="35"/>
      <c r="G28" s="38"/>
      <c r="H28" s="38"/>
      <c r="I28" s="38"/>
    </row>
    <row r="29" spans="1:9" ht="25.5" x14ac:dyDescent="0.2">
      <c r="A29" s="3" t="s">
        <v>13</v>
      </c>
      <c r="B29" s="99">
        <v>22.7</v>
      </c>
      <c r="C29" s="33">
        <v>39.4</v>
      </c>
      <c r="D29" s="37">
        <f t="shared" si="3"/>
        <v>57.614213197969541</v>
      </c>
      <c r="E29" s="5">
        <f t="shared" si="2"/>
        <v>0</v>
      </c>
      <c r="F29" s="35"/>
      <c r="G29" s="38"/>
      <c r="H29" s="38"/>
      <c r="I29" s="38"/>
    </row>
    <row r="30" spans="1:9" ht="25.5" x14ac:dyDescent="0.2">
      <c r="A30" s="3" t="s">
        <v>14</v>
      </c>
      <c r="B30" s="99">
        <v>6.8</v>
      </c>
      <c r="C30" s="33">
        <v>8.8000000000000007</v>
      </c>
      <c r="D30" s="37">
        <f t="shared" si="3"/>
        <v>77.272727272727266</v>
      </c>
      <c r="E30" s="5">
        <f t="shared" si="2"/>
        <v>0</v>
      </c>
      <c r="F30" s="35"/>
      <c r="G30" s="38"/>
      <c r="H30" s="38"/>
      <c r="I30" s="38"/>
    </row>
    <row r="31" spans="1:9" ht="25.5" x14ac:dyDescent="0.2">
      <c r="A31" s="3" t="s">
        <v>115</v>
      </c>
      <c r="B31" s="99">
        <v>1993</v>
      </c>
      <c r="C31" s="33">
        <v>1496.1</v>
      </c>
      <c r="D31" s="37">
        <f t="shared" si="3"/>
        <v>133.21302052001874</v>
      </c>
      <c r="E31" s="5">
        <f t="shared" si="2"/>
        <v>1</v>
      </c>
      <c r="F31" s="35"/>
      <c r="G31" s="38"/>
      <c r="H31" s="38"/>
      <c r="I31" s="38"/>
    </row>
    <row r="32" spans="1:9" x14ac:dyDescent="0.25">
      <c r="A32" s="38"/>
      <c r="B32" s="38"/>
    </row>
    <row r="33" spans="1:7" ht="17.25" customHeight="1" x14ac:dyDescent="0.25">
      <c r="A33" s="137" t="s">
        <v>87</v>
      </c>
      <c r="B33" s="137"/>
      <c r="C33" s="137"/>
      <c r="D33" s="137"/>
      <c r="E33" s="137"/>
    </row>
    <row r="34" spans="1:7" ht="8.25" customHeight="1" x14ac:dyDescent="0.25">
      <c r="A34" s="36"/>
      <c r="B34" s="89"/>
      <c r="C34" s="36"/>
      <c r="D34" s="36"/>
      <c r="E34" s="36"/>
    </row>
    <row r="35" spans="1:7" ht="22.5" customHeight="1" x14ac:dyDescent="0.25">
      <c r="A35" s="144" t="s">
        <v>32</v>
      </c>
      <c r="B35" s="144" t="s">
        <v>143</v>
      </c>
      <c r="C35" s="144" t="s">
        <v>144</v>
      </c>
      <c r="D35" s="144" t="s">
        <v>88</v>
      </c>
      <c r="E35" s="136" t="s">
        <v>85</v>
      </c>
    </row>
    <row r="36" spans="1:7" ht="82.5" customHeight="1" x14ac:dyDescent="0.25">
      <c r="A36" s="144"/>
      <c r="B36" s="144"/>
      <c r="C36" s="144"/>
      <c r="D36" s="146"/>
      <c r="E36" s="136"/>
    </row>
    <row r="37" spans="1:7" ht="25.5" x14ac:dyDescent="0.25">
      <c r="A37" s="3" t="s">
        <v>6</v>
      </c>
      <c r="B37" s="99">
        <v>164</v>
      </c>
      <c r="C37" s="33">
        <v>182.4</v>
      </c>
      <c r="D37" s="74">
        <f>B37/C37*100</f>
        <v>89.912280701754383</v>
      </c>
      <c r="E37" s="5">
        <f t="shared" ref="E37:E46" si="4">IF(D37&lt;95,0)+IF(D37&gt;110,1)</f>
        <v>0</v>
      </c>
      <c r="F37" s="35"/>
      <c r="G37" s="35"/>
    </row>
    <row r="38" spans="1:7" ht="25.5" x14ac:dyDescent="0.25">
      <c r="A38" s="3" t="s">
        <v>7</v>
      </c>
      <c r="B38" s="99">
        <v>131.69999999999999</v>
      </c>
      <c r="C38" s="33">
        <v>94.2</v>
      </c>
      <c r="D38" s="74">
        <f t="shared" ref="D38:D46" si="5">B38/C38*100</f>
        <v>139.80891719745222</v>
      </c>
      <c r="E38" s="5">
        <f t="shared" si="4"/>
        <v>1</v>
      </c>
      <c r="F38" s="35"/>
      <c r="G38" s="35"/>
    </row>
    <row r="39" spans="1:7" ht="25.5" x14ac:dyDescent="0.25">
      <c r="A39" s="3" t="s">
        <v>8</v>
      </c>
      <c r="B39" s="99">
        <v>54</v>
      </c>
      <c r="C39" s="33">
        <v>35.5</v>
      </c>
      <c r="D39" s="74">
        <f t="shared" si="5"/>
        <v>152.11267605633802</v>
      </c>
      <c r="E39" s="5">
        <f t="shared" si="4"/>
        <v>1</v>
      </c>
      <c r="F39" s="35"/>
      <c r="G39" s="35"/>
    </row>
    <row r="40" spans="1:7" ht="25.5" x14ac:dyDescent="0.25">
      <c r="A40" s="3" t="s">
        <v>9</v>
      </c>
      <c r="B40" s="99">
        <v>79.5</v>
      </c>
      <c r="C40" s="33">
        <v>190.7</v>
      </c>
      <c r="D40" s="74">
        <f t="shared" si="5"/>
        <v>41.688515993707398</v>
      </c>
      <c r="E40" s="5">
        <f t="shared" si="4"/>
        <v>0</v>
      </c>
      <c r="F40" s="35"/>
      <c r="G40" s="35"/>
    </row>
    <row r="41" spans="1:7" ht="25.5" x14ac:dyDescent="0.25">
      <c r="A41" s="3" t="s">
        <v>10</v>
      </c>
      <c r="B41" s="99">
        <v>111.8</v>
      </c>
      <c r="C41" s="33">
        <v>79.900000000000006</v>
      </c>
      <c r="D41" s="71">
        <f t="shared" si="5"/>
        <v>139.92490613266582</v>
      </c>
      <c r="E41" s="5">
        <f t="shared" si="4"/>
        <v>1</v>
      </c>
      <c r="F41" s="35"/>
      <c r="G41" s="35"/>
    </row>
    <row r="42" spans="1:7" ht="25.5" x14ac:dyDescent="0.25">
      <c r="A42" s="3" t="s">
        <v>11</v>
      </c>
      <c r="B42" s="99">
        <v>104.5</v>
      </c>
      <c r="C42" s="33">
        <v>91.9</v>
      </c>
      <c r="D42" s="71">
        <f t="shared" si="5"/>
        <v>113.71055495103373</v>
      </c>
      <c r="E42" s="5">
        <f t="shared" si="4"/>
        <v>1</v>
      </c>
      <c r="F42" s="35"/>
      <c r="G42" s="35"/>
    </row>
    <row r="43" spans="1:7" ht="25.5" x14ac:dyDescent="0.25">
      <c r="A43" s="3" t="s">
        <v>12</v>
      </c>
      <c r="B43" s="99">
        <v>50.2</v>
      </c>
      <c r="C43" s="33">
        <v>15.9</v>
      </c>
      <c r="D43" s="71">
        <f t="shared" si="5"/>
        <v>315.72327044025161</v>
      </c>
      <c r="E43" s="5">
        <f t="shared" si="4"/>
        <v>1</v>
      </c>
      <c r="F43" s="35"/>
      <c r="G43" s="35"/>
    </row>
    <row r="44" spans="1:7" ht="25.5" x14ac:dyDescent="0.25">
      <c r="A44" s="3" t="s">
        <v>13</v>
      </c>
      <c r="B44" s="99">
        <v>57.9</v>
      </c>
      <c r="C44" s="33">
        <v>63.1</v>
      </c>
      <c r="D44" s="71">
        <f t="shared" si="5"/>
        <v>91.759112519809833</v>
      </c>
      <c r="E44" s="5">
        <f t="shared" si="4"/>
        <v>0</v>
      </c>
      <c r="F44" s="35"/>
      <c r="G44" s="35"/>
    </row>
    <row r="45" spans="1:7" ht="25.5" x14ac:dyDescent="0.25">
      <c r="A45" s="3" t="s">
        <v>14</v>
      </c>
      <c r="B45" s="99">
        <v>42.6</v>
      </c>
      <c r="C45" s="33">
        <v>54</v>
      </c>
      <c r="D45" s="71">
        <f t="shared" si="5"/>
        <v>78.888888888888886</v>
      </c>
      <c r="E45" s="5">
        <f t="shared" si="4"/>
        <v>0</v>
      </c>
      <c r="F45" s="35"/>
      <c r="G45" s="35"/>
    </row>
    <row r="46" spans="1:7" ht="25.5" x14ac:dyDescent="0.25">
      <c r="A46" s="3" t="s">
        <v>115</v>
      </c>
      <c r="B46" s="99">
        <v>1778.4</v>
      </c>
      <c r="C46" s="33">
        <v>1990.5</v>
      </c>
      <c r="D46" s="71">
        <f t="shared" si="5"/>
        <v>89.344385832705356</v>
      </c>
      <c r="E46" s="5">
        <f t="shared" si="4"/>
        <v>0</v>
      </c>
      <c r="F46" s="35"/>
      <c r="G46" s="35"/>
    </row>
    <row r="48" spans="1:7" s="39" customFormat="1" ht="30" customHeight="1" x14ac:dyDescent="0.25">
      <c r="A48" s="166"/>
      <c r="B48" s="166"/>
      <c r="C48" s="166"/>
      <c r="D48" s="166"/>
      <c r="E48" s="166"/>
    </row>
    <row r="49" spans="1:6" s="39" customFormat="1" ht="12.75" customHeight="1" x14ac:dyDescent="0.25">
      <c r="A49" s="139"/>
      <c r="B49" s="167"/>
      <c r="C49" s="139"/>
      <c r="D49" s="139"/>
      <c r="E49" s="139"/>
      <c r="F49" s="140"/>
    </row>
    <row r="50" spans="1:6" s="39" customFormat="1" ht="109.5" customHeight="1" x14ac:dyDescent="0.25">
      <c r="A50" s="139"/>
      <c r="B50" s="167"/>
      <c r="C50" s="139"/>
      <c r="D50" s="168"/>
      <c r="E50" s="168"/>
      <c r="F50" s="140"/>
    </row>
    <row r="51" spans="1:6" s="39" customFormat="1" x14ac:dyDescent="0.25">
      <c r="A51" s="44"/>
      <c r="B51" s="90"/>
      <c r="C51" s="45"/>
      <c r="D51" s="46"/>
      <c r="E51" s="46"/>
      <c r="F51" s="46"/>
    </row>
    <row r="52" spans="1:6" s="39" customFormat="1" x14ac:dyDescent="0.25">
      <c r="A52" s="44"/>
      <c r="B52" s="90"/>
      <c r="C52" s="45"/>
      <c r="D52" s="46"/>
      <c r="E52" s="46"/>
      <c r="F52" s="46"/>
    </row>
    <row r="53" spans="1:6" s="39" customFormat="1" x14ac:dyDescent="0.25">
      <c r="A53" s="44"/>
      <c r="B53" s="90"/>
      <c r="C53" s="45"/>
      <c r="D53" s="46"/>
      <c r="E53" s="46"/>
      <c r="F53" s="46"/>
    </row>
    <row r="54" spans="1:6" s="39" customFormat="1" x14ac:dyDescent="0.25">
      <c r="A54" s="44"/>
      <c r="B54" s="90"/>
      <c r="C54" s="45"/>
      <c r="D54" s="46"/>
      <c r="E54" s="46"/>
      <c r="F54" s="46"/>
    </row>
    <row r="55" spans="1:6" s="39" customFormat="1" x14ac:dyDescent="0.25">
      <c r="A55" s="44"/>
      <c r="B55" s="90"/>
      <c r="C55" s="45"/>
      <c r="D55" s="46"/>
      <c r="E55" s="46"/>
      <c r="F55" s="46"/>
    </row>
    <row r="56" spans="1:6" s="39" customFormat="1" x14ac:dyDescent="0.25">
      <c r="A56" s="44"/>
      <c r="B56" s="90"/>
      <c r="C56" s="45"/>
      <c r="D56" s="46"/>
      <c r="E56" s="46"/>
      <c r="F56" s="46"/>
    </row>
    <row r="57" spans="1:6" s="39" customFormat="1" x14ac:dyDescent="0.25">
      <c r="A57" s="44"/>
      <c r="B57" s="90"/>
      <c r="C57" s="45"/>
      <c r="D57" s="46"/>
      <c r="E57" s="46"/>
      <c r="F57" s="46"/>
    </row>
    <row r="58" spans="1:6" s="39" customFormat="1" x14ac:dyDescent="0.25">
      <c r="A58" s="44"/>
      <c r="B58" s="90"/>
      <c r="C58" s="45"/>
      <c r="D58" s="46"/>
      <c r="E58" s="46"/>
      <c r="F58" s="46"/>
    </row>
    <row r="59" spans="1:6" s="39" customFormat="1" x14ac:dyDescent="0.25">
      <c r="A59" s="44"/>
      <c r="B59" s="90"/>
      <c r="C59" s="45"/>
      <c r="D59" s="46"/>
      <c r="E59" s="46"/>
      <c r="F59" s="46"/>
    </row>
    <row r="60" spans="1:6" s="39" customFormat="1" ht="14.25" customHeight="1" x14ac:dyDescent="0.25">
      <c r="A60" s="44"/>
      <c r="B60" s="90"/>
      <c r="C60" s="45"/>
      <c r="D60" s="46"/>
      <c r="E60" s="46"/>
      <c r="F60" s="46"/>
    </row>
    <row r="61" spans="1:6" s="39" customFormat="1" x14ac:dyDescent="0.25">
      <c r="A61" s="44"/>
      <c r="B61" s="90"/>
      <c r="C61" s="45"/>
      <c r="D61" s="46"/>
      <c r="E61" s="46"/>
      <c r="F61" s="46"/>
    </row>
    <row r="62" spans="1:6" s="39" customFormat="1" x14ac:dyDescent="0.25">
      <c r="B62" s="38"/>
    </row>
    <row r="63" spans="1:6" s="39" customFormat="1" x14ac:dyDescent="0.25">
      <c r="B63" s="38"/>
    </row>
    <row r="64" spans="1:6" s="39" customFormat="1" x14ac:dyDescent="0.25">
      <c r="B64" s="38"/>
    </row>
    <row r="65" spans="2:2" s="39" customFormat="1" x14ac:dyDescent="0.25">
      <c r="B65" s="38"/>
    </row>
  </sheetData>
  <mergeCells count="26">
    <mergeCell ref="F49:F50"/>
    <mergeCell ref="A48:E48"/>
    <mergeCell ref="A49:A50"/>
    <mergeCell ref="B49:B50"/>
    <mergeCell ref="C49:C50"/>
    <mergeCell ref="D49:D50"/>
    <mergeCell ref="E49:E50"/>
    <mergeCell ref="A33:E33"/>
    <mergeCell ref="A35:A36"/>
    <mergeCell ref="B35:B36"/>
    <mergeCell ref="C35:C36"/>
    <mergeCell ref="D35:D36"/>
    <mergeCell ref="E35:E36"/>
    <mergeCell ref="A18:E18"/>
    <mergeCell ref="A20:A21"/>
    <mergeCell ref="B20:B21"/>
    <mergeCell ref="C20:C21"/>
    <mergeCell ref="D20:D21"/>
    <mergeCell ref="E20:E21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86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9"/>
  <sheetViews>
    <sheetView view="pageBreakPreview" topLeftCell="A19" zoomScaleNormal="100" zoomScaleSheetLayoutView="100" workbookViewId="0">
      <selection activeCell="A9" sqref="A9:XFD9"/>
    </sheetView>
  </sheetViews>
  <sheetFormatPr defaultColWidth="9.140625" defaultRowHeight="12.75" x14ac:dyDescent="0.25"/>
  <cols>
    <col min="1" max="1" width="23.5703125" style="31" customWidth="1"/>
    <col min="2" max="2" width="20.42578125" style="55" customWidth="1"/>
    <col min="3" max="3" width="16" style="55" customWidth="1"/>
    <col min="4" max="4" width="15" style="55" customWidth="1"/>
    <col min="5" max="5" width="16" style="55" customWidth="1"/>
    <col min="6" max="6" width="13" style="31" bestFit="1" customWidth="1"/>
    <col min="7" max="7" width="7.7109375" style="31" customWidth="1"/>
    <col min="8" max="8" width="43" style="31" customWidth="1"/>
    <col min="9" max="9" width="36" style="31" customWidth="1"/>
    <col min="10" max="10" width="38.7109375" style="31" customWidth="1"/>
    <col min="11" max="31" width="4.42578125" style="31" customWidth="1"/>
    <col min="32" max="16384" width="9.140625" style="31"/>
  </cols>
  <sheetData>
    <row r="2" spans="1:18" ht="15" x14ac:dyDescent="0.25">
      <c r="A2" s="170" t="s">
        <v>30</v>
      </c>
      <c r="B2" s="170"/>
      <c r="C2" s="170"/>
      <c r="D2" s="170"/>
      <c r="E2" s="170"/>
      <c r="F2" s="170"/>
      <c r="G2" s="171"/>
    </row>
    <row r="3" spans="1:18" s="36" customFormat="1" ht="177.75" x14ac:dyDescent="0.25">
      <c r="A3" s="41" t="s">
        <v>32</v>
      </c>
      <c r="B3" s="47" t="s">
        <v>89</v>
      </c>
      <c r="C3" s="47" t="s">
        <v>90</v>
      </c>
      <c r="D3" s="47" t="s">
        <v>91</v>
      </c>
      <c r="E3" s="47" t="s">
        <v>92</v>
      </c>
      <c r="F3" s="47" t="s">
        <v>93</v>
      </c>
      <c r="G3" s="48" t="s">
        <v>38</v>
      </c>
      <c r="H3" s="69" t="s">
        <v>99</v>
      </c>
      <c r="I3" s="69" t="s">
        <v>100</v>
      </c>
      <c r="J3" s="69" t="s">
        <v>101</v>
      </c>
    </row>
    <row r="4" spans="1:18" x14ac:dyDescent="0.25">
      <c r="A4" s="172"/>
      <c r="B4" s="158" t="s">
        <v>39</v>
      </c>
      <c r="C4" s="158"/>
      <c r="D4" s="158"/>
      <c r="E4" s="158"/>
      <c r="F4" s="158"/>
      <c r="G4" s="72"/>
      <c r="H4" s="21"/>
      <c r="I4" s="21"/>
      <c r="J4" s="21"/>
    </row>
    <row r="5" spans="1:18" x14ac:dyDescent="0.25">
      <c r="A5" s="173"/>
      <c r="B5" s="57">
        <v>3</v>
      </c>
      <c r="C5" s="57">
        <v>3</v>
      </c>
      <c r="D5" s="57">
        <v>3</v>
      </c>
      <c r="E5" s="57">
        <v>3</v>
      </c>
      <c r="F5" s="94">
        <v>3</v>
      </c>
      <c r="G5" s="73"/>
      <c r="H5" s="21"/>
      <c r="I5" s="21"/>
      <c r="J5" s="21"/>
    </row>
    <row r="6" spans="1:18" ht="44.25" customHeight="1" x14ac:dyDescent="0.25">
      <c r="A6" s="3" t="s">
        <v>6</v>
      </c>
      <c r="B6" s="113">
        <v>0.2</v>
      </c>
      <c r="C6" s="113">
        <v>0</v>
      </c>
      <c r="D6" s="114">
        <v>0.75</v>
      </c>
      <c r="E6" s="110">
        <f>E20</f>
        <v>1</v>
      </c>
      <c r="F6" s="115">
        <v>1</v>
      </c>
      <c r="G6" s="51">
        <f>$B$5*B6+$C$5*C6+$D$5*D6+$E$5*E6</f>
        <v>5.85</v>
      </c>
      <c r="H6" s="75" t="s">
        <v>120</v>
      </c>
      <c r="I6" s="75" t="s">
        <v>120</v>
      </c>
      <c r="J6" s="75" t="s">
        <v>121</v>
      </c>
    </row>
    <row r="7" spans="1:18" ht="46.5" customHeight="1" x14ac:dyDescent="0.25">
      <c r="A7" s="3" t="s">
        <v>7</v>
      </c>
      <c r="B7" s="113">
        <v>0.6</v>
      </c>
      <c r="C7" s="113">
        <v>1</v>
      </c>
      <c r="D7" s="113">
        <v>0.9</v>
      </c>
      <c r="E7" s="110">
        <f t="shared" ref="E7:E15" si="0">E21</f>
        <v>1</v>
      </c>
      <c r="F7" s="115">
        <v>1</v>
      </c>
      <c r="G7" s="51">
        <f t="shared" ref="G7:G15" si="1">$B$5*B7+$C$5*C7+$D$5*D7+$E$5*E7</f>
        <v>10.5</v>
      </c>
      <c r="H7" s="75" t="s">
        <v>120</v>
      </c>
      <c r="I7" s="75" t="s">
        <v>120</v>
      </c>
      <c r="J7" s="75" t="s">
        <v>121</v>
      </c>
    </row>
    <row r="8" spans="1:18" ht="42" customHeight="1" x14ac:dyDescent="0.25">
      <c r="A8" s="3" t="s">
        <v>8</v>
      </c>
      <c r="B8" s="113">
        <v>1</v>
      </c>
      <c r="C8" s="113">
        <v>1</v>
      </c>
      <c r="D8" s="113">
        <v>0.9</v>
      </c>
      <c r="E8" s="110">
        <f t="shared" si="0"/>
        <v>1</v>
      </c>
      <c r="F8" s="115">
        <v>1</v>
      </c>
      <c r="G8" s="51">
        <f>$B$5*B8+$C$5*C8+$D$5*D8+$E$5*E8</f>
        <v>11.7</v>
      </c>
      <c r="H8" s="75" t="s">
        <v>120</v>
      </c>
      <c r="I8" s="75" t="s">
        <v>120</v>
      </c>
      <c r="J8" s="75" t="s">
        <v>121</v>
      </c>
    </row>
    <row r="9" spans="1:18" ht="44.25" customHeight="1" x14ac:dyDescent="0.25">
      <c r="A9" s="3" t="s">
        <v>9</v>
      </c>
      <c r="B9" s="113">
        <v>0.8</v>
      </c>
      <c r="C9" s="113">
        <v>0</v>
      </c>
      <c r="D9" s="113">
        <v>0.9</v>
      </c>
      <c r="E9" s="110">
        <f t="shared" si="0"/>
        <v>1</v>
      </c>
      <c r="F9" s="115">
        <v>1</v>
      </c>
      <c r="G9" s="51">
        <f t="shared" si="1"/>
        <v>8.1000000000000014</v>
      </c>
      <c r="H9" s="75" t="s">
        <v>120</v>
      </c>
      <c r="I9" s="75" t="s">
        <v>120</v>
      </c>
      <c r="J9" s="75" t="s">
        <v>121</v>
      </c>
    </row>
    <row r="10" spans="1:18" ht="42" customHeight="1" x14ac:dyDescent="0.25">
      <c r="A10" s="3" t="s">
        <v>10</v>
      </c>
      <c r="B10" s="113">
        <v>0.8</v>
      </c>
      <c r="C10" s="113">
        <v>0</v>
      </c>
      <c r="D10" s="113">
        <v>0.9</v>
      </c>
      <c r="E10" s="110">
        <f t="shared" si="0"/>
        <v>1</v>
      </c>
      <c r="F10" s="115">
        <v>1</v>
      </c>
      <c r="G10" s="51">
        <f t="shared" si="1"/>
        <v>8.1000000000000014</v>
      </c>
      <c r="H10" s="75" t="s">
        <v>120</v>
      </c>
      <c r="I10" s="70" t="s">
        <v>125</v>
      </c>
      <c r="J10" s="75" t="s">
        <v>121</v>
      </c>
    </row>
    <row r="11" spans="1:18" ht="42" customHeight="1" x14ac:dyDescent="0.25">
      <c r="A11" s="3" t="s">
        <v>11</v>
      </c>
      <c r="B11" s="113">
        <v>0.4</v>
      </c>
      <c r="C11" s="113">
        <v>0</v>
      </c>
      <c r="D11" s="113">
        <v>0.9</v>
      </c>
      <c r="E11" s="110">
        <f t="shared" si="0"/>
        <v>1</v>
      </c>
      <c r="F11" s="115">
        <v>1</v>
      </c>
      <c r="G11" s="51">
        <f>$B$5*B11+$C$5*C11+$D$5*D11+$E$5*E11</f>
        <v>6.9</v>
      </c>
      <c r="H11" s="75" t="s">
        <v>120</v>
      </c>
      <c r="I11" s="75" t="s">
        <v>120</v>
      </c>
      <c r="J11" s="75" t="s">
        <v>121</v>
      </c>
      <c r="R11" s="75"/>
    </row>
    <row r="12" spans="1:18" ht="42" customHeight="1" x14ac:dyDescent="0.25">
      <c r="A12" s="3" t="s">
        <v>12</v>
      </c>
      <c r="B12" s="113">
        <v>0.8</v>
      </c>
      <c r="C12" s="113">
        <v>0</v>
      </c>
      <c r="D12" s="113">
        <v>1</v>
      </c>
      <c r="E12" s="110">
        <f t="shared" si="0"/>
        <v>1</v>
      </c>
      <c r="F12" s="115">
        <v>0.9</v>
      </c>
      <c r="G12" s="51">
        <f t="shared" si="1"/>
        <v>8.4</v>
      </c>
      <c r="H12" s="75" t="s">
        <v>120</v>
      </c>
      <c r="I12" s="75" t="s">
        <v>120</v>
      </c>
      <c r="J12" s="91" t="s">
        <v>121</v>
      </c>
    </row>
    <row r="13" spans="1:18" ht="42" customHeight="1" x14ac:dyDescent="0.25">
      <c r="A13" s="3" t="s">
        <v>13</v>
      </c>
      <c r="B13" s="113">
        <v>0.4</v>
      </c>
      <c r="C13" s="113">
        <v>0</v>
      </c>
      <c r="D13" s="113">
        <v>0.9</v>
      </c>
      <c r="E13" s="110">
        <f t="shared" si="0"/>
        <v>1</v>
      </c>
      <c r="F13" s="115">
        <v>1</v>
      </c>
      <c r="G13" s="51">
        <f t="shared" si="1"/>
        <v>6.9</v>
      </c>
      <c r="H13" s="75" t="s">
        <v>120</v>
      </c>
      <c r="I13" s="75" t="s">
        <v>120</v>
      </c>
      <c r="J13" s="75" t="s">
        <v>121</v>
      </c>
    </row>
    <row r="14" spans="1:18" ht="42" customHeight="1" x14ac:dyDescent="0.25">
      <c r="A14" s="3" t="s">
        <v>14</v>
      </c>
      <c r="B14" s="113">
        <v>0.6</v>
      </c>
      <c r="C14" s="113">
        <v>0</v>
      </c>
      <c r="D14" s="113">
        <v>0.8</v>
      </c>
      <c r="E14" s="110">
        <f t="shared" si="0"/>
        <v>1</v>
      </c>
      <c r="F14" s="115">
        <v>1</v>
      </c>
      <c r="G14" s="51">
        <f t="shared" si="1"/>
        <v>7.2</v>
      </c>
      <c r="H14" s="75" t="s">
        <v>120</v>
      </c>
      <c r="I14" s="75" t="s">
        <v>120</v>
      </c>
      <c r="J14" s="75" t="s">
        <v>121</v>
      </c>
      <c r="Q14" s="75"/>
    </row>
    <row r="15" spans="1:18" ht="36" customHeight="1" x14ac:dyDescent="0.25">
      <c r="A15" s="3" t="s">
        <v>115</v>
      </c>
      <c r="B15" s="113">
        <v>0.8</v>
      </c>
      <c r="C15" s="113">
        <v>0</v>
      </c>
      <c r="D15" s="113">
        <v>0.75</v>
      </c>
      <c r="E15" s="110">
        <f t="shared" si="0"/>
        <v>0.16666666666666663</v>
      </c>
      <c r="F15" s="115">
        <v>0.6</v>
      </c>
      <c r="G15" s="51">
        <f t="shared" si="1"/>
        <v>5.15</v>
      </c>
      <c r="H15" s="75" t="s">
        <v>122</v>
      </c>
      <c r="I15" s="75" t="s">
        <v>122</v>
      </c>
      <c r="J15" s="75" t="s">
        <v>122</v>
      </c>
    </row>
    <row r="16" spans="1:18" ht="48.75" customHeight="1" x14ac:dyDescent="0.25">
      <c r="A16" s="38"/>
    </row>
    <row r="18" spans="1:5" ht="51" customHeight="1" x14ac:dyDescent="0.25">
      <c r="A18" s="141" t="s">
        <v>55</v>
      </c>
      <c r="B18" s="141"/>
      <c r="C18" s="141"/>
      <c r="D18" s="141"/>
      <c r="E18" s="141"/>
    </row>
    <row r="19" spans="1:5" ht="121.5" customHeight="1" x14ac:dyDescent="0.25">
      <c r="A19" s="21" t="s">
        <v>32</v>
      </c>
      <c r="B19" s="54" t="s">
        <v>56</v>
      </c>
      <c r="C19" s="136" t="s">
        <v>94</v>
      </c>
      <c r="D19" s="136"/>
      <c r="E19" s="54" t="s">
        <v>55</v>
      </c>
    </row>
    <row r="20" spans="1:5" ht="25.5" x14ac:dyDescent="0.25">
      <c r="A20" s="3" t="s">
        <v>6</v>
      </c>
      <c r="B20" s="112">
        <v>12</v>
      </c>
      <c r="C20" s="169">
        <v>0</v>
      </c>
      <c r="D20" s="169"/>
      <c r="E20" s="109">
        <f>1-(C20/B20)</f>
        <v>1</v>
      </c>
    </row>
    <row r="21" spans="1:5" ht="25.5" x14ac:dyDescent="0.25">
      <c r="A21" s="3" t="s">
        <v>7</v>
      </c>
      <c r="B21" s="112">
        <v>12</v>
      </c>
      <c r="C21" s="169">
        <v>0</v>
      </c>
      <c r="D21" s="169"/>
      <c r="E21" s="109">
        <f t="shared" ref="E21:E29" si="2">1-(C21/B21)</f>
        <v>1</v>
      </c>
    </row>
    <row r="22" spans="1:5" ht="25.5" x14ac:dyDescent="0.25">
      <c r="A22" s="3" t="s">
        <v>8</v>
      </c>
      <c r="B22" s="112">
        <v>12</v>
      </c>
      <c r="C22" s="169">
        <v>0</v>
      </c>
      <c r="D22" s="169"/>
      <c r="E22" s="109">
        <f t="shared" si="2"/>
        <v>1</v>
      </c>
    </row>
    <row r="23" spans="1:5" ht="25.5" x14ac:dyDescent="0.25">
      <c r="A23" s="3" t="s">
        <v>9</v>
      </c>
      <c r="B23" s="112">
        <v>12</v>
      </c>
      <c r="C23" s="169">
        <v>0</v>
      </c>
      <c r="D23" s="169"/>
      <c r="E23" s="109">
        <f t="shared" si="2"/>
        <v>1</v>
      </c>
    </row>
    <row r="24" spans="1:5" ht="25.5" x14ac:dyDescent="0.25">
      <c r="A24" s="3" t="s">
        <v>10</v>
      </c>
      <c r="B24" s="112">
        <v>12</v>
      </c>
      <c r="C24" s="169">
        <v>0</v>
      </c>
      <c r="D24" s="169"/>
      <c r="E24" s="109">
        <f t="shared" si="2"/>
        <v>1</v>
      </c>
    </row>
    <row r="25" spans="1:5" ht="25.5" x14ac:dyDescent="0.25">
      <c r="A25" s="3" t="s">
        <v>11</v>
      </c>
      <c r="B25" s="112">
        <v>12</v>
      </c>
      <c r="C25" s="169">
        <v>0</v>
      </c>
      <c r="D25" s="169"/>
      <c r="E25" s="109">
        <f t="shared" si="2"/>
        <v>1</v>
      </c>
    </row>
    <row r="26" spans="1:5" ht="25.5" x14ac:dyDescent="0.25">
      <c r="A26" s="3" t="s">
        <v>12</v>
      </c>
      <c r="B26" s="112">
        <v>12</v>
      </c>
      <c r="C26" s="169">
        <v>0</v>
      </c>
      <c r="D26" s="169"/>
      <c r="E26" s="109">
        <f t="shared" si="2"/>
        <v>1</v>
      </c>
    </row>
    <row r="27" spans="1:5" ht="25.5" x14ac:dyDescent="0.25">
      <c r="A27" s="3" t="s">
        <v>13</v>
      </c>
      <c r="B27" s="112">
        <v>12</v>
      </c>
      <c r="C27" s="169">
        <v>0</v>
      </c>
      <c r="D27" s="169"/>
      <c r="E27" s="109">
        <f t="shared" si="2"/>
        <v>1</v>
      </c>
    </row>
    <row r="28" spans="1:5" ht="25.5" x14ac:dyDescent="0.25">
      <c r="A28" s="3" t="s">
        <v>14</v>
      </c>
      <c r="B28" s="112">
        <v>12</v>
      </c>
      <c r="C28" s="169">
        <v>0</v>
      </c>
      <c r="D28" s="169"/>
      <c r="E28" s="109">
        <f t="shared" si="2"/>
        <v>1</v>
      </c>
    </row>
    <row r="29" spans="1:5" ht="25.5" x14ac:dyDescent="0.25">
      <c r="A29" s="3" t="s">
        <v>115</v>
      </c>
      <c r="B29" s="112">
        <v>12</v>
      </c>
      <c r="C29" s="169">
        <v>10</v>
      </c>
      <c r="D29" s="169"/>
      <c r="E29" s="109">
        <f t="shared" si="2"/>
        <v>0.16666666666666663</v>
      </c>
    </row>
  </sheetData>
  <mergeCells count="15">
    <mergeCell ref="A2:G2"/>
    <mergeCell ref="A4:A5"/>
    <mergeCell ref="B4:F4"/>
    <mergeCell ref="C19:D19"/>
    <mergeCell ref="C20:D20"/>
    <mergeCell ref="C26:D26"/>
    <mergeCell ref="C27:D27"/>
    <mergeCell ref="C28:D28"/>
    <mergeCell ref="C29:D29"/>
    <mergeCell ref="A18:E18"/>
    <mergeCell ref="C21:D21"/>
    <mergeCell ref="C22:D22"/>
    <mergeCell ref="C23:D23"/>
    <mergeCell ref="C24:D24"/>
    <mergeCell ref="C25:D25"/>
  </mergeCells>
  <hyperlinks>
    <hyperlink ref="H12" r:id="rId1" display="https://baleysk.75.ru/gorodskoe-i-selskie-poseleniya/selskoe-poselenie-quotjidkinskoequot/206678-byudjet-selskogo-poseleniya" xr:uid="{00000000-0004-0000-0600-000000000000}"/>
    <hyperlink ref="J12" r:id="rId2" display="https://baleysk.75.ru/gorodskoe-i-selskie-poseleniya/selskoe-poselenie-quotjidkinskoequot/295463-otchet-ob-ispolnenii-byudzheta-1" xr:uid="{00000000-0004-0000-0600-000001000000}"/>
    <hyperlink ref="J10" r:id="rId3" display="https://baleysk.75.ru/gorodskoe-i-selskie-poseleniya/selskoe-poselenie-quotundinskoequot/286249-otchet-ob-ispolnenii-byudzheta" xr:uid="{00000000-0004-0000-0600-000002000000}"/>
    <hyperlink ref="H10" r:id="rId4" display="https://baleysk.75.ru/gorodskoe-i-selskie-poseleniya/selskoe-poselenie-quotundinskoequot/206658-byudjet-selskogo-poseleniya" xr:uid="{00000000-0004-0000-0600-000003000000}"/>
    <hyperlink ref="J9" r:id="rId5" display="https://baleysk.75.ru/gorodskoe-i-selskie-poseleniya/selskoe-poselenie-quotpodoynicynskoequot/286254-otchet-ob-ispolnenii-byudzheta" xr:uid="{00000000-0004-0000-0600-000004000000}"/>
    <hyperlink ref="J8" r:id="rId6" display="https://baleysk.75.ru/gorodskoe-i-selskie-poseleniya/selskoe-poselenie-quotnijnekokuyskoequot/286253-otchet-ob-ispolnenii-byudzheta" xr:uid="{00000000-0004-0000-0600-000005000000}"/>
    <hyperlink ref="H8" r:id="rId7" display="https://baleysk.75.ru/gorodskoe-i-selskie-poseleniya/selskoe-poselenie-quotnijnekokuyskoequot/206616-byudjet-selskogo-poseleniya" xr:uid="{00000000-0004-0000-0600-000006000000}"/>
    <hyperlink ref="J7" r:id="rId8" display="https://baleysk.75.ru/gorodskoe-i-selskie-poseleniya/selskoe-poselenie-quotmatusovskoequot/286250-otchet-ob-ispolnenii-byudzheta" xr:uid="{00000000-0004-0000-0600-000007000000}"/>
    <hyperlink ref="H7" r:id="rId9" display="https://baleysk.75.ru/gorodskoe-i-selskie-poseleniya/selskoe-poselenie-quotmatusovskoequot/206585-byudjet-selskogo-poseleniya" xr:uid="{00000000-0004-0000-0600-000008000000}"/>
    <hyperlink ref="J14" r:id="rId10" display="https://baleysk.75.ru/gorodskoe-i-selskie-poseleniya/selskoe-poselenie-quotnijnegiryuninskoequot/286251-otchet-ob-ispolnenii-byudzheta" xr:uid="{00000000-0004-0000-0600-000009000000}"/>
    <hyperlink ref="H14" r:id="rId11" display="https://baleysk.75.ru/gorodskoe-i-selskie-poseleniya/selskoe-poselenie-quotnijnegiryuninskoequot/296902-byudzhet-sel-skogo-poseleniya" xr:uid="{00000000-0004-0000-0600-00000A000000}"/>
    <hyperlink ref="J11" r:id="rId12" display="https://baleysk.75.ru/gorodskoe-i-selskie-poseleniya/selskoe-poselenie-kazakovskoe/286252-otchet-ob-ispolnenii-byudzheta" xr:uid="{00000000-0004-0000-0600-00000B000000}"/>
    <hyperlink ref="H11" r:id="rId13" display="https://baleysk.75.ru/gorodskoe-i-selskie-poseleniya/selskoe-poselenie-kazakovskoe/206544-byudjet-selskogo-poseleniya" xr:uid="{00000000-0004-0000-0600-00000C000000}"/>
    <hyperlink ref="J13" r:id="rId14" display="https://baleysk.75.ru/gorodskoe-i-selskie-poseleniya/selskoe-poselenie-quotnijneildikanskoequot/296130-otchet-ob-ispolnenii-byudzheta" xr:uid="{00000000-0004-0000-0600-00000D000000}"/>
    <hyperlink ref="H13" r:id="rId15" display="https://baleysk.75.ru/gorodskoe-i-selskie-poseleniya/selskoe-poselenie-quotnijneildikanskoequot/206530-byudjet-selskogo-poseleniya" xr:uid="{00000000-0004-0000-0600-00000E000000}"/>
    <hyperlink ref="H9" r:id="rId16" display="https://baleysk.75.ru/gorodskoe-i-selskie-poseleniya/selskoe-poselenie-quotpodoynicynskoequot/206632-byudjet-selskogo-poseleniya" xr:uid="{00000000-0004-0000-0600-00000F000000}"/>
    <hyperlink ref="J6" r:id="rId17" display="https://baleysk.75.ru/gorodskoe-i-selskie-poseleniya/selskoe-poselenie-quotundino-poselskoequot/275297-otchet-ob-ispolnenii-byudzheta" xr:uid="{00000000-0004-0000-0600-000010000000}"/>
    <hyperlink ref="H6" r:id="rId18" display="https://baleysk.75.ru/gorodskoe-i-selskie-poseleniya/selskoe-poselenie-quotundino-poselskoequot/206505-byudjet-selskogo-poseleniya" xr:uid="{00000000-0004-0000-0600-000011000000}"/>
    <hyperlink ref="J15" r:id="rId19" display="https://городбалей.рф/?ysclid=ldcrnbs2p1582307449" xr:uid="{00000000-0004-0000-0600-000012000000}"/>
    <hyperlink ref="H15" r:id="rId20" display="https://городбалей.рф/?ysclid=ldcrnbs2p1582307449" xr:uid="{00000000-0004-0000-0600-000013000000}"/>
    <hyperlink ref="I14" r:id="rId21" display="https://baleysk.75.ru/gorodskoe-i-selskie-poseleniya/selskoe-poselenie-quotnijnegiryuninskoequot/296902-byudzhet-sel-skogo-poseleniya" xr:uid="{00000000-0004-0000-0600-000014000000}"/>
    <hyperlink ref="I13" r:id="rId22" display="https://baleysk.75.ru/gorodskoe-i-selskie-poseleniya/selskoe-poselenie-quotnijneildikanskoequot/206530-byudjet-selskogo-poseleniya" xr:uid="{00000000-0004-0000-0600-000015000000}"/>
    <hyperlink ref="I12" r:id="rId23" display="https://baleysk.75.ru/gorodskoe-i-selskie-poseleniya/selskoe-poselenie-quotjidkinskoequot/206678-byudjet-selskogo-poseleniya" xr:uid="{00000000-0004-0000-0600-000016000000}"/>
    <hyperlink ref="I6" r:id="rId24" display="https://baleysk.75.ru/gorodskoe-i-selskie-poseleniya/selskoe-poselenie-quotundino-poselskoequot/206505-byudjet-selskogo-poseleniya" xr:uid="{00000000-0004-0000-0600-000017000000}"/>
    <hyperlink ref="I7" r:id="rId25" display="https://baleysk.75.ru/gorodskoe-i-selskie-poseleniya/selskoe-poselenie-quotmatusovskoequot/206585-byudjet-selskogo-poseleniya" xr:uid="{00000000-0004-0000-0600-000018000000}"/>
    <hyperlink ref="I11" r:id="rId26" display="https://baleysk.75.ru/gorodskoe-i-selskie-poseleniya/selskoe-poselenie-kazakovskoe/206544-byudjet-selskogo-poseleniya" xr:uid="{00000000-0004-0000-0600-000019000000}"/>
    <hyperlink ref="I9" r:id="rId27" display="https://baleysk.75.ru/gorodskoe-i-selskie-poseleniya/selskoe-poselenie-quotpodoynicynskoequot/206632-byudjet-selskogo-poseleniya" xr:uid="{00000000-0004-0000-0600-00001A000000}"/>
    <hyperlink ref="I8" r:id="rId28" display="https://baleysk.75.ru/gorodskoe-i-selskie-poseleniya/selskoe-poselenie-quotnijnekokuyskoequot/206616-byudjet-selskogo-poseleniya" xr:uid="{00000000-0004-0000-0600-00001B000000}"/>
    <hyperlink ref="I15" r:id="rId29" display="https://городбалей.рф/?ysclid=ldcrnbs2p1582307449" xr:uid="{00000000-0004-0000-0600-00001C000000}"/>
  </hyperlinks>
  <pageMargins left="0.7" right="0.7" top="0.75" bottom="0.75" header="0.3" footer="0.3"/>
  <pageSetup paperSize="9" scale="40" orientation="landscape" r:id="rId3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view="pageBreakPreview" topLeftCell="A52" zoomScaleNormal="100" zoomScaleSheetLayoutView="100" workbookViewId="0">
      <selection activeCell="K54" sqref="K54"/>
    </sheetView>
  </sheetViews>
  <sheetFormatPr defaultRowHeight="15" x14ac:dyDescent="0.25"/>
  <cols>
    <col min="1" max="1" width="27" customWidth="1"/>
    <col min="2" max="3" width="17.140625" customWidth="1"/>
    <col min="4" max="5" width="18" customWidth="1"/>
    <col min="6" max="6" width="0.140625" customWidth="1"/>
    <col min="7" max="7" width="9.140625" hidden="1" customWidth="1"/>
    <col min="8" max="8" width="9.140625" style="96"/>
  </cols>
  <sheetData>
    <row r="1" spans="1:8" ht="32.25" customHeight="1" x14ac:dyDescent="0.25">
      <c r="A1" s="150" t="s">
        <v>128</v>
      </c>
      <c r="B1" s="150"/>
      <c r="C1" s="150"/>
      <c r="D1" s="150"/>
      <c r="E1" s="150"/>
    </row>
    <row r="2" spans="1:8" x14ac:dyDescent="0.25">
      <c r="A2" s="36"/>
      <c r="B2" s="36"/>
      <c r="C2" s="36"/>
      <c r="D2" s="36"/>
      <c r="E2" s="36"/>
    </row>
    <row r="3" spans="1:8" x14ac:dyDescent="0.25">
      <c r="A3" s="144" t="s">
        <v>32</v>
      </c>
      <c r="B3" s="144" t="s">
        <v>127</v>
      </c>
      <c r="C3" s="153" t="s">
        <v>126</v>
      </c>
      <c r="D3" s="153" t="s">
        <v>118</v>
      </c>
      <c r="E3" s="136" t="s">
        <v>77</v>
      </c>
    </row>
    <row r="4" spans="1:8" ht="109.5" customHeight="1" x14ac:dyDescent="0.25">
      <c r="A4" s="144"/>
      <c r="B4" s="144"/>
      <c r="C4" s="154"/>
      <c r="D4" s="154"/>
      <c r="E4" s="136"/>
    </row>
    <row r="5" spans="1:8" ht="25.5" x14ac:dyDescent="0.25">
      <c r="A5" s="3" t="s">
        <v>6</v>
      </c>
      <c r="B5" s="104">
        <v>6718.26</v>
      </c>
      <c r="C5" s="105">
        <v>6567.96</v>
      </c>
      <c r="D5" s="37">
        <f>B5/C5*100</f>
        <v>102.28838178064422</v>
      </c>
      <c r="E5" s="5">
        <f>IF(D5&gt;=101,0)+IF(D5&lt;101,1)</f>
        <v>0</v>
      </c>
      <c r="F5" s="83"/>
      <c r="H5" s="97"/>
    </row>
    <row r="6" spans="1:8" ht="25.5" x14ac:dyDescent="0.25">
      <c r="A6" s="3" t="s">
        <v>7</v>
      </c>
      <c r="B6" s="104">
        <v>6453.83</v>
      </c>
      <c r="C6" s="105">
        <v>6581.78</v>
      </c>
      <c r="D6" s="37">
        <f t="shared" ref="D6:D14" si="0">B6/C6*100</f>
        <v>98.05599700992741</v>
      </c>
      <c r="E6" s="5">
        <f t="shared" ref="E6:E14" si="1">IF(D6&gt;=101,0)+IF(D6&lt;101,1)</f>
        <v>1</v>
      </c>
      <c r="F6" s="83"/>
      <c r="H6" s="97"/>
    </row>
    <row r="7" spans="1:8" ht="25.5" x14ac:dyDescent="0.25">
      <c r="A7" s="3" t="s">
        <v>8</v>
      </c>
      <c r="B7" s="104">
        <v>6314.16</v>
      </c>
      <c r="C7" s="105">
        <v>6398.33</v>
      </c>
      <c r="D7" s="37">
        <f t="shared" si="0"/>
        <v>98.684500486845778</v>
      </c>
      <c r="E7" s="5">
        <f t="shared" si="1"/>
        <v>1</v>
      </c>
      <c r="F7" s="83"/>
      <c r="H7" s="97"/>
    </row>
    <row r="8" spans="1:8" ht="25.5" x14ac:dyDescent="0.25">
      <c r="A8" s="3" t="s">
        <v>9</v>
      </c>
      <c r="B8" s="104">
        <v>6898.94</v>
      </c>
      <c r="C8" s="105">
        <v>7038.42</v>
      </c>
      <c r="D8" s="37">
        <f t="shared" si="0"/>
        <v>98.01830524464296</v>
      </c>
      <c r="E8" s="5">
        <f t="shared" si="1"/>
        <v>1</v>
      </c>
      <c r="F8" s="84"/>
      <c r="G8" s="85"/>
      <c r="H8" s="97"/>
    </row>
    <row r="9" spans="1:8" x14ac:dyDescent="0.25">
      <c r="A9" s="3" t="s">
        <v>10</v>
      </c>
      <c r="B9" s="104">
        <v>4499.6400000000003</v>
      </c>
      <c r="C9" s="105">
        <v>4782.68</v>
      </c>
      <c r="D9" s="37">
        <f t="shared" si="0"/>
        <v>94.081979141401888</v>
      </c>
      <c r="E9" s="5">
        <f t="shared" si="1"/>
        <v>1</v>
      </c>
      <c r="F9" s="84"/>
      <c r="G9" s="85"/>
      <c r="H9" s="97"/>
    </row>
    <row r="10" spans="1:8" ht="25.5" x14ac:dyDescent="0.25">
      <c r="A10" s="3" t="s">
        <v>11</v>
      </c>
      <c r="B10" s="104">
        <v>3160.03</v>
      </c>
      <c r="C10" s="105">
        <v>3094.79</v>
      </c>
      <c r="D10" s="37">
        <f t="shared" si="0"/>
        <v>102.10805902823779</v>
      </c>
      <c r="E10" s="5">
        <f t="shared" si="1"/>
        <v>0</v>
      </c>
      <c r="F10" s="83"/>
      <c r="H10" s="97"/>
    </row>
    <row r="11" spans="1:8" ht="25.5" x14ac:dyDescent="0.25">
      <c r="A11" s="3" t="s">
        <v>12</v>
      </c>
      <c r="B11" s="104">
        <v>6415.56</v>
      </c>
      <c r="C11" s="105">
        <v>6624.71</v>
      </c>
      <c r="D11" s="37">
        <f t="shared" si="0"/>
        <v>96.842880669493454</v>
      </c>
      <c r="E11" s="5">
        <f t="shared" si="1"/>
        <v>1</v>
      </c>
      <c r="F11" s="84"/>
      <c r="G11" s="85"/>
      <c r="H11" s="97"/>
    </row>
    <row r="12" spans="1:8" ht="25.5" x14ac:dyDescent="0.25">
      <c r="A12" s="3" t="s">
        <v>13</v>
      </c>
      <c r="B12" s="104">
        <v>4872.76</v>
      </c>
      <c r="C12" s="105">
        <v>5359.82</v>
      </c>
      <c r="D12" s="37">
        <f t="shared" si="0"/>
        <v>90.912754532801486</v>
      </c>
      <c r="E12" s="5">
        <f t="shared" si="1"/>
        <v>1</v>
      </c>
      <c r="F12" s="83"/>
      <c r="H12" s="97"/>
    </row>
    <row r="13" spans="1:8" ht="25.5" x14ac:dyDescent="0.25">
      <c r="A13" s="3" t="s">
        <v>14</v>
      </c>
      <c r="B13" s="104">
        <v>4887.46</v>
      </c>
      <c r="C13" s="105">
        <v>5274.67</v>
      </c>
      <c r="D13" s="37">
        <f t="shared" si="0"/>
        <v>92.659066823137749</v>
      </c>
      <c r="E13" s="5">
        <f t="shared" si="1"/>
        <v>1</v>
      </c>
      <c r="F13" s="83"/>
      <c r="H13" s="97"/>
    </row>
    <row r="14" spans="1:8" ht="25.5" x14ac:dyDescent="0.25">
      <c r="A14" s="3" t="s">
        <v>115</v>
      </c>
      <c r="B14" s="104">
        <v>45053.05</v>
      </c>
      <c r="C14" s="105">
        <v>43932.29</v>
      </c>
      <c r="D14" s="37">
        <f t="shared" si="0"/>
        <v>102.55110762493828</v>
      </c>
      <c r="E14" s="5">
        <f t="shared" si="1"/>
        <v>0</v>
      </c>
      <c r="F14" s="84"/>
      <c r="G14" s="85"/>
      <c r="H14" s="97"/>
    </row>
    <row r="17" spans="1:8" x14ac:dyDescent="0.25">
      <c r="A17" s="150" t="s">
        <v>129</v>
      </c>
      <c r="B17" s="150"/>
      <c r="C17" s="150"/>
      <c r="D17" s="150"/>
      <c r="E17" s="150"/>
    </row>
    <row r="18" spans="1:8" x14ac:dyDescent="0.25">
      <c r="A18" s="36"/>
      <c r="B18" s="36"/>
      <c r="C18" s="36"/>
      <c r="D18" s="36"/>
      <c r="E18" s="36"/>
    </row>
    <row r="19" spans="1:8" x14ac:dyDescent="0.25">
      <c r="A19" s="144" t="s">
        <v>32</v>
      </c>
      <c r="B19" s="144" t="s">
        <v>131</v>
      </c>
      <c r="C19" s="153" t="s">
        <v>130</v>
      </c>
      <c r="D19" s="153" t="s">
        <v>132</v>
      </c>
      <c r="E19" s="136" t="s">
        <v>77</v>
      </c>
    </row>
    <row r="20" spans="1:8" ht="71.25" customHeight="1" x14ac:dyDescent="0.25">
      <c r="A20" s="144"/>
      <c r="B20" s="144"/>
      <c r="C20" s="154"/>
      <c r="D20" s="154"/>
      <c r="E20" s="136"/>
    </row>
    <row r="21" spans="1:8" ht="25.5" x14ac:dyDescent="0.25">
      <c r="A21" s="3" t="s">
        <v>6</v>
      </c>
      <c r="B21" s="104">
        <v>1985.5</v>
      </c>
      <c r="C21" s="105">
        <v>1777.7</v>
      </c>
      <c r="D21" s="37">
        <f>B21/C21*100</f>
        <v>111.68926140518647</v>
      </c>
      <c r="E21" s="5">
        <f>IF(D21&gt;=101,0)+IF(D21&lt;101,1)</f>
        <v>0</v>
      </c>
      <c r="F21" s="86"/>
      <c r="H21" s="98"/>
    </row>
    <row r="22" spans="1:8" ht="25.5" x14ac:dyDescent="0.25">
      <c r="A22" s="3" t="s">
        <v>7</v>
      </c>
      <c r="B22" s="104">
        <v>2312</v>
      </c>
      <c r="C22" s="105">
        <v>2055.6</v>
      </c>
      <c r="D22" s="37">
        <f t="shared" ref="D22:D30" si="2">B22/C22*100</f>
        <v>112.4732438217552</v>
      </c>
      <c r="E22" s="5">
        <f t="shared" ref="E22:E30" si="3">IF(D22&gt;=101,0)+IF(D22&lt;101,1)</f>
        <v>0</v>
      </c>
      <c r="F22" s="86"/>
      <c r="H22" s="98"/>
    </row>
    <row r="23" spans="1:8" ht="25.5" x14ac:dyDescent="0.25">
      <c r="A23" s="3" t="s">
        <v>8</v>
      </c>
      <c r="B23" s="104">
        <v>2579.6999999999998</v>
      </c>
      <c r="C23" s="105">
        <v>3249.2</v>
      </c>
      <c r="D23" s="37">
        <f t="shared" si="2"/>
        <v>79.394927982272563</v>
      </c>
      <c r="E23" s="5">
        <f t="shared" si="3"/>
        <v>1</v>
      </c>
      <c r="F23" s="86"/>
      <c r="H23" s="98"/>
    </row>
    <row r="24" spans="1:8" ht="25.5" x14ac:dyDescent="0.25">
      <c r="A24" s="3" t="s">
        <v>9</v>
      </c>
      <c r="B24" s="104">
        <v>3559.6</v>
      </c>
      <c r="C24" s="105">
        <v>2249.6999999999998</v>
      </c>
      <c r="D24" s="37">
        <f t="shared" si="2"/>
        <v>158.22554118326889</v>
      </c>
      <c r="E24" s="5">
        <f t="shared" si="3"/>
        <v>0</v>
      </c>
      <c r="F24" s="86"/>
      <c r="H24" s="98"/>
    </row>
    <row r="25" spans="1:8" x14ac:dyDescent="0.25">
      <c r="A25" s="3" t="s">
        <v>10</v>
      </c>
      <c r="B25" s="104">
        <v>310.8</v>
      </c>
      <c r="C25" s="105">
        <v>680</v>
      </c>
      <c r="D25" s="37">
        <f t="shared" si="2"/>
        <v>45.705882352941181</v>
      </c>
      <c r="E25" s="5">
        <f t="shared" si="3"/>
        <v>1</v>
      </c>
      <c r="F25" s="86"/>
      <c r="H25" s="98"/>
    </row>
    <row r="26" spans="1:8" ht="25.5" x14ac:dyDescent="0.25">
      <c r="A26" s="3" t="s">
        <v>11</v>
      </c>
      <c r="B26" s="104">
        <v>1151.9000000000001</v>
      </c>
      <c r="C26" s="105">
        <v>1129.4000000000001</v>
      </c>
      <c r="D26" s="37">
        <f t="shared" si="2"/>
        <v>101.99220825216931</v>
      </c>
      <c r="E26" s="5">
        <f t="shared" si="3"/>
        <v>0</v>
      </c>
      <c r="F26" s="86"/>
      <c r="G26" s="83"/>
      <c r="H26" s="98"/>
    </row>
    <row r="27" spans="1:8" ht="25.5" x14ac:dyDescent="0.25">
      <c r="A27" s="3" t="s">
        <v>12</v>
      </c>
      <c r="B27" s="104">
        <v>708.9</v>
      </c>
      <c r="C27" s="105">
        <v>824.6</v>
      </c>
      <c r="D27" s="37">
        <f t="shared" si="2"/>
        <v>85.968954644676202</v>
      </c>
      <c r="E27" s="5">
        <f t="shared" si="3"/>
        <v>1</v>
      </c>
      <c r="F27" s="86"/>
      <c r="G27" s="83"/>
      <c r="H27" s="98"/>
    </row>
    <row r="28" spans="1:8" ht="25.5" x14ac:dyDescent="0.25">
      <c r="A28" s="3" t="s">
        <v>13</v>
      </c>
      <c r="B28" s="104">
        <v>484.7</v>
      </c>
      <c r="C28" s="105">
        <v>834.85</v>
      </c>
      <c r="D28" s="37">
        <f t="shared" si="2"/>
        <v>58.058333832424978</v>
      </c>
      <c r="E28" s="5">
        <f t="shared" si="3"/>
        <v>1</v>
      </c>
      <c r="F28" s="86"/>
      <c r="G28" s="83"/>
      <c r="H28" s="98"/>
    </row>
    <row r="29" spans="1:8" ht="25.5" x14ac:dyDescent="0.25">
      <c r="A29" s="3" t="s">
        <v>14</v>
      </c>
      <c r="B29" s="104">
        <v>693.7</v>
      </c>
      <c r="C29" s="105">
        <v>1081</v>
      </c>
      <c r="D29" s="37">
        <f t="shared" si="2"/>
        <v>64.172062904717848</v>
      </c>
      <c r="E29" s="5">
        <f t="shared" si="3"/>
        <v>1</v>
      </c>
      <c r="F29" s="86"/>
      <c r="G29" s="83"/>
      <c r="H29" s="98"/>
    </row>
    <row r="30" spans="1:8" ht="25.5" x14ac:dyDescent="0.25">
      <c r="A30" s="3" t="s">
        <v>115</v>
      </c>
      <c r="B30" s="104">
        <v>10870.5</v>
      </c>
      <c r="C30" s="105">
        <v>6707.3</v>
      </c>
      <c r="D30" s="37">
        <f t="shared" si="2"/>
        <v>162.06968526828979</v>
      </c>
      <c r="E30" s="5">
        <f t="shared" si="3"/>
        <v>0</v>
      </c>
      <c r="F30" s="86"/>
      <c r="H30" s="98"/>
    </row>
    <row r="34" spans="1:10" ht="41.25" customHeight="1" x14ac:dyDescent="0.25">
      <c r="A34" s="150" t="s">
        <v>60</v>
      </c>
      <c r="B34" s="150"/>
      <c r="C34" s="150"/>
      <c r="D34" s="150"/>
      <c r="E34" s="150"/>
    </row>
    <row r="35" spans="1:10" x14ac:dyDescent="0.25">
      <c r="A35" s="55"/>
      <c r="B35" s="55"/>
      <c r="C35" s="55"/>
      <c r="D35" s="55"/>
      <c r="E35" s="55"/>
    </row>
    <row r="36" spans="1:10" ht="15" customHeight="1" x14ac:dyDescent="0.25">
      <c r="A36" s="144" t="s">
        <v>32</v>
      </c>
      <c r="B36" s="144" t="s">
        <v>134</v>
      </c>
      <c r="C36" s="153" t="s">
        <v>133</v>
      </c>
      <c r="D36" s="153" t="s">
        <v>119</v>
      </c>
      <c r="E36" s="174" t="s">
        <v>61</v>
      </c>
    </row>
    <row r="37" spans="1:10" ht="73.5" customHeight="1" x14ac:dyDescent="0.25">
      <c r="A37" s="144"/>
      <c r="B37" s="144"/>
      <c r="C37" s="154"/>
      <c r="D37" s="154"/>
      <c r="E37" s="175"/>
    </row>
    <row r="38" spans="1:10" ht="25.5" x14ac:dyDescent="0.25">
      <c r="A38" s="3" t="s">
        <v>6</v>
      </c>
      <c r="B38" s="104">
        <v>232.6</v>
      </c>
      <c r="C38" s="105">
        <v>232.6</v>
      </c>
      <c r="D38" s="37">
        <f>B38/C38*100</f>
        <v>100</v>
      </c>
      <c r="E38" s="5">
        <f>IF(D38&gt;=100,1)+IF(D38&lt;101,0)</f>
        <v>1</v>
      </c>
    </row>
    <row r="39" spans="1:10" ht="25.5" x14ac:dyDescent="0.25">
      <c r="A39" s="3" t="s">
        <v>7</v>
      </c>
      <c r="B39" s="104">
        <v>336.5</v>
      </c>
      <c r="C39" s="105">
        <v>336.5</v>
      </c>
      <c r="D39" s="37">
        <f t="shared" ref="D39:D47" si="4">B39/C39*100</f>
        <v>100</v>
      </c>
      <c r="E39" s="5">
        <f t="shared" ref="E39:E47" si="5">IF(D39&gt;=100,1)+IF(D39&lt;101,0)</f>
        <v>1</v>
      </c>
    </row>
    <row r="40" spans="1:10" ht="25.5" x14ac:dyDescent="0.25">
      <c r="A40" s="3" t="s">
        <v>8</v>
      </c>
      <c r="B40" s="104">
        <v>145.19999999999999</v>
      </c>
      <c r="C40" s="105">
        <v>145.19999999999999</v>
      </c>
      <c r="D40" s="37">
        <f t="shared" si="4"/>
        <v>100</v>
      </c>
      <c r="E40" s="5">
        <f t="shared" si="5"/>
        <v>1</v>
      </c>
    </row>
    <row r="41" spans="1:10" ht="25.5" x14ac:dyDescent="0.25">
      <c r="A41" s="3" t="s">
        <v>9</v>
      </c>
      <c r="B41" s="106">
        <v>535.29999999999995</v>
      </c>
      <c r="C41" s="105">
        <v>535.29999999999995</v>
      </c>
      <c r="D41" s="37">
        <f t="shared" si="4"/>
        <v>100</v>
      </c>
      <c r="E41" s="5">
        <f t="shared" si="5"/>
        <v>1</v>
      </c>
    </row>
    <row r="42" spans="1:10" x14ac:dyDescent="0.25">
      <c r="A42" s="3" t="s">
        <v>10</v>
      </c>
      <c r="B42" s="106">
        <v>175</v>
      </c>
      <c r="C42" s="105">
        <v>175</v>
      </c>
      <c r="D42" s="37">
        <f t="shared" si="4"/>
        <v>100</v>
      </c>
      <c r="E42" s="5">
        <f t="shared" si="5"/>
        <v>1</v>
      </c>
    </row>
    <row r="43" spans="1:10" ht="25.5" x14ac:dyDescent="0.25">
      <c r="A43" s="3" t="s">
        <v>11</v>
      </c>
      <c r="B43" s="106">
        <v>546.5</v>
      </c>
      <c r="C43" s="105">
        <v>546.5</v>
      </c>
      <c r="D43" s="37">
        <f t="shared" si="4"/>
        <v>100</v>
      </c>
      <c r="E43" s="5">
        <f t="shared" si="5"/>
        <v>1</v>
      </c>
    </row>
    <row r="44" spans="1:10" ht="25.5" x14ac:dyDescent="0.25">
      <c r="A44" s="3" t="s">
        <v>12</v>
      </c>
      <c r="B44" s="106">
        <v>88.6</v>
      </c>
      <c r="C44" s="105">
        <v>88.6</v>
      </c>
      <c r="D44" s="37">
        <f t="shared" si="4"/>
        <v>100</v>
      </c>
      <c r="E44" s="5">
        <f t="shared" si="5"/>
        <v>1</v>
      </c>
    </row>
    <row r="45" spans="1:10" ht="25.5" x14ac:dyDescent="0.25">
      <c r="A45" s="3" t="s">
        <v>13</v>
      </c>
      <c r="B45" s="106">
        <v>1526</v>
      </c>
      <c r="C45" s="105">
        <v>1526</v>
      </c>
      <c r="D45" s="37">
        <f t="shared" si="4"/>
        <v>100</v>
      </c>
      <c r="E45" s="5">
        <f t="shared" si="5"/>
        <v>1</v>
      </c>
    </row>
    <row r="46" spans="1:10" ht="25.5" x14ac:dyDescent="0.25">
      <c r="A46" s="3" t="s">
        <v>14</v>
      </c>
      <c r="B46" s="106">
        <v>475.5</v>
      </c>
      <c r="C46" s="105">
        <v>475.5</v>
      </c>
      <c r="D46" s="37">
        <f t="shared" si="4"/>
        <v>100</v>
      </c>
      <c r="E46" s="5">
        <f t="shared" si="5"/>
        <v>1</v>
      </c>
      <c r="H46" s="98"/>
    </row>
    <row r="47" spans="1:10" ht="25.5" x14ac:dyDescent="0.25">
      <c r="A47" s="3" t="s">
        <v>115</v>
      </c>
      <c r="B47" s="106">
        <v>38642.800000000003</v>
      </c>
      <c r="C47" s="106">
        <v>38137.4</v>
      </c>
      <c r="D47" s="37">
        <f t="shared" si="4"/>
        <v>101.32520832568555</v>
      </c>
      <c r="E47" s="5">
        <f t="shared" si="5"/>
        <v>1</v>
      </c>
      <c r="H47" s="97"/>
      <c r="J47" s="86"/>
    </row>
    <row r="50" spans="1:9" ht="33" customHeight="1" x14ac:dyDescent="0.25">
      <c r="A50" s="150" t="s">
        <v>62</v>
      </c>
      <c r="B50" s="150"/>
      <c r="C50" s="150"/>
      <c r="D50" s="150"/>
      <c r="E50" s="150"/>
    </row>
    <row r="51" spans="1:9" x14ac:dyDescent="0.25">
      <c r="A51" s="55"/>
      <c r="B51" s="55"/>
      <c r="C51" s="55"/>
      <c r="D51" s="55"/>
      <c r="E51" s="55"/>
    </row>
    <row r="52" spans="1:9" ht="15" customHeight="1" x14ac:dyDescent="0.25">
      <c r="A52" s="144" t="s">
        <v>32</v>
      </c>
      <c r="B52" s="144" t="s">
        <v>136</v>
      </c>
      <c r="C52" s="153" t="s">
        <v>137</v>
      </c>
      <c r="D52" s="153" t="s">
        <v>138</v>
      </c>
      <c r="E52" s="174" t="s">
        <v>63</v>
      </c>
    </row>
    <row r="53" spans="1:9" ht="66" customHeight="1" x14ac:dyDescent="0.25">
      <c r="A53" s="144"/>
      <c r="B53" s="144"/>
      <c r="C53" s="154"/>
      <c r="D53" s="154"/>
      <c r="E53" s="175"/>
    </row>
    <row r="54" spans="1:9" ht="25.5" x14ac:dyDescent="0.25">
      <c r="A54" s="3" t="s">
        <v>6</v>
      </c>
      <c r="B54" s="104">
        <v>5826.3</v>
      </c>
      <c r="C54" s="115">
        <v>5819.4</v>
      </c>
      <c r="D54" s="71">
        <f>B54/C54*100</f>
        <v>100.11856892463142</v>
      </c>
      <c r="E54" s="5">
        <f>IF(D54&gt;=100,1)+IF(D54&lt;101,0)</f>
        <v>1</v>
      </c>
      <c r="H54" s="40"/>
      <c r="I54" s="86"/>
    </row>
    <row r="55" spans="1:9" ht="25.5" x14ac:dyDescent="0.25">
      <c r="A55" s="3" t="s">
        <v>7</v>
      </c>
      <c r="B55" s="104">
        <v>6389.5</v>
      </c>
      <c r="C55" s="115">
        <v>6383.3</v>
      </c>
      <c r="D55" s="71">
        <f t="shared" ref="D55:D63" si="6">B55/C55*100</f>
        <v>100.09712844453496</v>
      </c>
      <c r="E55" s="5">
        <f t="shared" ref="E55:E63" si="7">IF(D55&gt;=100,1)+IF(D55&lt;101,0)</f>
        <v>1</v>
      </c>
      <c r="H55" s="40"/>
      <c r="I55" s="86"/>
    </row>
    <row r="56" spans="1:9" ht="25.5" x14ac:dyDescent="0.25">
      <c r="A56" s="3" t="s">
        <v>8</v>
      </c>
      <c r="B56" s="104">
        <v>6741.5</v>
      </c>
      <c r="C56" s="115">
        <v>6711.7</v>
      </c>
      <c r="D56" s="71">
        <f t="shared" si="6"/>
        <v>100.44400077476645</v>
      </c>
      <c r="E56" s="5">
        <f t="shared" si="7"/>
        <v>1</v>
      </c>
      <c r="H56" s="40"/>
      <c r="I56" s="86"/>
    </row>
    <row r="57" spans="1:9" ht="25.5" x14ac:dyDescent="0.25">
      <c r="A57" s="3" t="s">
        <v>9</v>
      </c>
      <c r="B57" s="104">
        <v>7008.7</v>
      </c>
      <c r="C57" s="115">
        <v>6106.5</v>
      </c>
      <c r="D57" s="71">
        <f t="shared" si="6"/>
        <v>114.7744206992549</v>
      </c>
      <c r="E57" s="5">
        <f t="shared" si="7"/>
        <v>1</v>
      </c>
      <c r="H57" s="40"/>
      <c r="I57" s="86"/>
    </row>
    <row r="58" spans="1:9" x14ac:dyDescent="0.25">
      <c r="A58" s="3" t="s">
        <v>10</v>
      </c>
      <c r="B58" s="104">
        <v>3504.2</v>
      </c>
      <c r="C58" s="115">
        <v>3469</v>
      </c>
      <c r="D58" s="71">
        <f t="shared" si="6"/>
        <v>101.01470164312481</v>
      </c>
      <c r="E58" s="5">
        <f t="shared" si="7"/>
        <v>1</v>
      </c>
      <c r="H58" s="40"/>
      <c r="I58" s="86"/>
    </row>
    <row r="59" spans="1:9" ht="25.5" x14ac:dyDescent="0.25">
      <c r="A59" s="3" t="s">
        <v>11</v>
      </c>
      <c r="B59" s="104">
        <v>3305.4</v>
      </c>
      <c r="C59" s="115">
        <v>2932.18</v>
      </c>
      <c r="D59" s="71">
        <f t="shared" si="6"/>
        <v>112.72841367173913</v>
      </c>
      <c r="E59" s="5">
        <f t="shared" si="7"/>
        <v>1</v>
      </c>
      <c r="H59" s="40"/>
      <c r="I59" s="86"/>
    </row>
    <row r="60" spans="1:9" ht="25.5" x14ac:dyDescent="0.25">
      <c r="A60" s="3" t="s">
        <v>12</v>
      </c>
      <c r="B60" s="104">
        <v>4687.6000000000004</v>
      </c>
      <c r="C60" s="115">
        <v>4648.6000000000004</v>
      </c>
      <c r="D60" s="71">
        <f t="shared" si="6"/>
        <v>100.83896226820978</v>
      </c>
      <c r="E60" s="5">
        <f t="shared" si="7"/>
        <v>1</v>
      </c>
      <c r="H60" s="40"/>
      <c r="I60" s="86"/>
    </row>
    <row r="61" spans="1:9" ht="25.5" x14ac:dyDescent="0.25">
      <c r="A61" s="3" t="s">
        <v>13</v>
      </c>
      <c r="B61" s="104">
        <v>5030.3</v>
      </c>
      <c r="C61" s="115">
        <v>4916.1400000000003</v>
      </c>
      <c r="D61" s="71">
        <f t="shared" si="6"/>
        <v>102.3221470503281</v>
      </c>
      <c r="E61" s="5">
        <f t="shared" si="7"/>
        <v>1</v>
      </c>
      <c r="H61" s="40"/>
      <c r="I61" s="86"/>
    </row>
    <row r="62" spans="1:9" ht="25.5" x14ac:dyDescent="0.25">
      <c r="A62" s="3" t="s">
        <v>14</v>
      </c>
      <c r="B62" s="104">
        <v>4408</v>
      </c>
      <c r="C62" s="115">
        <v>4213</v>
      </c>
      <c r="D62" s="71">
        <f t="shared" si="6"/>
        <v>104.62853073819132</v>
      </c>
      <c r="E62" s="5">
        <f t="shared" si="7"/>
        <v>1</v>
      </c>
      <c r="H62" s="40"/>
      <c r="I62" s="86"/>
    </row>
    <row r="63" spans="1:9" ht="25.5" x14ac:dyDescent="0.25">
      <c r="A63" s="3" t="s">
        <v>115</v>
      </c>
      <c r="B63" s="104">
        <v>37236.6</v>
      </c>
      <c r="C63" s="101">
        <v>43159.95</v>
      </c>
      <c r="D63" s="71">
        <f t="shared" si="6"/>
        <v>86.275818206462247</v>
      </c>
      <c r="E63" s="5">
        <f t="shared" si="7"/>
        <v>0</v>
      </c>
      <c r="H63" s="40"/>
      <c r="I63" s="86"/>
    </row>
  </sheetData>
  <mergeCells count="24">
    <mergeCell ref="A1:E1"/>
    <mergeCell ref="A3:A4"/>
    <mergeCell ref="B3:B4"/>
    <mergeCell ref="C3:C4"/>
    <mergeCell ref="D3:D4"/>
    <mergeCell ref="E3:E4"/>
    <mergeCell ref="A17:E17"/>
    <mergeCell ref="A19:A20"/>
    <mergeCell ref="B19:B20"/>
    <mergeCell ref="C19:C20"/>
    <mergeCell ref="D19:D20"/>
    <mergeCell ref="E19:E20"/>
    <mergeCell ref="A34:E34"/>
    <mergeCell ref="A36:A37"/>
    <mergeCell ref="B36:B37"/>
    <mergeCell ref="C36:C37"/>
    <mergeCell ref="D36:D37"/>
    <mergeCell ref="E36:E37"/>
    <mergeCell ref="A50:E50"/>
    <mergeCell ref="A52:A53"/>
    <mergeCell ref="B52:B53"/>
    <mergeCell ref="C52:C53"/>
    <mergeCell ref="D52:D53"/>
    <mergeCell ref="E52:E53"/>
  </mergeCells>
  <pageMargins left="0.7" right="0.7" top="0.75" bottom="0.75" header="0.3" footer="0.3"/>
  <pageSetup paperSize="9" scale="89" orientation="portrait" r:id="rId1"/>
  <colBreaks count="1" manualBreakCount="1">
    <brk id="5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"/>
  <sheetViews>
    <sheetView tabSelected="1" zoomScaleNormal="100" workbookViewId="0">
      <selection activeCell="E8" sqref="E8"/>
    </sheetView>
  </sheetViews>
  <sheetFormatPr defaultRowHeight="15" x14ac:dyDescent="0.25"/>
  <cols>
    <col min="1" max="1" width="27.7109375" customWidth="1"/>
    <col min="2" max="2" width="18" customWidth="1"/>
  </cols>
  <sheetData>
    <row r="1" spans="1:5" x14ac:dyDescent="0.25">
      <c r="A1" s="170" t="s">
        <v>116</v>
      </c>
      <c r="B1" s="170"/>
      <c r="C1" s="170"/>
      <c r="D1" s="170"/>
      <c r="E1" s="170"/>
    </row>
    <row r="2" spans="1:5" ht="303.75" customHeight="1" x14ac:dyDescent="0.25">
      <c r="A2" s="56" t="s">
        <v>32</v>
      </c>
      <c r="B2" s="47" t="s">
        <v>98</v>
      </c>
      <c r="C2" s="47" t="s">
        <v>95</v>
      </c>
      <c r="D2" s="47" t="s">
        <v>96</v>
      </c>
      <c r="E2" s="48" t="s">
        <v>38</v>
      </c>
    </row>
    <row r="3" spans="1:5" x14ac:dyDescent="0.25">
      <c r="A3" s="172"/>
      <c r="B3" s="158" t="s">
        <v>39</v>
      </c>
      <c r="C3" s="158"/>
      <c r="D3" s="158"/>
      <c r="E3" s="49"/>
    </row>
    <row r="4" spans="1:5" x14ac:dyDescent="0.25">
      <c r="A4" s="173"/>
      <c r="B4" s="57">
        <v>5</v>
      </c>
      <c r="C4" s="57">
        <v>5</v>
      </c>
      <c r="D4" s="57">
        <v>5</v>
      </c>
      <c r="E4" s="50"/>
    </row>
    <row r="5" spans="1:5" ht="25.5" x14ac:dyDescent="0.25">
      <c r="A5" s="3" t="s">
        <v>6</v>
      </c>
      <c r="B5" s="110">
        <v>1</v>
      </c>
      <c r="C5" s="110">
        <v>1</v>
      </c>
      <c r="D5" s="111">
        <v>0.2</v>
      </c>
      <c r="E5" s="51">
        <f>B5+C5+D5</f>
        <v>2.2000000000000002</v>
      </c>
    </row>
    <row r="6" spans="1:5" ht="25.5" x14ac:dyDescent="0.25">
      <c r="A6" s="3" t="s">
        <v>7</v>
      </c>
      <c r="B6" s="110">
        <v>1</v>
      </c>
      <c r="C6" s="110">
        <v>1</v>
      </c>
      <c r="D6" s="111">
        <v>1</v>
      </c>
      <c r="E6" s="51">
        <f t="shared" ref="E6:E14" si="0">B6+C6+D6</f>
        <v>3</v>
      </c>
    </row>
    <row r="7" spans="1:5" ht="25.5" x14ac:dyDescent="0.25">
      <c r="A7" s="3" t="s">
        <v>8</v>
      </c>
      <c r="B7" s="110">
        <v>1</v>
      </c>
      <c r="C7" s="110">
        <v>1</v>
      </c>
      <c r="D7" s="111">
        <v>1</v>
      </c>
      <c r="E7" s="51">
        <f t="shared" si="0"/>
        <v>3</v>
      </c>
    </row>
    <row r="8" spans="1:5" ht="25.5" x14ac:dyDescent="0.25">
      <c r="A8" s="3" t="s">
        <v>9</v>
      </c>
      <c r="B8" s="110">
        <v>1</v>
      </c>
      <c r="C8" s="110">
        <v>1</v>
      </c>
      <c r="D8" s="111">
        <v>1</v>
      </c>
      <c r="E8" s="51">
        <f t="shared" si="0"/>
        <v>3</v>
      </c>
    </row>
    <row r="9" spans="1:5" x14ac:dyDescent="0.25">
      <c r="A9" s="3" t="s">
        <v>10</v>
      </c>
      <c r="B9" s="110">
        <v>1</v>
      </c>
      <c r="C9" s="110">
        <v>1</v>
      </c>
      <c r="D9" s="111">
        <v>1</v>
      </c>
      <c r="E9" s="51">
        <f t="shared" si="0"/>
        <v>3</v>
      </c>
    </row>
    <row r="10" spans="1:5" x14ac:dyDescent="0.25">
      <c r="A10" s="3" t="s">
        <v>11</v>
      </c>
      <c r="B10" s="110">
        <v>1</v>
      </c>
      <c r="C10" s="110">
        <v>1</v>
      </c>
      <c r="D10" s="111">
        <v>1</v>
      </c>
      <c r="E10" s="51">
        <f t="shared" si="0"/>
        <v>3</v>
      </c>
    </row>
    <row r="11" spans="1:5" x14ac:dyDescent="0.25">
      <c r="A11" s="3" t="s">
        <v>12</v>
      </c>
      <c r="B11" s="110">
        <v>1</v>
      </c>
      <c r="C11" s="110">
        <v>1</v>
      </c>
      <c r="D11" s="111">
        <v>0.6</v>
      </c>
      <c r="E11" s="51">
        <f t="shared" si="0"/>
        <v>2.6</v>
      </c>
    </row>
    <row r="12" spans="1:5" ht="25.5" x14ac:dyDescent="0.25">
      <c r="A12" s="3" t="s">
        <v>13</v>
      </c>
      <c r="B12" s="110">
        <v>1</v>
      </c>
      <c r="C12" s="110">
        <v>1</v>
      </c>
      <c r="D12" s="111">
        <v>1</v>
      </c>
      <c r="E12" s="51">
        <f t="shared" si="0"/>
        <v>3</v>
      </c>
    </row>
    <row r="13" spans="1:5" ht="25.5" x14ac:dyDescent="0.25">
      <c r="A13" s="3" t="s">
        <v>14</v>
      </c>
      <c r="B13" s="110">
        <v>1</v>
      </c>
      <c r="C13" s="110">
        <v>1</v>
      </c>
      <c r="D13" s="111">
        <v>1</v>
      </c>
      <c r="E13" s="51">
        <f t="shared" si="0"/>
        <v>3</v>
      </c>
    </row>
    <row r="14" spans="1:5" ht="25.5" x14ac:dyDescent="0.25">
      <c r="A14" s="3" t="s">
        <v>115</v>
      </c>
      <c r="B14" s="110">
        <v>1</v>
      </c>
      <c r="C14" s="110">
        <v>1</v>
      </c>
      <c r="D14" s="111">
        <v>0.12</v>
      </c>
      <c r="E14" s="51">
        <f t="shared" si="0"/>
        <v>2.12</v>
      </c>
    </row>
  </sheetData>
  <mergeCells count="3">
    <mergeCell ref="A1:E1"/>
    <mergeCell ref="A3:A4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рейтинг</vt:lpstr>
      <vt:lpstr>форма</vt:lpstr>
      <vt:lpstr>экономика</vt:lpstr>
      <vt:lpstr>финансовая гибкость</vt:lpstr>
      <vt:lpstr>управление расходами</vt:lpstr>
      <vt:lpstr>управление доходами</vt:lpstr>
      <vt:lpstr>учет, отчетность и прозрачность</vt:lpstr>
      <vt:lpstr>расмотрение параметров бюджета</vt:lpstr>
      <vt:lpstr>работа в програмных комплексах</vt:lpstr>
      <vt:lpstr>'расмотрение параметров бюджета'!Область_печати</vt:lpstr>
      <vt:lpstr>рейтинг!Область_печати</vt:lpstr>
      <vt:lpstr>'управление доходами'!Область_печати</vt:lpstr>
      <vt:lpstr>'управление расходами'!Область_печати</vt:lpstr>
      <vt:lpstr>'финансовая гибкость'!Область_печати</vt:lpstr>
      <vt:lpstr>форма!Область_печати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ПК16</dc:creator>
  <cp:lastModifiedBy>User</cp:lastModifiedBy>
  <cp:lastPrinted>2024-02-08T07:26:46Z</cp:lastPrinted>
  <dcterms:created xsi:type="dcterms:W3CDTF">2021-05-17T11:25:29Z</dcterms:created>
  <dcterms:modified xsi:type="dcterms:W3CDTF">2025-02-24T02:50:45Z</dcterms:modified>
</cp:coreProperties>
</file>