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60" windowHeight="10905" tabRatio="977" firstSheet="11" activeTab="24"/>
  </bookViews>
  <sheets>
    <sheet name="Оценка" sheetId="1" r:id="rId1"/>
    <sheet name="U1.1" sheetId="2" r:id="rId2"/>
    <sheet name="U1.2." sheetId="3" r:id="rId3"/>
    <sheet name="U1.3." sheetId="4" r:id="rId4"/>
    <sheet name="U1.4." sheetId="5" r:id="rId5"/>
    <sheet name="U 2.1." sheetId="6" r:id="rId6"/>
    <sheet name="U 2.2." sheetId="7" r:id="rId7"/>
    <sheet name="U 2.3." sheetId="8" r:id="rId8"/>
    <sheet name="U 2.4." sheetId="9" r:id="rId9"/>
    <sheet name="U 2.5." sheetId="10" r:id="rId10"/>
    <sheet name="U 2.6." sheetId="11" r:id="rId11"/>
    <sheet name="U 2.7." sheetId="12" r:id="rId12"/>
    <sheet name="U 2.8." sheetId="13" r:id="rId13"/>
    <sheet name="U 2.9." sheetId="14" r:id="rId14"/>
    <sheet name="U 2.10." sheetId="15" r:id="rId15"/>
    <sheet name="U 3.1." sheetId="16" r:id="rId16"/>
    <sheet name="U 3.2." sheetId="17" r:id="rId17"/>
    <sheet name="U 3.3" sheetId="18" r:id="rId18"/>
    <sheet name="u 3.4." sheetId="19" r:id="rId19"/>
    <sheet name="U 3.5." sheetId="20" r:id="rId20"/>
    <sheet name="U 3.6." sheetId="21" r:id="rId21"/>
    <sheet name="дефицит" sheetId="22" r:id="rId22"/>
    <sheet name="норматив" sheetId="23" r:id="rId23"/>
    <sheet name="выполнение условий согл по дота" sheetId="24" r:id="rId24"/>
    <sheet name="выполнение условий согл по субс" sheetId="25" r:id="rId25"/>
  </sheets>
  <definedNames>
    <definedName name="_xlnm.Print_Area" localSheetId="14">'U 2.10.'!$A$1:$H$23</definedName>
    <definedName name="_xlnm.Print_Area" localSheetId="6">'U 2.2.'!$A$1:$F$22</definedName>
    <definedName name="_xlnm.Print_Area" localSheetId="10">'U 2.6.'!$A$1:$H$22</definedName>
    <definedName name="_xlnm.Print_Area" localSheetId="11">'U 2.7.'!$A$1:$G$21</definedName>
    <definedName name="_xlnm.Print_Area" localSheetId="1">'U1.1'!$A$1:$F$22</definedName>
    <definedName name="_xlnm.Print_Area" localSheetId="2">'U1.2.'!$A$1:$J$22</definedName>
    <definedName name="_xlnm.Print_Area" localSheetId="3">'U1.3.'!$A$1:$N$22</definedName>
    <definedName name="_xlnm.Print_Area" localSheetId="21">'дефицит'!$A$1:$F$21</definedName>
    <definedName name="_xlnm.Print_Area" localSheetId="0">'Оценка'!$A$1:$AJ$23</definedName>
  </definedNames>
  <calcPr fullCalcOnLoad="1" refMode="R1C1"/>
</workbook>
</file>

<file path=xl/sharedStrings.xml><?xml version="1.0" encoding="utf-8"?>
<sst xmlns="http://schemas.openxmlformats.org/spreadsheetml/2006/main" count="786" uniqueCount="179">
  <si>
    <t>1</t>
  </si>
  <si>
    <t>наименование должности</t>
  </si>
  <si>
    <t>сумма по сокр.</t>
  </si>
  <si>
    <t>утв. Числ-ть на начало 2015 года</t>
  </si>
  <si>
    <t>утв. Числ-ть на начало 2016 года</t>
  </si>
  <si>
    <t>кол-во сокращенных единиц* в 2016 году</t>
  </si>
  <si>
    <t>2</t>
  </si>
  <si>
    <t>3</t>
  </si>
  <si>
    <t>Аксёново-Зиловское</t>
  </si>
  <si>
    <t>Букачачинское</t>
  </si>
  <si>
    <t>Алеурское</t>
  </si>
  <si>
    <t>Байгульское</t>
  </si>
  <si>
    <t>Бушулейское</t>
  </si>
  <si>
    <t>Гаурское</t>
  </si>
  <si>
    <t>Икшицкое</t>
  </si>
  <si>
    <t>Комсомольское</t>
  </si>
  <si>
    <t>Курлыченское</t>
  </si>
  <si>
    <t>Мильгидунское</t>
  </si>
  <si>
    <t>Новоильинское</t>
  </si>
  <si>
    <t>Новооловское</t>
  </si>
  <si>
    <t>Старооловское</t>
  </si>
  <si>
    <t>Укурейское</t>
  </si>
  <si>
    <t>Урюмское</t>
  </si>
  <si>
    <t>Утанское</t>
  </si>
  <si>
    <t>Наименование поселения</t>
  </si>
  <si>
    <t>Объем первоначально утвержденных налоговых и неналоговых доходов поселения (Вi1)</t>
  </si>
  <si>
    <t>Объем уточненных налоговых и неналоговых доходов поселения (Вi2)</t>
  </si>
  <si>
    <t>4=(3-2)/2</t>
  </si>
  <si>
    <t>Жирекенское</t>
  </si>
  <si>
    <t>Чернышевское</t>
  </si>
  <si>
    <t>Объем первоначально утвержденных расходов (Сi) без федеральных и краевых средств МБТ</t>
  </si>
  <si>
    <t>Объем уточненных расходов поселения (Вi) без федеральных и краевых средств МБТ</t>
  </si>
  <si>
    <t>Объем уточненных налоговых и неналоговых доходов поселения (Сi)</t>
  </si>
  <si>
    <t>4=3/2</t>
  </si>
  <si>
    <t>В случае утверждения муниципальным правовым актом представительного органа муниципального образования о бюджете в составе источников финансирования дефицита местного бюджета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 дефицит местного бюджета может превысить ограничения, установленные настоящим пунктом, в пределах суммы указанных поступлений и снижения остатков средств на счетах по учету средств местного бюджета</t>
  </si>
  <si>
    <t>п.3 ст.92.1 БК РФ</t>
  </si>
  <si>
    <t>Доходы бюджета поселения (включая налоговые и неналоговые и дотацию на выраавнивание (Вi)</t>
  </si>
  <si>
    <t>Расходы на первоочередные расходные обязательства поселения (по оплате труда и коммунальных услуг) Сi</t>
  </si>
  <si>
    <t>4=2/3</t>
  </si>
  <si>
    <t>Примечание</t>
  </si>
  <si>
    <t>Объем расходов бюджета поселения, осуществляемых за счет средств местных бюджетов Сi</t>
  </si>
  <si>
    <t>Объем просроченной кредиторской задолженности бюджета поселения по вопросам местного значения Bi</t>
  </si>
  <si>
    <t>Целевое значение индикатора U 2.1</t>
  </si>
  <si>
    <t>Целевое значение индикатора U 2.2</t>
  </si>
  <si>
    <t>Объем просроченной кредиторской задолженности бюджета поселения по выплате заработной платы и начислений на оплату труда Di</t>
  </si>
  <si>
    <t>Объем просроченной кредиторской задолженности бюджета поселения по коммунальным услугам Bi</t>
  </si>
  <si>
    <t>Объем просроченной кредиторской задолженности бюджета поселения по налогам Сi</t>
  </si>
  <si>
    <t>5=2+3+4</t>
  </si>
  <si>
    <t>Оценка значения индикатора (Х2=(Umax-Ui)/(Umax-Umin))</t>
  </si>
  <si>
    <t>Целевое значение индикатора U 1.1 i-того поселения (U1.1.i=(Bi2-Bi1)/Bi1)</t>
  </si>
  <si>
    <t>Целевое значение индикатора U 1.2i=(Bi-Ci)/Ci</t>
  </si>
  <si>
    <t>Целевое значение индикатора U 1.3=Bi/Ci</t>
  </si>
  <si>
    <t>Целевое значение индикатора               U 1.4=Bi/Ci</t>
  </si>
  <si>
    <t>Оценка значения индикатора (Х3=Ai) Ai=1 -соответствует,   Ai=0 - не соответствует</t>
  </si>
  <si>
    <t>Оценка значения индикатора (Х3=Ai)    Ai=1 -соответствует,   Ai=0 - не соответствует</t>
  </si>
  <si>
    <t>Объем фактически полученных собственных доходов (без учета субвенций) бюджета поселения  Сi</t>
  </si>
  <si>
    <t>Объем фактически полученных дотаций из других бюджетов Bi</t>
  </si>
  <si>
    <t>Целевое значение индикатора U 2.3</t>
  </si>
  <si>
    <t>Фактическое поступление по налоговым и неналоговым доходам в отчетном финансовом году в бюджет поселения (Вi)</t>
  </si>
  <si>
    <t>Фактическое поступление по налоговым и неналоговым доходам в году, предшествующем отчетному финансовому годуу в бюджет поселения (Сi)</t>
  </si>
  <si>
    <t>Целевое значение индикатора U 2.6 i-того поселения U2.6.=Bi/Сi</t>
  </si>
  <si>
    <t>Оценка значения индикатора (Х1=(Ui-Umin)/(Umax-Umin))</t>
  </si>
  <si>
    <t xml:space="preserve">Целевое значение индикатора U 2.7 </t>
  </si>
  <si>
    <t>Оценка значения индикатора Х3=Аi (Аi =1 - соответствует (снижение недоимки), Аi =0 - не соответствует)</t>
  </si>
  <si>
    <t>Состояние недоимки на начало отчетного периода</t>
  </si>
  <si>
    <t>Состояние недоимки на конец отчетного периода</t>
  </si>
  <si>
    <t>4=3-2</t>
  </si>
  <si>
    <t>Объем дополнительно поступивших налогов в результате работы межведомственных комиссий поселений Bi</t>
  </si>
  <si>
    <t>Объем недоимки на начало отчетного периода Ci</t>
  </si>
  <si>
    <t>Целевое значение индикатора U 2.8=  Bi/Ci</t>
  </si>
  <si>
    <t>Ведение бюджетного учета по исполнению поселения в программном комплексе Бюджет Смарт ПРО  U 2.8=Аi (Ai =1 - осуществляется, Аi= 0 - не осуществляется)</t>
  </si>
  <si>
    <t>Размещение на официальных сайтах органов местного самоуправления поселений решений о бюджете, ежеквартальных сведений о ходе исполнения бюджета  U 3.1=Аi (Ai =1 - осуществляется, Аi= 0 - не осуществляется)</t>
  </si>
  <si>
    <t>Проведение публичных слушаний по проекту бюджета поселений и размещение на официальных сайтах органов местного самоуправления поселений протоколов по результатам публичных слушаний  U 3.2=Аi (Ai =1 - осуществляется, Аi= 0 - не осуществляется)</t>
  </si>
  <si>
    <t>Целевое значение индикатора U 3.3=  1-Bi/12</t>
  </si>
  <si>
    <t>Количество месяцев в отчетном финансовом году, за которые бюджетная отчетность представлена позже установленного срока Bi</t>
  </si>
  <si>
    <t>Количество месяцев в отчетном финансовом году, за которые бюджетная отчетность представлена с ошибками Bi</t>
  </si>
  <si>
    <t>Целевое значение индикатора U 3.4=  1-Bi/12</t>
  </si>
  <si>
    <t>Объем дефицита бюджета поселения (Вi) (без учета остатков на начало года)</t>
  </si>
  <si>
    <t>Утвержденный норматив на содержание органов местного самоуправления Hi</t>
  </si>
  <si>
    <t>Фактическое исполнение по расходам на содержание органов местного самоуправления Pi</t>
  </si>
  <si>
    <t>Размер дефицита бюджета поселения (Аi)</t>
  </si>
  <si>
    <t xml:space="preserve">Объем поступлений от продажи акций и иных форм участия в капитале и объем остатков средств на счетах поселений на начало отчетного года (Вi) </t>
  </si>
  <si>
    <t>Объем доходов бюджета поселения (Ci)</t>
  </si>
  <si>
    <t>Объем безвозмездных поступлений бюджета поселения (Di)</t>
  </si>
  <si>
    <t>Формула расчета индикатора Р= (Аi-Bi)/(Ci-Di)</t>
  </si>
  <si>
    <t>Соблюдение норматива К=Рi/Hi (&lt; или=1,00)</t>
  </si>
  <si>
    <t>Выполнение условий подписанного с адмиистрацией муниципального района "Чернышевский район" поселением соглашения по осуществлению мер, направленных на снижение дотационности поселений и увеличение налоговых и неналоговых доходов бюджетов поселений, а также на бюджетную консолидацию и повышение эффективности использования бюджетных средств (1-все условия соблюдены, 0 - не все условия соблюдены)</t>
  </si>
  <si>
    <t>№ п/п</t>
  </si>
  <si>
    <t>максимум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</si>
  <si>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</si>
  <si>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</si>
  <si>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</si>
  <si>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</si>
  <si>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</si>
  <si>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</si>
  <si>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</si>
  <si>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</si>
  <si>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</si>
  <si>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</si>
  <si>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</si>
  <si>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</si>
  <si>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</si>
  <si>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</si>
  <si>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</si>
  <si>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ИТОГОВАЯ ОЦЕНКА</t>
  </si>
  <si>
    <t xml:space="preserve">Снижение оценки  1              (в %) </t>
  </si>
  <si>
    <t>Отсутствие заблокированных счетов на 1-ое число квартала отчетного финансового года U 2.4=Аi (Ai =1 - соответствует, Аi=0 - не соответствует)</t>
  </si>
  <si>
    <t>Отсутствие исполнительных документов с суммой до 10,0 тыс. рублей  на 1-ое число квартала отчетного финансового года U 2.5=Аi (Ai =1 - соответствует, Аi=0 - не соответствует)</t>
  </si>
  <si>
    <t>Отношение дефицита бюджета к общему годовому объему доходов бюджета без учета объема безвозмездных поступлений в отч. фин. году</t>
  </si>
  <si>
    <t>Собл. орг. мест.самоупр. поселений нормативов на содер. орг.мест.самоупр., утв. правовым актом МР</t>
  </si>
  <si>
    <t>Выполнение условий подписанного с МР соглашения по осущ. мер, направл. на снижение уровня дотац-ти  и увелич. налоговых и неналоговых доходов консолидированных бюджетов  поселений, а также на бюджет. консолидацию и повышение эфф-ти использ. бюджетных средств в 2019 году</t>
  </si>
  <si>
    <t xml:space="preserve">Снижение оценки  2            (в %) </t>
  </si>
  <si>
    <t xml:space="preserve">Снижение оценки  3            (в %) </t>
  </si>
  <si>
    <t xml:space="preserve">Снижение оценки  4              (в %) </t>
  </si>
  <si>
    <t>от 15,9971+2/3 8,4595  до 100</t>
  </si>
  <si>
    <t>15,9971+5,6396=21,6367</t>
  </si>
  <si>
    <t>промежуток от 21,6367 до 100 - 1 степень</t>
  </si>
  <si>
    <t>15,9971-5,6396=10,3575</t>
  </si>
  <si>
    <t>промежуток от 10,3575 до 21,6367 - 2 степень</t>
  </si>
  <si>
    <t>промежуток от 0 до 10,3575 - 3 степень</t>
  </si>
  <si>
    <t>Итоговая оценка после снижения</t>
  </si>
  <si>
    <t>Изм. бюджета пос. по налоговым и неналоговым доходам к первонач.утв.уровню</t>
  </si>
  <si>
    <t>Откл. ут. объема расх. бюдж. пос. за счет ср-в мест. бюдж. к первонач. утв. объему расх.</t>
  </si>
  <si>
    <t>Отношение дефицита бюд. пос. к доходам бюд. пос.</t>
  </si>
  <si>
    <t>Обеспечение первоочередн.обязат.в необходимом объеме в первоначально утвержд. бюджете посел.</t>
  </si>
  <si>
    <t xml:space="preserve"> ИТОГО ПО I ГРУППЕ</t>
  </si>
  <si>
    <t>Доля просроч. КЗ по вопр. мест. знач. в объеме расходов бюд.пос., за счет средств бюд. пос.</t>
  </si>
  <si>
    <t>Объем просроч.КТЗ по первоочер.расход.обязат.</t>
  </si>
  <si>
    <t>Уровень финан.зависимости бюд.посел.</t>
  </si>
  <si>
    <t>Отсутствие заблокированных счетов на 1-е число квартала отчетного финансового года</t>
  </si>
  <si>
    <t>Отсутствие исполнительных документов с суммой до 10,0 тыс. рублей на 1-е число квартала отчетного финансового года</t>
  </si>
  <si>
    <t>Динамика поступлений по налоговым и неналоговым доходам в бюджет поселения</t>
  </si>
  <si>
    <t>Состояние недоимки</t>
  </si>
  <si>
    <t>Дополнительное поступление налогов в результате работы межведомственных комиссий поселений</t>
  </si>
  <si>
    <t>Ведение бюджетного учета по исполнению бюджета в программном комплексе Бюджет Смарт ПРО</t>
  </si>
  <si>
    <t>ИТОГО ПО II ГРУППЕ</t>
  </si>
  <si>
    <t>Размещение на офиц. сайте органов мест.самоупр. пос. решений пос. о бюджете, об исп. бюджета</t>
  </si>
  <si>
    <t>Проведение публичных слушаний по проекту бюджета пос. и проекту отчета об исп. бюджета в соот. с устан.порядком</t>
  </si>
  <si>
    <t xml:space="preserve">Своевременность  предоставления отчетности </t>
  </si>
  <si>
    <t xml:space="preserve">Кач-во предоставления отчетности </t>
  </si>
  <si>
    <t>ОЦЕНКА ПО III ГРУППЕ</t>
  </si>
  <si>
    <t>Расчет индикатора 1.1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</si>
  <si>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1.2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</si>
  <si>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1.3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</si>
  <si>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1.4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</si>
  <si>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2.3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</si>
  <si>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2.4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</si>
  <si>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2.5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</si>
  <si>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2.6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</si>
  <si>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2.8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</si>
  <si>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2.2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</si>
  <si>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2.9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</si>
  <si>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3.1.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</si>
  <si>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3.2.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</si>
  <si>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3.3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</si>
  <si>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3.4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</si>
  <si>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Значение индикатора 4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</si>
  <si>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</si>
  <si>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2.1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</si>
  <si>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2.7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</si>
  <si>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Выполнение условий подписанного с адмиистрацией муниципального района "Чернышевский район" поселением соглашения о предоставлении субсидий, выделяемых в 2020 году из бюджета муниципального района за счет средств краевого бюджета в целях софинансирования расходных обязательств бюджета поселения (1-все условия соблюдены, 0 - не все условия соблюдены)</t>
  </si>
  <si>
    <t>Среднедушевые расходы бюджета городского или сельского поселения на содержание органов местного самоуправления за отчетный финансовый год (Вi)</t>
  </si>
  <si>
    <t>Среднедушевые расходы бюджета городского или сельского поселения на содержание органов местного самоуправления за год, предшествующий отчетному финансовому году (Сi)</t>
  </si>
  <si>
    <t>Оценка значения индикатора (Х2=(Umax-Ui) /(Umax-Umin)</t>
  </si>
  <si>
    <t>Целевое значение индикатора U 2.10 i-того поселения U2.10.=Bi/Сi</t>
  </si>
  <si>
    <t>Расчет индикатора 2.10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</si>
  <si>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3.5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</si>
  <si>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Соответствие данных об исполнении местного бюджета в ПК "Бюждет-Смарт Про" представленной бюджетной отчетности (ф.0503117) по итогам отчетного финансового года (по видам расходов)</t>
  </si>
  <si>
    <t>Расчет индикатора 3.6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</si>
  <si>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Фактически размещена информация на едином портале бюджетной системы РФ "Электронный бюджет" Аi</t>
  </si>
  <si>
    <t>Требовалось разместить информацию на конец отчетного финансового года Вi</t>
  </si>
  <si>
    <t>Целевое значение индикатора U 3/6i=  Аi/Вi</t>
  </si>
  <si>
    <t>Темп роста среднедушевых расходов бюджета</t>
  </si>
  <si>
    <t>рублей</t>
  </si>
  <si>
    <t>Выполнение условий подписанных соглашений о предоставлении субсидий, выделяемых в 2020 году из бюджета района за счет средств краевого бюджета, в целях софинан-я расходных обязательств бюджета поселения</t>
  </si>
  <si>
    <t>Значение индикатора 3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</si>
  <si>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Расчет индикатора 1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2020 год</t>
  </si>
  <si>
    <t>ИТОГО СТЕПЕНЬ качества по итогам за 2020 год</t>
  </si>
  <si>
    <t>Оценка качества управления муниципальными финансами в гродских и сельских поселениях  муниципального района "Чернышевский район" за 2020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</si>
</sst>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_ ;\-#,##0.0000\ "/>
    <numFmt numFmtId="175" formatCode="#,##0.00_ ;\-#,##0.00\ "/>
    <numFmt numFmtId="176" formatCode="#,##0.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/>
      <top style="thin"/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33" borderId="10" xfId="34" applyFont="1" applyFill="1" applyBorder="1">
      <alignment/>
      <protection/>
    </xf>
    <xf numFmtId="172" fontId="6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3" fontId="10" fillId="0" borderId="10" xfId="60" applyFont="1" applyFill="1" applyBorder="1" applyAlignment="1">
      <alignment horizontal="right" vertical="center" wrapText="1"/>
    </xf>
    <xf numFmtId="43" fontId="10" fillId="0" borderId="18" xfId="60" applyFont="1" applyFill="1" applyBorder="1" applyAlignment="1">
      <alignment horizontal="right" vertical="center" wrapText="1"/>
    </xf>
    <xf numFmtId="43" fontId="2" fillId="0" borderId="0" xfId="0" applyNumberFormat="1" applyFont="1" applyAlignment="1">
      <alignment/>
    </xf>
    <xf numFmtId="172" fontId="6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43" fontId="2" fillId="0" borderId="10" xfId="6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4" fontId="8" fillId="0" borderId="10" xfId="60" applyNumberFormat="1" applyFont="1" applyFill="1" applyBorder="1" applyAlignment="1">
      <alignment horizontal="center" vertical="center" wrapText="1"/>
    </xf>
    <xf numFmtId="174" fontId="10" fillId="0" borderId="10" xfId="60" applyNumberFormat="1" applyFont="1" applyFill="1" applyBorder="1" applyAlignment="1">
      <alignment horizontal="center" vertical="center"/>
    </xf>
    <xf numFmtId="43" fontId="10" fillId="0" borderId="10" xfId="60" applyFont="1" applyFill="1" applyBorder="1" applyAlignment="1">
      <alignment vertical="center"/>
    </xf>
    <xf numFmtId="174" fontId="10" fillId="0" borderId="10" xfId="60" applyNumberFormat="1" applyFont="1" applyFill="1" applyBorder="1" applyAlignment="1">
      <alignment horizontal="right" vertical="center" wrapText="1"/>
    </xf>
    <xf numFmtId="174" fontId="10" fillId="0" borderId="18" xfId="60" applyNumberFormat="1" applyFont="1" applyFill="1" applyBorder="1" applyAlignment="1">
      <alignment horizontal="right" vertical="center" wrapText="1"/>
    </xf>
    <xf numFmtId="175" fontId="8" fillId="0" borderId="10" xfId="6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0" xfId="60" applyNumberFormat="1" applyFont="1" applyFill="1" applyBorder="1" applyAlignment="1">
      <alignment horizontal="center" vertical="center" wrapText="1"/>
    </xf>
    <xf numFmtId="0" fontId="10" fillId="0" borderId="18" xfId="6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8" fillId="33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3" fontId="8" fillId="0" borderId="10" xfId="60" applyFont="1" applyFill="1" applyBorder="1" applyAlignment="1">
      <alignment horizontal="center" vertical="center" wrapText="1"/>
    </xf>
    <xf numFmtId="43" fontId="10" fillId="0" borderId="10" xfId="60" applyFont="1" applyFill="1" applyBorder="1" applyAlignment="1">
      <alignment horizontal="center" vertical="center"/>
    </xf>
    <xf numFmtId="43" fontId="2" fillId="0" borderId="10" xfId="60" applyFont="1" applyBorder="1" applyAlignment="1">
      <alignment horizontal="center" vertical="center"/>
    </xf>
    <xf numFmtId="43" fontId="2" fillId="0" borderId="10" xfId="6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49" fontId="62" fillId="33" borderId="19" xfId="0" applyNumberFormat="1" applyFont="1" applyFill="1" applyBorder="1" applyAlignment="1">
      <alignment horizontal="center" vertical="center" wrapText="1"/>
    </xf>
    <xf numFmtId="49" fontId="62" fillId="33" borderId="20" xfId="0" applyNumberFormat="1" applyFont="1" applyFill="1" applyBorder="1" applyAlignment="1">
      <alignment horizontal="center" vertical="center" wrapText="1"/>
    </xf>
    <xf numFmtId="49" fontId="62" fillId="33" borderId="21" xfId="0" applyNumberFormat="1" applyFont="1" applyFill="1" applyBorder="1" applyAlignment="1">
      <alignment horizontal="center" vertical="center" wrapText="1"/>
    </xf>
    <xf numFmtId="49" fontId="63" fillId="33" borderId="19" xfId="0" applyNumberFormat="1" applyFont="1" applyFill="1" applyBorder="1" applyAlignment="1">
      <alignment horizontal="center" vertical="center" wrapText="1"/>
    </xf>
    <xf numFmtId="49" fontId="62" fillId="33" borderId="22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177" fontId="60" fillId="33" borderId="23" xfId="0" applyNumberFormat="1" applyFont="1" applyFill="1" applyBorder="1" applyAlignment="1">
      <alignment horizontal="center" vertical="center" wrapText="1"/>
    </xf>
    <xf numFmtId="173" fontId="60" fillId="33" borderId="24" xfId="0" applyNumberFormat="1" applyFont="1" applyFill="1" applyBorder="1" applyAlignment="1">
      <alignment horizontal="center"/>
    </xf>
    <xf numFmtId="173" fontId="60" fillId="33" borderId="25" xfId="0" applyNumberFormat="1" applyFont="1" applyFill="1" applyBorder="1" applyAlignment="1">
      <alignment horizontal="center"/>
    </xf>
    <xf numFmtId="173" fontId="60" fillId="33" borderId="26" xfId="0" applyNumberFormat="1" applyFont="1" applyFill="1" applyBorder="1" applyAlignment="1">
      <alignment horizontal="center"/>
    </xf>
    <xf numFmtId="177" fontId="10" fillId="33" borderId="27" xfId="0" applyNumberFormat="1" applyFont="1" applyFill="1" applyBorder="1" applyAlignment="1">
      <alignment horizontal="center"/>
    </xf>
    <xf numFmtId="0" fontId="66" fillId="33" borderId="0" xfId="0" applyFont="1" applyFill="1" applyAlignment="1">
      <alignment horizontal="center" vertical="center" wrapText="1"/>
    </xf>
    <xf numFmtId="177" fontId="60" fillId="33" borderId="23" xfId="60" applyNumberFormat="1" applyFont="1" applyFill="1" applyBorder="1" applyAlignment="1">
      <alignment horizontal="center" vertical="center" wrapText="1"/>
    </xf>
    <xf numFmtId="0" fontId="10" fillId="33" borderId="28" xfId="34" applyFont="1" applyFill="1" applyBorder="1">
      <alignment/>
      <protection/>
    </xf>
    <xf numFmtId="49" fontId="10" fillId="33" borderId="29" xfId="0" applyNumberFormat="1" applyFont="1" applyFill="1" applyBorder="1" applyAlignment="1">
      <alignment horizontal="center" wrapText="1"/>
    </xf>
    <xf numFmtId="0" fontId="65" fillId="33" borderId="25" xfId="0" applyFont="1" applyFill="1" applyBorder="1" applyAlignment="1">
      <alignment horizontal="center"/>
    </xf>
    <xf numFmtId="0" fontId="65" fillId="33" borderId="30" xfId="0" applyFont="1" applyFill="1" applyBorder="1" applyAlignment="1">
      <alignment horizontal="center"/>
    </xf>
    <xf numFmtId="177" fontId="60" fillId="33" borderId="31" xfId="60" applyNumberFormat="1" applyFont="1" applyFill="1" applyBorder="1" applyAlignment="1">
      <alignment horizontal="center" vertical="center" wrapText="1"/>
    </xf>
    <xf numFmtId="177" fontId="60" fillId="33" borderId="32" xfId="0" applyNumberFormat="1" applyFont="1" applyFill="1" applyBorder="1" applyAlignment="1">
      <alignment horizontal="center" vertical="center" wrapText="1"/>
    </xf>
    <xf numFmtId="49" fontId="62" fillId="16" borderId="20" xfId="0" applyNumberFormat="1" applyFont="1" applyFill="1" applyBorder="1" applyAlignment="1">
      <alignment horizontal="center" vertical="center" wrapText="1"/>
    </xf>
    <xf numFmtId="177" fontId="65" fillId="16" borderId="33" xfId="0" applyNumberFormat="1" applyFont="1" applyFill="1" applyBorder="1" applyAlignment="1">
      <alignment horizontal="center" vertical="center" wrapText="1"/>
    </xf>
    <xf numFmtId="173" fontId="60" fillId="16" borderId="30" xfId="0" applyNumberFormat="1" applyFont="1" applyFill="1" applyBorder="1" applyAlignment="1">
      <alignment horizontal="center"/>
    </xf>
    <xf numFmtId="49" fontId="62" fillId="16" borderId="34" xfId="0" applyNumberFormat="1" applyFont="1" applyFill="1" applyBorder="1" applyAlignment="1">
      <alignment horizontal="center" vertical="center" wrapText="1"/>
    </xf>
    <xf numFmtId="177" fontId="65" fillId="16" borderId="35" xfId="0" applyNumberFormat="1" applyFont="1" applyFill="1" applyBorder="1" applyAlignment="1">
      <alignment horizontal="center" vertical="center" wrapText="1"/>
    </xf>
    <xf numFmtId="173" fontId="60" fillId="16" borderId="36" xfId="0" applyNumberFormat="1" applyFont="1" applyFill="1" applyBorder="1" applyAlignment="1">
      <alignment horizontal="center"/>
    </xf>
    <xf numFmtId="49" fontId="62" fillId="16" borderId="37" xfId="0" applyNumberFormat="1" applyFont="1" applyFill="1" applyBorder="1" applyAlignment="1">
      <alignment horizontal="center" vertical="center" wrapText="1"/>
    </xf>
    <xf numFmtId="43" fontId="60" fillId="33" borderId="38" xfId="60" applyFont="1" applyFill="1" applyBorder="1" applyAlignment="1">
      <alignment horizontal="center"/>
    </xf>
    <xf numFmtId="43" fontId="60" fillId="33" borderId="36" xfId="60" applyFont="1" applyFill="1" applyBorder="1" applyAlignment="1">
      <alignment horizontal="center"/>
    </xf>
    <xf numFmtId="43" fontId="60" fillId="33" borderId="24" xfId="60" applyFont="1" applyFill="1" applyBorder="1" applyAlignment="1">
      <alignment horizontal="center"/>
    </xf>
    <xf numFmtId="174" fontId="65" fillId="16" borderId="39" xfId="60" applyNumberFormat="1" applyFont="1" applyFill="1" applyBorder="1" applyAlignment="1">
      <alignment horizontal="center" vertical="center" wrapText="1"/>
    </xf>
    <xf numFmtId="43" fontId="65" fillId="16" borderId="30" xfId="60" applyFont="1" applyFill="1" applyBorder="1" applyAlignment="1">
      <alignment horizontal="center"/>
    </xf>
    <xf numFmtId="43" fontId="65" fillId="16" borderId="40" xfId="60" applyFont="1" applyFill="1" applyBorder="1" applyAlignment="1">
      <alignment horizontal="center"/>
    </xf>
    <xf numFmtId="174" fontId="60" fillId="33" borderId="23" xfId="60" applyNumberFormat="1" applyFont="1" applyFill="1" applyBorder="1" applyAlignment="1">
      <alignment horizontal="center" vertical="center" wrapText="1"/>
    </xf>
    <xf numFmtId="174" fontId="65" fillId="16" borderId="33" xfId="60" applyNumberFormat="1" applyFont="1" applyFill="1" applyBorder="1" applyAlignment="1">
      <alignment horizontal="center" vertical="center" wrapText="1"/>
    </xf>
    <xf numFmtId="174" fontId="10" fillId="33" borderId="27" xfId="60" applyNumberFormat="1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2" fontId="2" fillId="0" borderId="10" xfId="60" applyNumberFormat="1" applyFont="1" applyFill="1" applyBorder="1" applyAlignment="1">
      <alignment horizontal="center" vertical="center"/>
    </xf>
    <xf numFmtId="49" fontId="62" fillId="33" borderId="41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33" borderId="42" xfId="0" applyNumberFormat="1" applyFont="1" applyFill="1" applyBorder="1" applyAlignment="1">
      <alignment horizontal="center" vertical="center" wrapText="1"/>
    </xf>
    <xf numFmtId="49" fontId="67" fillId="33" borderId="43" xfId="0" applyNumberFormat="1" applyFont="1" applyFill="1" applyBorder="1" applyAlignment="1">
      <alignment horizontal="center" vertical="center" wrapText="1"/>
    </xf>
    <xf numFmtId="49" fontId="67" fillId="33" borderId="44" xfId="0" applyNumberFormat="1" applyFont="1" applyFill="1" applyBorder="1" applyAlignment="1">
      <alignment horizontal="center" vertical="center" wrapText="1"/>
    </xf>
    <xf numFmtId="2" fontId="68" fillId="33" borderId="45" xfId="0" applyNumberFormat="1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3" fontId="68" fillId="33" borderId="36" xfId="0" applyNumberFormat="1" applyFont="1" applyFill="1" applyBorder="1" applyAlignment="1">
      <alignment horizontal="center"/>
    </xf>
    <xf numFmtId="173" fontId="68" fillId="33" borderId="24" xfId="0" applyNumberFormat="1" applyFont="1" applyFill="1" applyBorder="1" applyAlignment="1">
      <alignment horizontal="center"/>
    </xf>
    <xf numFmtId="49" fontId="67" fillId="33" borderId="46" xfId="0" applyNumberFormat="1" applyFont="1" applyFill="1" applyBorder="1" applyAlignment="1">
      <alignment horizontal="center" vertical="center" wrapText="1"/>
    </xf>
    <xf numFmtId="49" fontId="62" fillId="34" borderId="47" xfId="0" applyNumberFormat="1" applyFont="1" applyFill="1" applyBorder="1" applyAlignment="1">
      <alignment horizontal="center" vertical="center" wrapText="1"/>
    </xf>
    <xf numFmtId="49" fontId="62" fillId="33" borderId="47" xfId="0" applyNumberFormat="1" applyFont="1" applyFill="1" applyBorder="1" applyAlignment="1">
      <alignment horizontal="center" vertical="center" wrapText="1"/>
    </xf>
    <xf numFmtId="49" fontId="65" fillId="33" borderId="48" xfId="0" applyNumberFormat="1" applyFont="1" applyFill="1" applyBorder="1" applyAlignment="1">
      <alignment horizontal="center" vertical="center" wrapText="1"/>
    </xf>
    <xf numFmtId="3" fontId="65" fillId="33" borderId="48" xfId="0" applyNumberFormat="1" applyFont="1" applyFill="1" applyBorder="1" applyAlignment="1">
      <alignment horizontal="center"/>
    </xf>
    <xf numFmtId="3" fontId="14" fillId="0" borderId="48" xfId="0" applyNumberFormat="1" applyFont="1" applyFill="1" applyBorder="1" applyAlignment="1">
      <alignment horizontal="center"/>
    </xf>
    <xf numFmtId="173" fontId="65" fillId="33" borderId="40" xfId="0" applyNumberFormat="1" applyFont="1" applyFill="1" applyBorder="1" applyAlignment="1">
      <alignment horizontal="center"/>
    </xf>
    <xf numFmtId="177" fontId="65" fillId="34" borderId="48" xfId="0" applyNumberFormat="1" applyFont="1" applyFill="1" applyBorder="1" applyAlignment="1">
      <alignment horizontal="center" vertical="center" wrapText="1"/>
    </xf>
    <xf numFmtId="49" fontId="60" fillId="33" borderId="29" xfId="0" applyNumberFormat="1" applyFont="1" applyFill="1" applyBorder="1" applyAlignment="1">
      <alignment horizontal="center" vertical="center" wrapText="1"/>
    </xf>
    <xf numFmtId="177" fontId="61" fillId="33" borderId="0" xfId="0" applyNumberFormat="1" applyFont="1" applyFill="1" applyAlignment="1">
      <alignment/>
    </xf>
    <xf numFmtId="177" fontId="60" fillId="33" borderId="0" xfId="0" applyNumberFormat="1" applyFont="1" applyFill="1" applyAlignment="1">
      <alignment/>
    </xf>
    <xf numFmtId="177" fontId="10" fillId="33" borderId="0" xfId="0" applyNumberFormat="1" applyFont="1" applyFill="1" applyAlignment="1">
      <alignment/>
    </xf>
    <xf numFmtId="177" fontId="65" fillId="33" borderId="0" xfId="0" applyNumberFormat="1" applyFont="1" applyFill="1" applyAlignment="1">
      <alignment horizontal="center"/>
    </xf>
    <xf numFmtId="177" fontId="65" fillId="34" borderId="40" xfId="0" applyNumberFormat="1" applyFont="1" applyFill="1" applyBorder="1" applyAlignment="1">
      <alignment horizontal="center"/>
    </xf>
    <xf numFmtId="177" fontId="66" fillId="33" borderId="0" xfId="0" applyNumberFormat="1" applyFont="1" applyFill="1" applyAlignment="1">
      <alignment horizontal="center"/>
    </xf>
    <xf numFmtId="2" fontId="67" fillId="33" borderId="19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right" vertical="center" wrapText="1"/>
    </xf>
    <xf numFmtId="43" fontId="2" fillId="33" borderId="10" xfId="6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2" fillId="33" borderId="34" xfId="0" applyNumberFormat="1" applyFont="1" applyFill="1" applyBorder="1" applyAlignment="1">
      <alignment horizontal="center" vertical="center" wrapText="1"/>
    </xf>
    <xf numFmtId="177" fontId="60" fillId="33" borderId="35" xfId="0" applyNumberFormat="1" applyFont="1" applyFill="1" applyBorder="1" applyAlignment="1">
      <alignment horizontal="center" vertical="center" wrapText="1"/>
    </xf>
    <xf numFmtId="173" fontId="60" fillId="33" borderId="3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4" fontId="60" fillId="33" borderId="35" xfId="60" applyNumberFormat="1" applyFont="1" applyFill="1" applyBorder="1" applyAlignment="1">
      <alignment horizontal="center" vertical="center" wrapText="1"/>
    </xf>
    <xf numFmtId="177" fontId="13" fillId="33" borderId="0" xfId="0" applyNumberFormat="1" applyFont="1" applyFill="1" applyAlignment="1">
      <alignment/>
    </xf>
    <xf numFmtId="0" fontId="66" fillId="33" borderId="0" xfId="0" applyFont="1" applyFill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60" fillId="0" borderId="45" xfId="0" applyNumberFormat="1" applyFont="1" applyBorder="1" applyAlignment="1">
      <alignment horizontal="center" vertical="center" wrapText="1"/>
    </xf>
    <xf numFmtId="3" fontId="60" fillId="0" borderId="49" xfId="0" applyNumberFormat="1" applyFont="1" applyBorder="1" applyAlignment="1">
      <alignment horizontal="center" vertical="center" wrapText="1"/>
    </xf>
    <xf numFmtId="3" fontId="60" fillId="0" borderId="17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2.75"/>
  <cols>
    <col min="1" max="1" width="8.7109375" style="58" customWidth="1"/>
    <col min="2" max="2" width="24.8515625" style="58" customWidth="1"/>
    <col min="3" max="3" width="13.7109375" style="58" customWidth="1"/>
    <col min="4" max="4" width="11.57421875" style="58" customWidth="1"/>
    <col min="5" max="5" width="12.140625" style="58" customWidth="1"/>
    <col min="6" max="6" width="14.28125" style="58" customWidth="1"/>
    <col min="7" max="7" width="18.140625" style="58" customWidth="1"/>
    <col min="8" max="8" width="12.8515625" style="58" customWidth="1"/>
    <col min="9" max="9" width="11.140625" style="58" customWidth="1"/>
    <col min="10" max="10" width="12.28125" style="58" customWidth="1"/>
    <col min="11" max="17" width="15.140625" style="58" customWidth="1"/>
    <col min="18" max="18" width="11.140625" style="58" customWidth="1"/>
    <col min="19" max="19" width="14.7109375" style="58" customWidth="1"/>
    <col min="20" max="20" width="15.421875" style="58" customWidth="1"/>
    <col min="21" max="21" width="13.00390625" style="58" customWidth="1"/>
    <col min="22" max="24" width="15.8515625" style="58" customWidth="1"/>
    <col min="25" max="25" width="12.00390625" style="58" customWidth="1"/>
    <col min="26" max="26" width="14.00390625" style="58" customWidth="1"/>
    <col min="27" max="27" width="19.28125" style="58" customWidth="1"/>
    <col min="28" max="28" width="18.8515625" style="58" customWidth="1"/>
    <col min="29" max="30" width="27.421875" style="58" customWidth="1"/>
    <col min="31" max="34" width="13.28125" style="58" customWidth="1"/>
    <col min="35" max="35" width="13.8515625" style="68" customWidth="1"/>
    <col min="36" max="36" width="14.140625" style="68" customWidth="1"/>
    <col min="37" max="37" width="15.57421875" style="58" customWidth="1"/>
    <col min="38" max="38" width="12.57421875" style="58" customWidth="1"/>
    <col min="39" max="39" width="9.140625" style="58" customWidth="1"/>
    <col min="40" max="40" width="12.57421875" style="58" customWidth="1"/>
    <col min="41" max="41" width="16.00390625" style="58" customWidth="1"/>
    <col min="42" max="16384" width="9.140625" style="58" customWidth="1"/>
  </cols>
  <sheetData>
    <row r="1" spans="1:37" ht="14.2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6"/>
      <c r="AJ1" s="56"/>
      <c r="AK1" s="57"/>
    </row>
    <row r="2" spans="1:37" ht="41.25" customHeight="1" thickBot="1">
      <c r="A2" s="56"/>
      <c r="B2" s="142" t="s">
        <v>178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74"/>
      <c r="T2" s="74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6"/>
      <c r="AJ2" s="56"/>
      <c r="AK2" s="57"/>
    </row>
    <row r="3" spans="1:36" s="64" customFormat="1" ht="148.5" customHeight="1">
      <c r="A3" s="61" t="s">
        <v>87</v>
      </c>
      <c r="B3" s="60" t="s">
        <v>24</v>
      </c>
      <c r="C3" s="61" t="s">
        <v>121</v>
      </c>
      <c r="D3" s="59" t="s">
        <v>122</v>
      </c>
      <c r="E3" s="59" t="s">
        <v>123</v>
      </c>
      <c r="F3" s="59" t="s">
        <v>124</v>
      </c>
      <c r="G3" s="82" t="s">
        <v>125</v>
      </c>
      <c r="H3" s="63" t="s">
        <v>126</v>
      </c>
      <c r="I3" s="59" t="s">
        <v>127</v>
      </c>
      <c r="J3" s="59" t="s">
        <v>128</v>
      </c>
      <c r="K3" s="59" t="s">
        <v>129</v>
      </c>
      <c r="L3" s="59" t="s">
        <v>130</v>
      </c>
      <c r="M3" s="59" t="s">
        <v>131</v>
      </c>
      <c r="N3" s="59" t="s">
        <v>132</v>
      </c>
      <c r="O3" s="59" t="s">
        <v>133</v>
      </c>
      <c r="P3" s="59" t="s">
        <v>134</v>
      </c>
      <c r="Q3" s="135" t="s">
        <v>172</v>
      </c>
      <c r="R3" s="85" t="s">
        <v>135</v>
      </c>
      <c r="S3" s="61" t="s">
        <v>136</v>
      </c>
      <c r="T3" s="62" t="s">
        <v>137</v>
      </c>
      <c r="U3" s="59" t="s">
        <v>138</v>
      </c>
      <c r="V3" s="59" t="s">
        <v>139</v>
      </c>
      <c r="W3" s="135" t="s">
        <v>167</v>
      </c>
      <c r="X3" s="135" t="s">
        <v>169</v>
      </c>
      <c r="Y3" s="82" t="s">
        <v>140</v>
      </c>
      <c r="Z3" s="88" t="s">
        <v>104</v>
      </c>
      <c r="AA3" s="61" t="s">
        <v>108</v>
      </c>
      <c r="AB3" s="101" t="s">
        <v>109</v>
      </c>
      <c r="AC3" s="127" t="s">
        <v>110</v>
      </c>
      <c r="AD3" s="104" t="s">
        <v>174</v>
      </c>
      <c r="AE3" s="105" t="s">
        <v>105</v>
      </c>
      <c r="AF3" s="105" t="s">
        <v>111</v>
      </c>
      <c r="AG3" s="105" t="s">
        <v>112</v>
      </c>
      <c r="AH3" s="112" t="s">
        <v>113</v>
      </c>
      <c r="AI3" s="113" t="s">
        <v>120</v>
      </c>
      <c r="AJ3" s="114" t="s">
        <v>177</v>
      </c>
    </row>
    <row r="4" spans="1:41" s="65" customFormat="1" ht="21.75" customHeight="1">
      <c r="A4" s="120" t="s">
        <v>0</v>
      </c>
      <c r="B4" s="76" t="s">
        <v>8</v>
      </c>
      <c r="C4" s="81">
        <f>SUM('U1.1'!E4)</f>
        <v>0.5183297849537513</v>
      </c>
      <c r="D4" s="40">
        <f>SUM('U1.2.'!E4)</f>
        <v>0</v>
      </c>
      <c r="E4" s="69">
        <f>SUM('U1.3.'!E4)</f>
        <v>0</v>
      </c>
      <c r="F4" s="69">
        <f>SUM('U1.4.'!E4)</f>
        <v>1</v>
      </c>
      <c r="G4" s="83">
        <f aca="true" t="shared" si="0" ref="G4:G22">SUM(C4:F4)*2</f>
        <v>3.0366595699075027</v>
      </c>
      <c r="H4" s="80">
        <v>0</v>
      </c>
      <c r="I4" s="69">
        <f>SUM('U 2.2.'!F4)</f>
        <v>1</v>
      </c>
      <c r="J4" s="69">
        <f>SUM('U 2.3.'!E4)</f>
        <v>0.8756316762208934</v>
      </c>
      <c r="K4" s="75">
        <v>1</v>
      </c>
      <c r="L4" s="69">
        <v>1</v>
      </c>
      <c r="M4" s="69">
        <f>SUM('U 2.6.'!E4)</f>
        <v>0.6515257241874098</v>
      </c>
      <c r="N4" s="69">
        <f>SUM('U 2.7.'!E4)</f>
        <v>1</v>
      </c>
      <c r="O4" s="69">
        <f>SUM('U 2.8.'!E4)</f>
        <v>0.025335283490374116</v>
      </c>
      <c r="P4" s="69">
        <v>1</v>
      </c>
      <c r="Q4" s="136">
        <f>SUM('U 2.10.'!E5)</f>
        <v>0.05375693323362975</v>
      </c>
      <c r="R4" s="86">
        <f>SUM(H4:Q4)*3</f>
        <v>19.818748851396922</v>
      </c>
      <c r="S4" s="42">
        <v>0</v>
      </c>
      <c r="T4" s="42">
        <v>0</v>
      </c>
      <c r="U4" s="95">
        <v>0</v>
      </c>
      <c r="V4" s="95">
        <v>4.99975001250715E-05</v>
      </c>
      <c r="W4" s="140">
        <f>SUM('U 3.5.'!B4)</f>
        <v>1</v>
      </c>
      <c r="X4" s="140">
        <f>SUM('U 3.6.'!E4)</f>
        <v>1</v>
      </c>
      <c r="Y4" s="96">
        <f>SUM(S4:X4)</f>
        <v>2.000049997500125</v>
      </c>
      <c r="Z4" s="92">
        <f>SUM(Y4+R4+G4)</f>
        <v>24.85545841880455</v>
      </c>
      <c r="AA4" s="103">
        <v>1</v>
      </c>
      <c r="AB4" s="102">
        <v>1</v>
      </c>
      <c r="AC4" s="100">
        <v>0</v>
      </c>
      <c r="AD4" s="100">
        <v>1</v>
      </c>
      <c r="AE4" s="107">
        <v>0</v>
      </c>
      <c r="AF4" s="107">
        <v>0</v>
      </c>
      <c r="AG4" s="106">
        <v>1</v>
      </c>
      <c r="AH4" s="106">
        <v>0</v>
      </c>
      <c r="AI4" s="119">
        <f>SUM(Z4-AM4)</f>
        <v>24.606903834616503</v>
      </c>
      <c r="AJ4" s="115" t="s">
        <v>6</v>
      </c>
      <c r="AK4" s="122">
        <f>SUM(AI4-AI25)</f>
        <v>-0.6441024197867407</v>
      </c>
      <c r="AL4" s="122">
        <f>SUM(AK4*AK4)</f>
        <v>0.41486792717513465</v>
      </c>
      <c r="AM4" s="65">
        <f>SUM(Z4*1%)</f>
        <v>0.2485545841880455</v>
      </c>
      <c r="AO4" s="122"/>
    </row>
    <row r="5" spans="1:41" s="65" customFormat="1" ht="21.75" customHeight="1">
      <c r="A5" s="120" t="s">
        <v>6</v>
      </c>
      <c r="B5" s="76" t="s">
        <v>9</v>
      </c>
      <c r="C5" s="81">
        <f>SUM('U1.1'!E5)</f>
        <v>1.0443427628470343</v>
      </c>
      <c r="D5" s="40">
        <f>SUM('U1.2.'!E5)</f>
        <v>0.9156829523313269</v>
      </c>
      <c r="E5" s="69">
        <f>SUM('U1.3.'!E5)</f>
        <v>0</v>
      </c>
      <c r="F5" s="69">
        <f>SUM('U1.4.'!E5)</f>
        <v>1</v>
      </c>
      <c r="G5" s="83">
        <f t="shared" si="0"/>
        <v>5.920051430356723</v>
      </c>
      <c r="H5" s="80">
        <v>0</v>
      </c>
      <c r="I5" s="69">
        <f>SUM('U 2.2.'!F5)</f>
        <v>1</v>
      </c>
      <c r="J5" s="69">
        <f>SUM('U 2.3.'!E5)</f>
        <v>0.6704352726137731</v>
      </c>
      <c r="K5" s="75">
        <v>1</v>
      </c>
      <c r="L5" s="69">
        <v>1</v>
      </c>
      <c r="M5" s="69">
        <f>SUM('U 2.6.'!E5)</f>
        <v>0.21873925768234526</v>
      </c>
      <c r="N5" s="69">
        <f>SUM('U 2.7.'!E5)</f>
        <v>1</v>
      </c>
      <c r="O5" s="69">
        <f>SUM('U 2.8.'!E5)</f>
        <v>0.48685915764080645</v>
      </c>
      <c r="P5" s="69">
        <v>1</v>
      </c>
      <c r="Q5" s="136">
        <f>SUM('U 2.10.'!E6)</f>
        <v>0.5814663418528154</v>
      </c>
      <c r="R5" s="86">
        <f aca="true" t="shared" si="1" ref="R5:R21">SUM(H5:Q5)*3</f>
        <v>20.87250008936922</v>
      </c>
      <c r="S5" s="42">
        <v>0</v>
      </c>
      <c r="T5" s="42">
        <v>0</v>
      </c>
      <c r="U5" s="95">
        <v>0</v>
      </c>
      <c r="V5" s="95">
        <v>4.99975001250715E-05</v>
      </c>
      <c r="W5" s="140">
        <f>SUM('U 3.5.'!B5)</f>
        <v>1</v>
      </c>
      <c r="X5" s="140">
        <f>SUM('U 3.6.'!E5)</f>
        <v>1</v>
      </c>
      <c r="Y5" s="96">
        <f aca="true" t="shared" si="2" ref="Y5:Y21">SUM(S5:X5)</f>
        <v>2.000049997500125</v>
      </c>
      <c r="Z5" s="92">
        <f aca="true" t="shared" si="3" ref="Z5:Z21">SUM(Y5+R5+G5)</f>
        <v>28.792601517226064</v>
      </c>
      <c r="AA5" s="103">
        <v>1</v>
      </c>
      <c r="AB5" s="102">
        <v>1</v>
      </c>
      <c r="AC5" s="100">
        <v>0</v>
      </c>
      <c r="AD5" s="100">
        <v>1</v>
      </c>
      <c r="AE5" s="107">
        <v>0</v>
      </c>
      <c r="AF5" s="107">
        <v>0</v>
      </c>
      <c r="AG5" s="106">
        <v>1</v>
      </c>
      <c r="AH5" s="106">
        <v>0</v>
      </c>
      <c r="AI5" s="119">
        <f aca="true" t="shared" si="4" ref="AI5:AI21">SUM(Z5-AM5)</f>
        <v>28.504675502053804</v>
      </c>
      <c r="AJ5" s="115" t="s">
        <v>6</v>
      </c>
      <c r="AK5" s="122">
        <f>SUM(AI5-AI25)</f>
        <v>3.25366924765056</v>
      </c>
      <c r="AL5" s="122">
        <f>SUM(AK5*AK5)</f>
        <v>10.586363573106961</v>
      </c>
      <c r="AM5" s="65">
        <f aca="true" t="shared" si="5" ref="AM5:AM21">SUM(Z5*1%)</f>
        <v>0.28792601517226063</v>
      </c>
      <c r="AO5" s="122"/>
    </row>
    <row r="6" spans="1:41" s="65" customFormat="1" ht="21.75" customHeight="1">
      <c r="A6" s="120" t="s">
        <v>7</v>
      </c>
      <c r="B6" s="76" t="s">
        <v>28</v>
      </c>
      <c r="C6" s="81">
        <f>SUM('U1.1'!E6)</f>
        <v>0.44466365829529053</v>
      </c>
      <c r="D6" s="40">
        <f>SUM('U1.2.'!E6)</f>
        <v>0.3632474666412526</v>
      </c>
      <c r="E6" s="69">
        <f>SUM('U1.3.'!E6)</f>
        <v>0</v>
      </c>
      <c r="F6" s="69">
        <f>SUM('U1.4.'!E6)</f>
        <v>1</v>
      </c>
      <c r="G6" s="83">
        <f t="shared" si="0"/>
        <v>3.6158222498730863</v>
      </c>
      <c r="H6" s="80">
        <v>0</v>
      </c>
      <c r="I6" s="69">
        <f>SUM('U 2.2.'!F6)</f>
        <v>1</v>
      </c>
      <c r="J6" s="69">
        <f>SUM('U 2.3.'!E6)</f>
        <v>0.990454216330725</v>
      </c>
      <c r="K6" s="75">
        <v>1</v>
      </c>
      <c r="L6" s="69">
        <v>1</v>
      </c>
      <c r="M6" s="69">
        <f>SUM('U 2.6.'!E6)</f>
        <v>0.3742469641520012</v>
      </c>
      <c r="N6" s="69">
        <f>SUM('U 2.7.'!E6)</f>
        <v>1</v>
      </c>
      <c r="O6" s="69">
        <f>SUM('U 2.8.'!E6)</f>
        <v>0</v>
      </c>
      <c r="P6" s="69">
        <v>1</v>
      </c>
      <c r="Q6" s="136">
        <f>SUM('U 2.10.'!E7)</f>
        <v>0.4686820246397924</v>
      </c>
      <c r="R6" s="86">
        <f t="shared" si="1"/>
        <v>20.500149615367555</v>
      </c>
      <c r="S6" s="42">
        <v>0</v>
      </c>
      <c r="T6" s="42">
        <v>0</v>
      </c>
      <c r="U6" s="95">
        <v>1</v>
      </c>
      <c r="V6" s="95">
        <v>0.6250187490625468</v>
      </c>
      <c r="W6" s="140">
        <f>SUM('U 3.5.'!B6)</f>
        <v>1</v>
      </c>
      <c r="X6" s="140">
        <f>SUM('U 3.6.'!E6)</f>
        <v>1</v>
      </c>
      <c r="Y6" s="96">
        <f t="shared" si="2"/>
        <v>3.625018749062547</v>
      </c>
      <c r="Z6" s="92">
        <f t="shared" si="3"/>
        <v>27.74099061430319</v>
      </c>
      <c r="AA6" s="103">
        <v>1</v>
      </c>
      <c r="AB6" s="102">
        <v>1</v>
      </c>
      <c r="AC6" s="100">
        <v>0</v>
      </c>
      <c r="AD6" s="100">
        <v>1</v>
      </c>
      <c r="AE6" s="107">
        <v>0</v>
      </c>
      <c r="AF6" s="107">
        <v>0</v>
      </c>
      <c r="AG6" s="106">
        <v>1</v>
      </c>
      <c r="AH6" s="106">
        <v>0</v>
      </c>
      <c r="AI6" s="119">
        <f t="shared" si="4"/>
        <v>27.46358070816016</v>
      </c>
      <c r="AJ6" s="115" t="s">
        <v>6</v>
      </c>
      <c r="AK6" s="122">
        <f>SUM(AI6-AI25)</f>
        <v>2.2125744537569147</v>
      </c>
      <c r="AL6" s="122">
        <f aca="true" t="shared" si="6" ref="AL6:AL21">SUM(AK6*AK6)</f>
        <v>4.89548571341771</v>
      </c>
      <c r="AM6" s="65">
        <f t="shared" si="5"/>
        <v>0.2774099061430319</v>
      </c>
      <c r="AO6" s="122"/>
    </row>
    <row r="7" spans="1:41" s="65" customFormat="1" ht="21.75" customHeight="1">
      <c r="A7" s="120" t="s">
        <v>89</v>
      </c>
      <c r="B7" s="76" t="s">
        <v>29</v>
      </c>
      <c r="C7" s="81">
        <f>SUM('U1.1'!E7)</f>
        <v>0.9999367596038696</v>
      </c>
      <c r="D7" s="40">
        <f>SUM('U1.2.'!E7)</f>
        <v>0.9409708596199221</v>
      </c>
      <c r="E7" s="69">
        <f>SUM('U1.3.'!E7)</f>
        <v>0</v>
      </c>
      <c r="F7" s="69">
        <f>SUM('U1.4.'!E7)</f>
        <v>1</v>
      </c>
      <c r="G7" s="83">
        <f t="shared" si="0"/>
        <v>5.881815238447583</v>
      </c>
      <c r="H7" s="80">
        <v>0</v>
      </c>
      <c r="I7" s="69">
        <f>SUM('U 2.2.'!F7)</f>
        <v>1</v>
      </c>
      <c r="J7" s="69">
        <f>SUM('U 2.3.'!E7)</f>
        <v>1.0000080855210904</v>
      </c>
      <c r="K7" s="75">
        <v>1</v>
      </c>
      <c r="L7" s="69">
        <v>1</v>
      </c>
      <c r="M7" s="69">
        <f>SUM('U 2.6.'!E7)</f>
        <v>0.22540527923231343</v>
      </c>
      <c r="N7" s="69">
        <f>SUM('U 2.7.'!E7)</f>
        <v>0</v>
      </c>
      <c r="O7" s="69">
        <f>SUM('U 2.8.'!E7)</f>
        <v>0.08797670457039199</v>
      </c>
      <c r="P7" s="69">
        <v>1</v>
      </c>
      <c r="Q7" s="136">
        <f>SUM('U 2.10.'!E8)</f>
        <v>0.18028241839494116</v>
      </c>
      <c r="R7" s="86">
        <f t="shared" si="1"/>
        <v>16.481017463156206</v>
      </c>
      <c r="S7" s="42">
        <v>0</v>
      </c>
      <c r="T7" s="42">
        <v>0</v>
      </c>
      <c r="U7" s="95">
        <v>1</v>
      </c>
      <c r="V7" s="95">
        <v>0.6250187490625468</v>
      </c>
      <c r="W7" s="140">
        <f>SUM('U 3.5.'!B7)</f>
        <v>1</v>
      </c>
      <c r="X7" s="140">
        <f>SUM('U 3.6.'!E7)</f>
        <v>1</v>
      </c>
      <c r="Y7" s="96">
        <f t="shared" si="2"/>
        <v>3.625018749062547</v>
      </c>
      <c r="Z7" s="92">
        <f t="shared" si="3"/>
        <v>25.987851450666337</v>
      </c>
      <c r="AA7" s="103">
        <v>1</v>
      </c>
      <c r="AB7" s="102">
        <v>1</v>
      </c>
      <c r="AC7" s="100">
        <v>0</v>
      </c>
      <c r="AD7" s="100">
        <v>1</v>
      </c>
      <c r="AE7" s="107">
        <v>0</v>
      </c>
      <c r="AF7" s="107">
        <v>0</v>
      </c>
      <c r="AG7" s="106">
        <v>1</v>
      </c>
      <c r="AH7" s="106">
        <v>0</v>
      </c>
      <c r="AI7" s="119">
        <f t="shared" si="4"/>
        <v>25.727972936159674</v>
      </c>
      <c r="AJ7" s="115" t="s">
        <v>6</v>
      </c>
      <c r="AK7" s="122">
        <f>SUM(AI7-AI25)</f>
        <v>0.47696668175643</v>
      </c>
      <c r="AL7" s="122">
        <f t="shared" si="6"/>
        <v>0.22749721550573956</v>
      </c>
      <c r="AM7" s="65">
        <f t="shared" si="5"/>
        <v>0.2598785145066634</v>
      </c>
      <c r="AO7" s="122"/>
    </row>
    <row r="8" spans="1:41" s="65" customFormat="1" ht="21.75" customHeight="1">
      <c r="A8" s="120" t="s">
        <v>90</v>
      </c>
      <c r="B8" s="76" t="s">
        <v>10</v>
      </c>
      <c r="C8" s="81">
        <f>SUM('U1.1'!E8)</f>
        <v>0.87360309130774</v>
      </c>
      <c r="D8" s="40">
        <f>SUM('U1.2.'!E8)</f>
        <v>0.792931591434107</v>
      </c>
      <c r="E8" s="69">
        <f>SUM('U1.3.'!E8)</f>
        <v>0</v>
      </c>
      <c r="F8" s="69">
        <f>SUM('U1.4.'!E8)</f>
        <v>0</v>
      </c>
      <c r="G8" s="83">
        <f t="shared" si="0"/>
        <v>3.333069365483694</v>
      </c>
      <c r="H8" s="80">
        <v>0</v>
      </c>
      <c r="I8" s="69">
        <f>SUM('U 2.2.'!F8)</f>
        <v>1</v>
      </c>
      <c r="J8" s="69">
        <f>SUM('U 2.3.'!E8)</f>
        <v>0.3231781136947484</v>
      </c>
      <c r="K8" s="75">
        <v>1</v>
      </c>
      <c r="L8" s="69">
        <v>1</v>
      </c>
      <c r="M8" s="69">
        <f>SUM('U 2.6.'!E8)</f>
        <v>0.39194894506405764</v>
      </c>
      <c r="N8" s="69">
        <f>SUM('U 2.7.'!E8)</f>
        <v>1</v>
      </c>
      <c r="O8" s="69">
        <f>SUM('U 2.8.'!E8)</f>
        <v>0.1840620287172453</v>
      </c>
      <c r="P8" s="69">
        <v>1</v>
      </c>
      <c r="Q8" s="136">
        <f>SUM('U 2.10.'!E9)</f>
        <v>0.4983484351905405</v>
      </c>
      <c r="R8" s="86">
        <f t="shared" si="1"/>
        <v>19.192612567999774</v>
      </c>
      <c r="S8" s="42">
        <v>0</v>
      </c>
      <c r="T8" s="42">
        <v>0</v>
      </c>
      <c r="U8" s="95">
        <v>1</v>
      </c>
      <c r="V8" s="95">
        <v>0.7500124993750311</v>
      </c>
      <c r="W8" s="140">
        <f>SUM('U 3.5.'!B8)</f>
        <v>1</v>
      </c>
      <c r="X8" s="140">
        <f>SUM('U 3.6.'!E8)</f>
        <v>1</v>
      </c>
      <c r="Y8" s="96">
        <f t="shared" si="2"/>
        <v>3.750012499375031</v>
      </c>
      <c r="Z8" s="92">
        <f t="shared" si="3"/>
        <v>26.2756944328585</v>
      </c>
      <c r="AA8" s="103">
        <v>1</v>
      </c>
      <c r="AB8" s="102">
        <v>1</v>
      </c>
      <c r="AC8" s="100">
        <v>0</v>
      </c>
      <c r="AD8" s="100">
        <v>1</v>
      </c>
      <c r="AE8" s="107">
        <v>0</v>
      </c>
      <c r="AF8" s="107">
        <v>0</v>
      </c>
      <c r="AG8" s="106">
        <v>1</v>
      </c>
      <c r="AH8" s="106">
        <v>0</v>
      </c>
      <c r="AI8" s="119">
        <f t="shared" si="4"/>
        <v>26.012937488529914</v>
      </c>
      <c r="AJ8" s="115" t="s">
        <v>6</v>
      </c>
      <c r="AK8" s="122">
        <f>SUM(AI8-AI25)</f>
        <v>0.7619312341266706</v>
      </c>
      <c r="AL8" s="122">
        <f t="shared" si="6"/>
        <v>0.5805392055377914</v>
      </c>
      <c r="AM8" s="65">
        <f t="shared" si="5"/>
        <v>0.262756944328585</v>
      </c>
      <c r="AO8" s="122"/>
    </row>
    <row r="9" spans="1:41" s="65" customFormat="1" ht="21.75" customHeight="1">
      <c r="A9" s="120" t="s">
        <v>91</v>
      </c>
      <c r="B9" s="76" t="s">
        <v>11</v>
      </c>
      <c r="C9" s="81">
        <f>SUM('U1.1'!E9)</f>
        <v>0.15370969115181832</v>
      </c>
      <c r="D9" s="40">
        <f>SUM('U1.2.'!E9)</f>
        <v>0.7805232894223383</v>
      </c>
      <c r="E9" s="69">
        <f>SUM('U1.3.'!E9)</f>
        <v>0</v>
      </c>
      <c r="F9" s="69">
        <f>SUM('U1.4.'!E9)</f>
        <v>0</v>
      </c>
      <c r="G9" s="83">
        <f t="shared" si="0"/>
        <v>1.8684659611483132</v>
      </c>
      <c r="H9" s="80">
        <v>0</v>
      </c>
      <c r="I9" s="69">
        <f>SUM('U 2.2.'!F9)</f>
        <v>1</v>
      </c>
      <c r="J9" s="69">
        <f>SUM('U 2.3.'!E9)</f>
        <v>0.15550634193280855</v>
      </c>
      <c r="K9" s="75">
        <v>1</v>
      </c>
      <c r="L9" s="69">
        <v>1</v>
      </c>
      <c r="M9" s="69">
        <f>SUM('U 2.6.'!E9)</f>
        <v>0.9433309004388534</v>
      </c>
      <c r="N9" s="69">
        <f>SUM('U 2.7.'!E9)</f>
        <v>1</v>
      </c>
      <c r="O9" s="69">
        <f>SUM('U 2.8.'!E9)</f>
        <v>0.18488877608304624</v>
      </c>
      <c r="P9" s="69">
        <v>1</v>
      </c>
      <c r="Q9" s="136">
        <f>SUM('U 2.10.'!E10)</f>
        <v>0.6369635143828694</v>
      </c>
      <c r="R9" s="86">
        <f t="shared" si="1"/>
        <v>20.762068598512734</v>
      </c>
      <c r="S9" s="42">
        <v>0</v>
      </c>
      <c r="T9" s="42">
        <v>0</v>
      </c>
      <c r="U9" s="95">
        <v>1</v>
      </c>
      <c r="V9" s="95">
        <v>0.7500124993750311</v>
      </c>
      <c r="W9" s="140">
        <f>SUM('U 3.5.'!B9)</f>
        <v>1</v>
      </c>
      <c r="X9" s="140">
        <f>SUM('U 3.6.'!E9)</f>
        <v>1</v>
      </c>
      <c r="Y9" s="96">
        <f t="shared" si="2"/>
        <v>3.750012499375031</v>
      </c>
      <c r="Z9" s="92">
        <f t="shared" si="3"/>
        <v>26.38054705903608</v>
      </c>
      <c r="AA9" s="103">
        <v>1</v>
      </c>
      <c r="AB9" s="102">
        <v>1</v>
      </c>
      <c r="AC9" s="100">
        <v>0</v>
      </c>
      <c r="AD9" s="100">
        <v>1</v>
      </c>
      <c r="AE9" s="107">
        <v>0</v>
      </c>
      <c r="AF9" s="107">
        <v>0</v>
      </c>
      <c r="AG9" s="106">
        <v>1</v>
      </c>
      <c r="AH9" s="106">
        <v>0</v>
      </c>
      <c r="AI9" s="119">
        <f t="shared" si="4"/>
        <v>26.11674158844572</v>
      </c>
      <c r="AJ9" s="115" t="s">
        <v>6</v>
      </c>
      <c r="AK9" s="122">
        <f>SUM(AI9-AI25)</f>
        <v>0.8657353340424763</v>
      </c>
      <c r="AL9" s="122">
        <f t="shared" si="6"/>
        <v>0.749497668609638</v>
      </c>
      <c r="AM9" s="65">
        <f t="shared" si="5"/>
        <v>0.2638054705903608</v>
      </c>
      <c r="AO9" s="122"/>
    </row>
    <row r="10" spans="1:41" s="65" customFormat="1" ht="21.75" customHeight="1">
      <c r="A10" s="120" t="s">
        <v>92</v>
      </c>
      <c r="B10" s="76" t="s">
        <v>12</v>
      </c>
      <c r="C10" s="81">
        <f>SUM('U1.1'!E10)</f>
        <v>0.6841276695657422</v>
      </c>
      <c r="D10" s="40">
        <f>SUM('U1.2.'!E10)</f>
        <v>0.8451532094108922</v>
      </c>
      <c r="E10" s="69">
        <f>SUM('U1.3.'!E10)</f>
        <v>0</v>
      </c>
      <c r="F10" s="69">
        <f>SUM('U1.4.'!E10)</f>
        <v>0</v>
      </c>
      <c r="G10" s="83">
        <f t="shared" si="0"/>
        <v>3.058561757953269</v>
      </c>
      <c r="H10" s="80">
        <v>0</v>
      </c>
      <c r="I10" s="69">
        <f>SUM('U 2.2.'!F10)</f>
        <v>1</v>
      </c>
      <c r="J10" s="69">
        <f>SUM('U 2.3.'!E10)</f>
        <v>0.1792268918460055</v>
      </c>
      <c r="K10" s="75">
        <v>1</v>
      </c>
      <c r="L10" s="69">
        <v>1</v>
      </c>
      <c r="M10" s="69">
        <f>SUM('U 2.6.'!E10)</f>
        <v>0.5602109224546071</v>
      </c>
      <c r="N10" s="69">
        <f>SUM('U 2.7.'!E10)</f>
        <v>0</v>
      </c>
      <c r="O10" s="69">
        <f>SUM('U 2.8.'!E10)</f>
        <v>0.1944940645864214</v>
      </c>
      <c r="P10" s="69">
        <v>1</v>
      </c>
      <c r="Q10" s="136">
        <f>SUM('U 2.10.'!E11)</f>
        <v>0.42515821169989254</v>
      </c>
      <c r="R10" s="86">
        <f t="shared" si="1"/>
        <v>16.07727027176078</v>
      </c>
      <c r="S10" s="42">
        <v>0</v>
      </c>
      <c r="T10" s="42">
        <v>1</v>
      </c>
      <c r="U10" s="95">
        <v>1</v>
      </c>
      <c r="V10" s="95">
        <v>0.7500124993750311</v>
      </c>
      <c r="W10" s="140">
        <f>SUM('U 3.5.'!B10)</f>
        <v>1</v>
      </c>
      <c r="X10" s="140">
        <f>SUM('U 3.6.'!E10)</f>
        <v>1</v>
      </c>
      <c r="Y10" s="96">
        <f t="shared" si="2"/>
        <v>4.750012499375031</v>
      </c>
      <c r="Z10" s="92">
        <f t="shared" si="3"/>
        <v>23.885844529089084</v>
      </c>
      <c r="AA10" s="103">
        <v>1</v>
      </c>
      <c r="AB10" s="102">
        <v>1</v>
      </c>
      <c r="AC10" s="100">
        <v>0</v>
      </c>
      <c r="AD10" s="100">
        <v>1</v>
      </c>
      <c r="AE10" s="107">
        <v>0</v>
      </c>
      <c r="AF10" s="107">
        <v>0</v>
      </c>
      <c r="AG10" s="106">
        <v>1</v>
      </c>
      <c r="AH10" s="106">
        <v>0</v>
      </c>
      <c r="AI10" s="119">
        <f t="shared" si="4"/>
        <v>23.646986083798193</v>
      </c>
      <c r="AJ10" s="115" t="s">
        <v>6</v>
      </c>
      <c r="AK10" s="122">
        <f>SUM(AI10-AI25)</f>
        <v>-1.6040201706050503</v>
      </c>
      <c r="AL10" s="122">
        <f t="shared" si="6"/>
        <v>2.5728807077078546</v>
      </c>
      <c r="AM10" s="65">
        <f t="shared" si="5"/>
        <v>0.23885844529089084</v>
      </c>
      <c r="AO10" s="122"/>
    </row>
    <row r="11" spans="1:41" s="65" customFormat="1" ht="21.75" customHeight="1">
      <c r="A11" s="120" t="s">
        <v>93</v>
      </c>
      <c r="B11" s="76" t="s">
        <v>13</v>
      </c>
      <c r="C11" s="81">
        <f>SUM('U1.1'!E11)</f>
        <v>0.4184923892588298</v>
      </c>
      <c r="D11" s="40">
        <f>SUM('U1.2.'!E11)</f>
        <v>0.7750776626138246</v>
      </c>
      <c r="E11" s="69">
        <f>SUM('U1.3.'!E11)</f>
        <v>0</v>
      </c>
      <c r="F11" s="69">
        <f>SUM('U1.4.'!E11)</f>
        <v>0</v>
      </c>
      <c r="G11" s="83">
        <f t="shared" si="0"/>
        <v>2.387140103745309</v>
      </c>
      <c r="H11" s="80">
        <v>0</v>
      </c>
      <c r="I11" s="69">
        <f>SUM('U 2.2.'!F11)</f>
        <v>1</v>
      </c>
      <c r="J11" s="69">
        <f>SUM('U 2.3.'!E11)</f>
        <v>0.23466585835240236</v>
      </c>
      <c r="K11" s="75">
        <v>1</v>
      </c>
      <c r="L11" s="69">
        <v>1</v>
      </c>
      <c r="M11" s="69">
        <f>SUM('U 2.6.'!E11)</f>
        <v>0.7034694299180392</v>
      </c>
      <c r="N11" s="69">
        <f>SUM('U 2.7.'!E11)</f>
        <v>1</v>
      </c>
      <c r="O11" s="69">
        <f>SUM('U 2.8.'!E11)</f>
        <v>0.3801088934736106</v>
      </c>
      <c r="P11" s="69">
        <v>1</v>
      </c>
      <c r="Q11" s="136">
        <f>SUM('U 2.10.'!E12)</f>
        <v>0.22260507095671944</v>
      </c>
      <c r="R11" s="86">
        <f t="shared" si="1"/>
        <v>19.622547758102314</v>
      </c>
      <c r="S11" s="42">
        <v>0</v>
      </c>
      <c r="T11" s="42">
        <v>0</v>
      </c>
      <c r="U11" s="95">
        <v>1</v>
      </c>
      <c r="V11" s="95">
        <v>1</v>
      </c>
      <c r="W11" s="140">
        <f>SUM('U 3.5.'!B11)</f>
        <v>1</v>
      </c>
      <c r="X11" s="140">
        <f>SUM('U 3.6.'!E11)</f>
        <v>1</v>
      </c>
      <c r="Y11" s="96">
        <f t="shared" si="2"/>
        <v>4</v>
      </c>
      <c r="Z11" s="92">
        <f t="shared" si="3"/>
        <v>26.009687861847624</v>
      </c>
      <c r="AA11" s="103">
        <v>1</v>
      </c>
      <c r="AB11" s="102">
        <v>1</v>
      </c>
      <c r="AC11" s="100">
        <v>0</v>
      </c>
      <c r="AD11" s="100">
        <v>1</v>
      </c>
      <c r="AE11" s="107">
        <v>0</v>
      </c>
      <c r="AF11" s="107">
        <v>0</v>
      </c>
      <c r="AG11" s="106">
        <v>1</v>
      </c>
      <c r="AH11" s="106">
        <v>0</v>
      </c>
      <c r="AI11" s="119">
        <f t="shared" si="4"/>
        <v>25.749590983229147</v>
      </c>
      <c r="AJ11" s="115" t="s">
        <v>6</v>
      </c>
      <c r="AK11" s="122">
        <f>SUM(AI11-Оценка!AI25)</f>
        <v>0.49858472882590377</v>
      </c>
      <c r="AL11" s="122">
        <f t="shared" si="6"/>
        <v>0.2485867318184</v>
      </c>
      <c r="AM11" s="65">
        <f t="shared" si="5"/>
        <v>0.26009687861847625</v>
      </c>
      <c r="AO11" s="122"/>
    </row>
    <row r="12" spans="1:41" s="65" customFormat="1" ht="21.75" customHeight="1">
      <c r="A12" s="120" t="s">
        <v>94</v>
      </c>
      <c r="B12" s="76" t="s">
        <v>14</v>
      </c>
      <c r="C12" s="81">
        <f>SUM('U1.1'!E12)</f>
        <v>0.9966116285542301</v>
      </c>
      <c r="D12" s="40">
        <f>SUM('U1.2.'!E12)</f>
        <v>0.701345255462363</v>
      </c>
      <c r="E12" s="69">
        <f>SUM('U1.3.'!E12)</f>
        <v>0</v>
      </c>
      <c r="F12" s="69">
        <f>SUM('U1.4.'!E12)</f>
        <v>0</v>
      </c>
      <c r="G12" s="83">
        <f t="shared" si="0"/>
        <v>3.3959137680331866</v>
      </c>
      <c r="H12" s="80">
        <v>0</v>
      </c>
      <c r="I12" s="69">
        <f>SUM('U 2.2.'!F12)</f>
        <v>1</v>
      </c>
      <c r="J12" s="69">
        <f>SUM('U 2.3.'!E12)</f>
        <v>2.0966859120411546E-05</v>
      </c>
      <c r="K12" s="75">
        <v>1</v>
      </c>
      <c r="L12" s="69">
        <v>1</v>
      </c>
      <c r="M12" s="69">
        <f>SUM('U 2.6.'!E12)</f>
        <v>0.2979725663464324</v>
      </c>
      <c r="N12" s="69">
        <f>SUM('U 2.7.'!E12)</f>
        <v>1</v>
      </c>
      <c r="O12" s="69">
        <f>SUM('U 2.8.'!E12)</f>
        <v>0.41763094430908543</v>
      </c>
      <c r="P12" s="69">
        <v>1</v>
      </c>
      <c r="Q12" s="136">
        <f>SUM('U 2.10.'!E13)</f>
        <v>0.36805146831393576</v>
      </c>
      <c r="R12" s="86">
        <f t="shared" si="1"/>
        <v>18.25102783748572</v>
      </c>
      <c r="S12" s="42">
        <v>0</v>
      </c>
      <c r="T12" s="42">
        <v>0</v>
      </c>
      <c r="U12" s="95">
        <v>1</v>
      </c>
      <c r="V12" s="95">
        <v>1</v>
      </c>
      <c r="W12" s="140">
        <f>SUM('U 3.5.'!B12)</f>
        <v>1</v>
      </c>
      <c r="X12" s="140">
        <f>SUM('U 3.6.'!E12)</f>
        <v>1</v>
      </c>
      <c r="Y12" s="96">
        <f t="shared" si="2"/>
        <v>4</v>
      </c>
      <c r="Z12" s="92">
        <f t="shared" si="3"/>
        <v>25.646941605518904</v>
      </c>
      <c r="AA12" s="103">
        <v>1</v>
      </c>
      <c r="AB12" s="102">
        <v>1</v>
      </c>
      <c r="AC12" s="100">
        <v>0</v>
      </c>
      <c r="AD12" s="100">
        <v>1</v>
      </c>
      <c r="AE12" s="107">
        <v>0</v>
      </c>
      <c r="AF12" s="107">
        <v>0</v>
      </c>
      <c r="AG12" s="106">
        <v>1</v>
      </c>
      <c r="AH12" s="106">
        <v>0</v>
      </c>
      <c r="AI12" s="119">
        <f t="shared" si="4"/>
        <v>25.390472189463715</v>
      </c>
      <c r="AJ12" s="115" t="s">
        <v>6</v>
      </c>
      <c r="AK12" s="122">
        <f>SUM(AI12-AI25)</f>
        <v>0.13946593506047122</v>
      </c>
      <c r="AL12" s="122">
        <f t="shared" si="6"/>
        <v>0.019450747042291577</v>
      </c>
      <c r="AM12" s="65">
        <f t="shared" si="5"/>
        <v>0.256469416055189</v>
      </c>
      <c r="AO12" s="122"/>
    </row>
    <row r="13" spans="1:41" s="65" customFormat="1" ht="21.75" customHeight="1">
      <c r="A13" s="120" t="s">
        <v>95</v>
      </c>
      <c r="B13" s="76" t="s">
        <v>15</v>
      </c>
      <c r="C13" s="81">
        <f>SUM('U1.1'!E13)</f>
        <v>1.047063641409085</v>
      </c>
      <c r="D13" s="40">
        <f>SUM('U1.2.'!E13)</f>
        <v>0.9306973214755816</v>
      </c>
      <c r="E13" s="69">
        <f>SUM('U1.3.'!E13)</f>
        <v>0</v>
      </c>
      <c r="F13" s="69">
        <f>SUM('U1.4.'!E13)</f>
        <v>0</v>
      </c>
      <c r="G13" s="83">
        <f t="shared" si="0"/>
        <v>3.9555219257693333</v>
      </c>
      <c r="H13" s="80">
        <v>0</v>
      </c>
      <c r="I13" s="69">
        <f>SUM('U 2.2.'!F13)</f>
        <v>1</v>
      </c>
      <c r="J13" s="69">
        <f>SUM('U 2.3.'!E13)</f>
        <v>0.11379178916976905</v>
      </c>
      <c r="K13" s="75">
        <v>1</v>
      </c>
      <c r="L13" s="69">
        <v>1</v>
      </c>
      <c r="M13" s="69">
        <f>SUM('U 2.6.'!E13)</f>
        <v>0.2983229832742402</v>
      </c>
      <c r="N13" s="69">
        <f>SUM('U 2.7.'!E13)</f>
        <v>1</v>
      </c>
      <c r="O13" s="69">
        <f>SUM('U 2.8.'!E13)</f>
        <v>1.000101899900596</v>
      </c>
      <c r="P13" s="69">
        <v>1</v>
      </c>
      <c r="Q13" s="136">
        <f>SUM('U 2.10.'!E14)</f>
        <v>0.6174139051332035</v>
      </c>
      <c r="R13" s="86">
        <f t="shared" si="1"/>
        <v>21.088891732433424</v>
      </c>
      <c r="S13" s="42">
        <v>0</v>
      </c>
      <c r="T13" s="42">
        <v>0</v>
      </c>
      <c r="U13" s="95">
        <v>1</v>
      </c>
      <c r="V13" s="95">
        <v>0.6250187490625468</v>
      </c>
      <c r="W13" s="140">
        <f>SUM('U 3.5.'!B13)</f>
        <v>1</v>
      </c>
      <c r="X13" s="140">
        <f>SUM('U 3.6.'!E13)</f>
        <v>1</v>
      </c>
      <c r="Y13" s="96">
        <f t="shared" si="2"/>
        <v>3.625018749062547</v>
      </c>
      <c r="Z13" s="92">
        <f t="shared" si="3"/>
        <v>28.669432407265305</v>
      </c>
      <c r="AA13" s="103">
        <v>1</v>
      </c>
      <c r="AB13" s="102">
        <v>1</v>
      </c>
      <c r="AC13" s="100">
        <v>0</v>
      </c>
      <c r="AD13" s="100">
        <v>1</v>
      </c>
      <c r="AE13" s="107">
        <v>0</v>
      </c>
      <c r="AF13" s="107">
        <v>0</v>
      </c>
      <c r="AG13" s="106">
        <v>1</v>
      </c>
      <c r="AH13" s="106">
        <v>0</v>
      </c>
      <c r="AI13" s="119">
        <f t="shared" si="4"/>
        <v>28.382738083192653</v>
      </c>
      <c r="AJ13" s="115" t="s">
        <v>6</v>
      </c>
      <c r="AK13" s="122">
        <f>SUM(AI13-AI25)</f>
        <v>3.131731828789409</v>
      </c>
      <c r="AL13" s="122">
        <f t="shared" si="6"/>
        <v>9.807744247452655</v>
      </c>
      <c r="AM13" s="65">
        <f t="shared" si="5"/>
        <v>0.28669432407265305</v>
      </c>
      <c r="AO13" s="122"/>
    </row>
    <row r="14" spans="1:41" s="65" customFormat="1" ht="21.75" customHeight="1">
      <c r="A14" s="120" t="s">
        <v>96</v>
      </c>
      <c r="B14" s="76" t="s">
        <v>16</v>
      </c>
      <c r="C14" s="81">
        <f>SUM('U1.1'!E14)</f>
        <v>0.7358491529847154</v>
      </c>
      <c r="D14" s="40">
        <f>SUM('U1.2.'!E14)</f>
        <v>0.6834638684081913</v>
      </c>
      <c r="E14" s="69">
        <f>SUM('U1.3.'!E14)</f>
        <v>0</v>
      </c>
      <c r="F14" s="69">
        <f>SUM('U1.4.'!E14)</f>
        <v>0</v>
      </c>
      <c r="G14" s="83">
        <f t="shared" si="0"/>
        <v>2.8386260427858137</v>
      </c>
      <c r="H14" s="80">
        <v>0</v>
      </c>
      <c r="I14" s="69">
        <f>SUM('U 2.2.'!F14)</f>
        <v>1</v>
      </c>
      <c r="J14" s="69">
        <f>SUM('U 2.3.'!E14)</f>
        <v>0.21749507019622724</v>
      </c>
      <c r="K14" s="75">
        <v>1</v>
      </c>
      <c r="L14" s="69">
        <v>1</v>
      </c>
      <c r="M14" s="69">
        <f>SUM('U 2.6.'!E14)</f>
        <v>3.888387718909757E-05</v>
      </c>
      <c r="N14" s="69">
        <f>SUM('U 2.7.'!E14)</f>
        <v>0</v>
      </c>
      <c r="O14" s="69">
        <f>SUM('U 2.8.'!E14)</f>
        <v>0</v>
      </c>
      <c r="P14" s="69">
        <v>1</v>
      </c>
      <c r="Q14" s="136">
        <f>SUM('U 2.10.'!E15)</f>
        <v>0</v>
      </c>
      <c r="R14" s="86">
        <f t="shared" si="1"/>
        <v>12.652601862220248</v>
      </c>
      <c r="S14" s="42">
        <v>0</v>
      </c>
      <c r="T14" s="42">
        <v>0</v>
      </c>
      <c r="U14" s="95">
        <v>1</v>
      </c>
      <c r="V14" s="95">
        <v>1</v>
      </c>
      <c r="W14" s="140">
        <f>SUM('U 3.5.'!B14)</f>
        <v>1</v>
      </c>
      <c r="X14" s="140">
        <f>SUM('U 3.6.'!E14)</f>
        <v>1</v>
      </c>
      <c r="Y14" s="96">
        <f t="shared" si="2"/>
        <v>4</v>
      </c>
      <c r="Z14" s="92">
        <f t="shared" si="3"/>
        <v>19.491227905006063</v>
      </c>
      <c r="AA14" s="103">
        <v>1</v>
      </c>
      <c r="AB14" s="102">
        <v>1</v>
      </c>
      <c r="AC14" s="100">
        <v>0</v>
      </c>
      <c r="AD14" s="100">
        <v>1</v>
      </c>
      <c r="AE14" s="107">
        <v>0</v>
      </c>
      <c r="AF14" s="107">
        <v>0</v>
      </c>
      <c r="AG14" s="106">
        <v>1</v>
      </c>
      <c r="AH14" s="106">
        <v>0</v>
      </c>
      <c r="AI14" s="119">
        <f t="shared" si="4"/>
        <v>19.296315625956</v>
      </c>
      <c r="AJ14" s="115" t="s">
        <v>7</v>
      </c>
      <c r="AK14" s="122">
        <f>SUM(AI14-AI25)</f>
        <v>-5.954690628447242</v>
      </c>
      <c r="AL14" s="122">
        <f t="shared" si="6"/>
        <v>35.458340480517414</v>
      </c>
      <c r="AM14" s="65">
        <f t="shared" si="5"/>
        <v>0.19491227905006064</v>
      </c>
      <c r="AO14" s="122"/>
    </row>
    <row r="15" spans="1:41" s="65" customFormat="1" ht="21.75" customHeight="1">
      <c r="A15" s="120" t="s">
        <v>97</v>
      </c>
      <c r="B15" s="76" t="s">
        <v>17</v>
      </c>
      <c r="C15" s="81">
        <f>SUM('U1.1'!E15)</f>
        <v>0.9321714342051359</v>
      </c>
      <c r="D15" s="40">
        <f>SUM('U1.2.'!E15)</f>
        <v>0.999940477465477</v>
      </c>
      <c r="E15" s="69">
        <f>SUM('U1.3.'!E15)</f>
        <v>0</v>
      </c>
      <c r="F15" s="69">
        <f>SUM('U1.4.'!E15)</f>
        <v>0</v>
      </c>
      <c r="G15" s="83">
        <f t="shared" si="0"/>
        <v>3.864223823341226</v>
      </c>
      <c r="H15" s="80">
        <v>0</v>
      </c>
      <c r="I15" s="69">
        <f>SUM('U 2.2.'!F15)</f>
        <v>1</v>
      </c>
      <c r="J15" s="69">
        <f>SUM('U 2.3.'!E15)</f>
        <v>0.32088797768209754</v>
      </c>
      <c r="K15" s="75">
        <v>1</v>
      </c>
      <c r="L15" s="69">
        <v>1</v>
      </c>
      <c r="M15" s="69">
        <f>SUM('U 2.6.'!E15)</f>
        <v>0.2755829837102722</v>
      </c>
      <c r="N15" s="69">
        <f>SUM('U 2.7.'!E15)</f>
        <v>1</v>
      </c>
      <c r="O15" s="69">
        <f>SUM('U 2.8.'!E15)</f>
        <v>0.08498273087776013</v>
      </c>
      <c r="P15" s="69">
        <v>1</v>
      </c>
      <c r="Q15" s="136">
        <f>SUM('U 2.10.'!E16)</f>
        <v>0.11147796901221542</v>
      </c>
      <c r="R15" s="86">
        <f t="shared" si="1"/>
        <v>17.378794983847037</v>
      </c>
      <c r="S15" s="42">
        <v>0</v>
      </c>
      <c r="T15" s="42">
        <v>0</v>
      </c>
      <c r="U15" s="95">
        <v>1</v>
      </c>
      <c r="V15" s="95">
        <v>1</v>
      </c>
      <c r="W15" s="140">
        <f>SUM('U 3.5.'!B15)</f>
        <v>1</v>
      </c>
      <c r="X15" s="140">
        <f>SUM('U 3.6.'!E15)</f>
        <v>1</v>
      </c>
      <c r="Y15" s="96">
        <f t="shared" si="2"/>
        <v>4</v>
      </c>
      <c r="Z15" s="92">
        <f t="shared" si="3"/>
        <v>25.243018807188264</v>
      </c>
      <c r="AA15" s="103">
        <v>1</v>
      </c>
      <c r="AB15" s="102">
        <v>1</v>
      </c>
      <c r="AC15" s="100">
        <v>0</v>
      </c>
      <c r="AD15" s="100">
        <v>1</v>
      </c>
      <c r="AE15" s="107">
        <v>0</v>
      </c>
      <c r="AF15" s="107">
        <v>0</v>
      </c>
      <c r="AG15" s="106">
        <v>1</v>
      </c>
      <c r="AH15" s="106">
        <v>0</v>
      </c>
      <c r="AI15" s="119">
        <f t="shared" si="4"/>
        <v>24.99058861911638</v>
      </c>
      <c r="AJ15" s="115" t="s">
        <v>6</v>
      </c>
      <c r="AK15" s="122">
        <f>SUM(AI15-AI25)</f>
        <v>-0.26041763528686346</v>
      </c>
      <c r="AL15" s="122">
        <f t="shared" si="6"/>
        <v>0.06781734476840183</v>
      </c>
      <c r="AM15" s="65">
        <f t="shared" si="5"/>
        <v>0.25243018807188267</v>
      </c>
      <c r="AO15" s="122"/>
    </row>
    <row r="16" spans="1:41" s="66" customFormat="1" ht="21.75" customHeight="1">
      <c r="A16" s="77" t="s">
        <v>98</v>
      </c>
      <c r="B16" s="76" t="s">
        <v>18</v>
      </c>
      <c r="C16" s="81">
        <f>SUM('U1.1'!E16)</f>
        <v>0.9590608864366102</v>
      </c>
      <c r="D16" s="40">
        <f>SUM('U1.2.'!E16)</f>
        <v>0.6273040698683988</v>
      </c>
      <c r="E16" s="69">
        <f>SUM('U1.3.'!E16)</f>
        <v>0</v>
      </c>
      <c r="F16" s="69">
        <f>SUM('U1.4.'!E16)</f>
        <v>0</v>
      </c>
      <c r="G16" s="83">
        <f t="shared" si="0"/>
        <v>3.172729912610018</v>
      </c>
      <c r="H16" s="80">
        <v>0</v>
      </c>
      <c r="I16" s="69">
        <f>SUM('U 2.2.'!F16)</f>
        <v>1</v>
      </c>
      <c r="J16" s="69">
        <f>SUM('U 2.3.'!E16)</f>
        <v>0.13829803765680732</v>
      </c>
      <c r="K16" s="75">
        <v>1</v>
      </c>
      <c r="L16" s="69">
        <v>1</v>
      </c>
      <c r="M16" s="69">
        <f>SUM('U 2.6.'!E16)</f>
        <v>0.3536162563760839</v>
      </c>
      <c r="N16" s="69">
        <f>SUM('U 2.7.'!E16)</f>
        <v>1</v>
      </c>
      <c r="O16" s="69">
        <f>SUM('U 2.8.'!E16)</f>
        <v>0.13129208563577618</v>
      </c>
      <c r="P16" s="73">
        <v>1</v>
      </c>
      <c r="Q16" s="136">
        <f>SUM('U 2.10.'!E17)</f>
        <v>0.2754788553325417</v>
      </c>
      <c r="R16" s="86">
        <f t="shared" si="1"/>
        <v>17.696055705003626</v>
      </c>
      <c r="S16" s="42">
        <v>0</v>
      </c>
      <c r="T16" s="42">
        <v>0</v>
      </c>
      <c r="U16" s="97">
        <v>1</v>
      </c>
      <c r="V16" s="97">
        <v>1</v>
      </c>
      <c r="W16" s="140">
        <f>SUM('U 3.5.'!B16)</f>
        <v>1</v>
      </c>
      <c r="X16" s="140">
        <f>SUM('U 3.6.'!E16)</f>
        <v>1</v>
      </c>
      <c r="Y16" s="96">
        <f t="shared" si="2"/>
        <v>4</v>
      </c>
      <c r="Z16" s="92">
        <f t="shared" si="3"/>
        <v>24.868785617613646</v>
      </c>
      <c r="AA16" s="103">
        <v>1</v>
      </c>
      <c r="AB16" s="102">
        <v>1</v>
      </c>
      <c r="AC16" s="100">
        <v>0</v>
      </c>
      <c r="AD16" s="100">
        <v>1</v>
      </c>
      <c r="AE16" s="109">
        <v>0</v>
      </c>
      <c r="AF16" s="107">
        <v>0</v>
      </c>
      <c r="AG16" s="108">
        <v>1</v>
      </c>
      <c r="AH16" s="106">
        <v>0</v>
      </c>
      <c r="AI16" s="119">
        <f t="shared" si="4"/>
        <v>24.62009776143751</v>
      </c>
      <c r="AJ16" s="116">
        <v>2</v>
      </c>
      <c r="AK16" s="123">
        <f>SUM(AI16-AI25)</f>
        <v>-0.6309084929657338</v>
      </c>
      <c r="AL16" s="123">
        <f t="shared" si="6"/>
        <v>0.3980455264962934</v>
      </c>
      <c r="AM16" s="65">
        <f t="shared" si="5"/>
        <v>0.24868785617613648</v>
      </c>
      <c r="AN16" s="65"/>
      <c r="AO16" s="122"/>
    </row>
    <row r="17" spans="1:41" s="66" customFormat="1" ht="21.75" customHeight="1">
      <c r="A17" s="77" t="s">
        <v>99</v>
      </c>
      <c r="B17" s="76" t="s">
        <v>19</v>
      </c>
      <c r="C17" s="81">
        <f>SUM('U1.1'!E17)</f>
        <v>0.10705302589183745</v>
      </c>
      <c r="D17" s="40">
        <f>SUM('U1.2.'!E17)</f>
        <v>0.6804330004360185</v>
      </c>
      <c r="E17" s="69">
        <f>SUM('U1.3.'!E17)</f>
        <v>0</v>
      </c>
      <c r="F17" s="69">
        <f>SUM('U1.4.'!E17)</f>
        <v>0</v>
      </c>
      <c r="G17" s="83">
        <f t="shared" si="0"/>
        <v>1.5749720526557118</v>
      </c>
      <c r="H17" s="80">
        <v>0</v>
      </c>
      <c r="I17" s="69">
        <f>SUM('U 2.2.'!F17)</f>
        <v>1</v>
      </c>
      <c r="J17" s="69">
        <f>SUM('U 2.3.'!E17)</f>
        <v>0.5616607775171227</v>
      </c>
      <c r="K17" s="75">
        <v>1</v>
      </c>
      <c r="L17" s="69">
        <v>1</v>
      </c>
      <c r="M17" s="69">
        <f>SUM('U 2.6.'!E17)</f>
        <v>1.0000522755969472</v>
      </c>
      <c r="N17" s="69">
        <f>SUM('U 2.7.'!E17)</f>
        <v>1</v>
      </c>
      <c r="O17" s="69">
        <f>SUM('U 2.8.'!E17)</f>
        <v>0.12078684367840994</v>
      </c>
      <c r="P17" s="73">
        <v>1</v>
      </c>
      <c r="Q17" s="136">
        <f>SUM('U 2.10.'!E18)</f>
        <v>0.4528787001734411</v>
      </c>
      <c r="R17" s="86">
        <f t="shared" si="1"/>
        <v>21.40613579089776</v>
      </c>
      <c r="S17" s="42">
        <v>0</v>
      </c>
      <c r="T17" s="42">
        <v>0</v>
      </c>
      <c r="U17" s="97">
        <v>1</v>
      </c>
      <c r="V17" s="97">
        <v>0.375031248437578</v>
      </c>
      <c r="W17" s="140">
        <f>SUM('U 3.5.'!B17)</f>
        <v>1</v>
      </c>
      <c r="X17" s="140">
        <f>SUM('U 3.6.'!E17)</f>
        <v>1</v>
      </c>
      <c r="Y17" s="96">
        <f t="shared" si="2"/>
        <v>3.375031248437578</v>
      </c>
      <c r="Z17" s="92">
        <f t="shared" si="3"/>
        <v>26.35613909199105</v>
      </c>
      <c r="AA17" s="103">
        <v>1</v>
      </c>
      <c r="AB17" s="102">
        <v>1</v>
      </c>
      <c r="AC17" s="100">
        <v>0</v>
      </c>
      <c r="AD17" s="100">
        <v>1</v>
      </c>
      <c r="AE17" s="109">
        <v>0</v>
      </c>
      <c r="AF17" s="107">
        <v>0</v>
      </c>
      <c r="AG17" s="108">
        <v>1</v>
      </c>
      <c r="AH17" s="106">
        <v>0</v>
      </c>
      <c r="AI17" s="119">
        <f t="shared" si="4"/>
        <v>26.09257770107114</v>
      </c>
      <c r="AJ17" s="116">
        <v>2</v>
      </c>
      <c r="AK17" s="123">
        <f>SUM(AI17-AI25)</f>
        <v>0.8415714466678956</v>
      </c>
      <c r="AL17" s="123">
        <f t="shared" si="6"/>
        <v>0.7082424998466947</v>
      </c>
      <c r="AM17" s="65">
        <f t="shared" si="5"/>
        <v>0.2635613909199105</v>
      </c>
      <c r="AN17" s="65"/>
      <c r="AO17" s="122"/>
    </row>
    <row r="18" spans="1:41" s="66" customFormat="1" ht="21.75" customHeight="1">
      <c r="A18" s="77" t="s">
        <v>100</v>
      </c>
      <c r="B18" s="76" t="s">
        <v>20</v>
      </c>
      <c r="C18" s="81">
        <f>SUM('U1.1'!E18)</f>
        <v>0.5920113416001325</v>
      </c>
      <c r="D18" s="40">
        <f>SUM('U1.2.'!E18)</f>
        <v>0.6547489013448754</v>
      </c>
      <c r="E18" s="69">
        <f>SUM('U1.3.'!E18)</f>
        <v>0</v>
      </c>
      <c r="F18" s="69">
        <f>SUM('U1.4.'!E18)</f>
        <v>0</v>
      </c>
      <c r="G18" s="83">
        <f t="shared" si="0"/>
        <v>2.4935204858900155</v>
      </c>
      <c r="H18" s="80">
        <v>0</v>
      </c>
      <c r="I18" s="69">
        <f>SUM('U 2.2.'!F18)</f>
        <v>1</v>
      </c>
      <c r="J18" s="69">
        <f>SUM('U 2.3.'!E18)</f>
        <v>0.2612229567796761</v>
      </c>
      <c r="K18" s="75">
        <v>1</v>
      </c>
      <c r="L18" s="69">
        <v>1</v>
      </c>
      <c r="M18" s="69">
        <f>SUM('U 2.6.'!E18)</f>
        <v>0.44397523828750984</v>
      </c>
      <c r="N18" s="69">
        <f>SUM('U 2.7.'!E18)</f>
        <v>1</v>
      </c>
      <c r="O18" s="69">
        <f>SUM('U 2.8.'!E18)</f>
        <v>0.09121646085033616</v>
      </c>
      <c r="P18" s="73">
        <v>1</v>
      </c>
      <c r="Q18" s="136">
        <f>SUM('U 2.10.'!E19)</f>
        <v>1.0000126378139882</v>
      </c>
      <c r="R18" s="86">
        <f t="shared" si="1"/>
        <v>20.389281881194528</v>
      </c>
      <c r="S18" s="42">
        <v>0</v>
      </c>
      <c r="T18" s="42">
        <v>0</v>
      </c>
      <c r="U18" s="97">
        <v>0.6666666666666665</v>
      </c>
      <c r="V18" s="97">
        <v>4.99975001250715E-05</v>
      </c>
      <c r="W18" s="140">
        <f>SUM('U 3.5.'!B18)</f>
        <v>1</v>
      </c>
      <c r="X18" s="140">
        <f>SUM('U 3.6.'!E18)</f>
        <v>1</v>
      </c>
      <c r="Y18" s="96">
        <f t="shared" si="2"/>
        <v>2.6667166641667914</v>
      </c>
      <c r="Z18" s="92">
        <f t="shared" si="3"/>
        <v>25.549519031251336</v>
      </c>
      <c r="AA18" s="103">
        <v>1</v>
      </c>
      <c r="AB18" s="102">
        <v>1</v>
      </c>
      <c r="AC18" s="100">
        <v>0</v>
      </c>
      <c r="AD18" s="100">
        <v>1</v>
      </c>
      <c r="AE18" s="109">
        <v>0</v>
      </c>
      <c r="AF18" s="107">
        <v>0</v>
      </c>
      <c r="AG18" s="108">
        <v>1</v>
      </c>
      <c r="AH18" s="106">
        <v>0</v>
      </c>
      <c r="AI18" s="119">
        <f t="shared" si="4"/>
        <v>25.294023840938824</v>
      </c>
      <c r="AJ18" s="116">
        <v>2</v>
      </c>
      <c r="AK18" s="123">
        <f>SUM(AI18-AI25)</f>
        <v>0.043017586535579966</v>
      </c>
      <c r="AL18" s="123">
        <f t="shared" si="6"/>
        <v>0.0018505127513461107</v>
      </c>
      <c r="AM18" s="65">
        <f t="shared" si="5"/>
        <v>0.2554951903125134</v>
      </c>
      <c r="AN18" s="65"/>
      <c r="AO18" s="122"/>
    </row>
    <row r="19" spans="1:41" s="66" customFormat="1" ht="21.75" customHeight="1">
      <c r="A19" s="77" t="s">
        <v>101</v>
      </c>
      <c r="B19" s="76" t="s">
        <v>21</v>
      </c>
      <c r="C19" s="81">
        <f>SUM('U1.1'!E19)</f>
        <v>0.8900180838768323</v>
      </c>
      <c r="D19" s="40">
        <f>SUM('U1.2.'!E19)</f>
        <v>0.9272463170550439</v>
      </c>
      <c r="E19" s="69">
        <f>SUM('U1.3.'!E19)</f>
        <v>0</v>
      </c>
      <c r="F19" s="69">
        <f>SUM('U1.4.'!E19)</f>
        <v>0</v>
      </c>
      <c r="G19" s="83">
        <f t="shared" si="0"/>
        <v>3.6345288018637527</v>
      </c>
      <c r="H19" s="80">
        <v>0</v>
      </c>
      <c r="I19" s="69">
        <f>SUM('U 2.2.'!F19)</f>
        <v>1</v>
      </c>
      <c r="J19" s="69">
        <f>SUM('U 2.3.'!E19)</f>
        <v>0.2599678281217367</v>
      </c>
      <c r="K19" s="75">
        <v>1</v>
      </c>
      <c r="L19" s="69">
        <v>1</v>
      </c>
      <c r="M19" s="69">
        <f>SUM('U 2.6.'!E19)</f>
        <v>0.32213866604290947</v>
      </c>
      <c r="N19" s="69">
        <f>SUM('U 2.7.'!E19)</f>
        <v>1</v>
      </c>
      <c r="O19" s="69">
        <f>SUM('U 2.8.'!E19)</f>
        <v>0.867519714346762</v>
      </c>
      <c r="P19" s="73">
        <v>1</v>
      </c>
      <c r="Q19" s="136">
        <f>SUM('U 2.10.'!E20)</f>
        <v>0.5127687127687129</v>
      </c>
      <c r="R19" s="86">
        <f t="shared" si="1"/>
        <v>20.887184763840363</v>
      </c>
      <c r="S19" s="42">
        <v>0</v>
      </c>
      <c r="T19" s="42">
        <v>0</v>
      </c>
      <c r="U19" s="97">
        <v>1</v>
      </c>
      <c r="V19" s="97">
        <v>0.375031248437578</v>
      </c>
      <c r="W19" s="140">
        <f>SUM('U 3.5.'!B19)</f>
        <v>1</v>
      </c>
      <c r="X19" s="140">
        <f>SUM('U 3.6.'!E19)</f>
        <v>1</v>
      </c>
      <c r="Y19" s="96">
        <f t="shared" si="2"/>
        <v>3.375031248437578</v>
      </c>
      <c r="Z19" s="92">
        <f t="shared" si="3"/>
        <v>27.89674481414169</v>
      </c>
      <c r="AA19" s="103">
        <v>1</v>
      </c>
      <c r="AB19" s="102">
        <v>1</v>
      </c>
      <c r="AC19" s="100">
        <v>0</v>
      </c>
      <c r="AD19" s="100">
        <v>1</v>
      </c>
      <c r="AE19" s="109">
        <v>0</v>
      </c>
      <c r="AF19" s="107">
        <v>0</v>
      </c>
      <c r="AG19" s="108">
        <v>1</v>
      </c>
      <c r="AH19" s="106">
        <v>0</v>
      </c>
      <c r="AI19" s="119">
        <f t="shared" si="4"/>
        <v>27.617777366000276</v>
      </c>
      <c r="AJ19" s="117">
        <v>2</v>
      </c>
      <c r="AK19" s="123">
        <f>SUM(AI19-AI25)</f>
        <v>2.366771111597032</v>
      </c>
      <c r="AL19" s="123">
        <f t="shared" si="6"/>
        <v>5.601605494690251</v>
      </c>
      <c r="AM19" s="65">
        <f t="shared" si="5"/>
        <v>0.27896744814141694</v>
      </c>
      <c r="AN19" s="65"/>
      <c r="AO19" s="122"/>
    </row>
    <row r="20" spans="1:41" s="66" customFormat="1" ht="21.75" customHeight="1">
      <c r="A20" s="77" t="s">
        <v>102</v>
      </c>
      <c r="B20" s="76" t="s">
        <v>22</v>
      </c>
      <c r="C20" s="81">
        <f>SUM('U1.1'!E20)</f>
        <v>0</v>
      </c>
      <c r="D20" s="40">
        <f>SUM('U1.2.'!E20)</f>
        <v>0.9040031063624738</v>
      </c>
      <c r="E20" s="69">
        <f>SUM('U1.3.'!E20)</f>
        <v>0</v>
      </c>
      <c r="F20" s="69">
        <f>SUM('U1.4.'!E20)</f>
        <v>0</v>
      </c>
      <c r="G20" s="83">
        <f t="shared" si="0"/>
        <v>1.8080062127249477</v>
      </c>
      <c r="H20" s="80">
        <v>0</v>
      </c>
      <c r="I20" s="69">
        <f>SUM('U 2.2.'!F20)</f>
        <v>1</v>
      </c>
      <c r="J20" s="69">
        <f>SUM('U 2.3.'!E20)</f>
        <v>0.36544427277297004</v>
      </c>
      <c r="K20" s="75">
        <v>1</v>
      </c>
      <c r="L20" s="69">
        <v>1</v>
      </c>
      <c r="M20" s="69">
        <f>SUM('U 2.6.'!E20)</f>
        <v>0.6525494047006308</v>
      </c>
      <c r="N20" s="69">
        <f>SUM('U 2.7.'!E20)</f>
        <v>0</v>
      </c>
      <c r="O20" s="69">
        <f>SUM('U 2.8.'!E20)</f>
        <v>0</v>
      </c>
      <c r="P20" s="73">
        <v>1</v>
      </c>
      <c r="Q20" s="136">
        <f>SUM('U 2.10.'!E21)</f>
        <v>0.05816815178517301</v>
      </c>
      <c r="R20" s="86">
        <f t="shared" si="1"/>
        <v>15.228485487776323</v>
      </c>
      <c r="S20" s="42">
        <v>0</v>
      </c>
      <c r="T20" s="42">
        <v>0</v>
      </c>
      <c r="U20" s="97">
        <v>1</v>
      </c>
      <c r="V20" s="97">
        <v>1</v>
      </c>
      <c r="W20" s="140">
        <f>SUM('U 3.5.'!B20)</f>
        <v>1</v>
      </c>
      <c r="X20" s="140">
        <f>SUM('U 3.6.'!E20)</f>
        <v>1</v>
      </c>
      <c r="Y20" s="96">
        <f t="shared" si="2"/>
        <v>4</v>
      </c>
      <c r="Z20" s="92">
        <f t="shared" si="3"/>
        <v>21.036491700501273</v>
      </c>
      <c r="AA20" s="103">
        <v>1</v>
      </c>
      <c r="AB20" s="102">
        <v>1</v>
      </c>
      <c r="AC20" s="100">
        <v>0</v>
      </c>
      <c r="AD20" s="100">
        <v>1</v>
      </c>
      <c r="AE20" s="109">
        <v>0</v>
      </c>
      <c r="AF20" s="109">
        <v>0</v>
      </c>
      <c r="AG20" s="108">
        <v>1</v>
      </c>
      <c r="AH20" s="106">
        <v>0</v>
      </c>
      <c r="AI20" s="119">
        <f t="shared" si="4"/>
        <v>20.82612678349626</v>
      </c>
      <c r="AJ20" s="116">
        <v>3</v>
      </c>
      <c r="AK20" s="123">
        <f>SUM(AI20-AI25)</f>
        <v>-4.424879470906983</v>
      </c>
      <c r="AL20" s="123">
        <f t="shared" si="6"/>
        <v>19.579558332054066</v>
      </c>
      <c r="AM20" s="65">
        <f t="shared" si="5"/>
        <v>0.21036491700501272</v>
      </c>
      <c r="AN20" s="65"/>
      <c r="AO20" s="122"/>
    </row>
    <row r="21" spans="1:41" s="66" customFormat="1" ht="21.75" customHeight="1">
      <c r="A21" s="77" t="s">
        <v>103</v>
      </c>
      <c r="B21" s="76" t="s">
        <v>23</v>
      </c>
      <c r="C21" s="81">
        <f>SUM('U1.1'!E21)</f>
        <v>0.7749200332252767</v>
      </c>
      <c r="D21" s="40">
        <f>SUM('U1.2.'!E21)</f>
        <v>0.321017244161711</v>
      </c>
      <c r="E21" s="69">
        <f>SUM('U1.3.'!E21)</f>
        <v>0</v>
      </c>
      <c r="F21" s="69">
        <f>SUM('U1.4.'!E21)</f>
        <v>0</v>
      </c>
      <c r="G21" s="83">
        <f t="shared" si="0"/>
        <v>2.1918745547739755</v>
      </c>
      <c r="H21" s="80">
        <v>0</v>
      </c>
      <c r="I21" s="69">
        <f>SUM('U 2.2.'!F21)</f>
        <v>1</v>
      </c>
      <c r="J21" s="69">
        <f>SUM('U 2.3.'!E21)</f>
        <v>0.32127997112771284</v>
      </c>
      <c r="K21" s="75">
        <v>1</v>
      </c>
      <c r="L21" s="69">
        <v>1</v>
      </c>
      <c r="M21" s="69">
        <f>SUM('U 2.6.'!E21)</f>
        <v>0.4223394181453826</v>
      </c>
      <c r="N21" s="69">
        <f>SUM('U 2.7.'!E21)</f>
        <v>1</v>
      </c>
      <c r="O21" s="69">
        <f>SUM('U 2.8.'!E21)</f>
        <v>0.1421827753486045</v>
      </c>
      <c r="P21" s="73">
        <v>1</v>
      </c>
      <c r="Q21" s="136">
        <f>SUM('U 2.10.'!E22)</f>
        <v>0.5242989050217968</v>
      </c>
      <c r="R21" s="86">
        <f t="shared" si="1"/>
        <v>19.230303208930493</v>
      </c>
      <c r="S21" s="42">
        <v>0</v>
      </c>
      <c r="T21" s="42">
        <v>0</v>
      </c>
      <c r="U21" s="97">
        <v>1</v>
      </c>
      <c r="V21" s="97">
        <v>4.99975001250715E-05</v>
      </c>
      <c r="W21" s="140">
        <f>SUM('U 3.5.'!B21)</f>
        <v>1</v>
      </c>
      <c r="X21" s="140">
        <f>SUM('U 3.6.'!E21)</f>
        <v>1</v>
      </c>
      <c r="Y21" s="96">
        <f t="shared" si="2"/>
        <v>3.000049997500125</v>
      </c>
      <c r="Z21" s="92">
        <f t="shared" si="3"/>
        <v>24.422227761204592</v>
      </c>
      <c r="AA21" s="103">
        <v>1</v>
      </c>
      <c r="AB21" s="102">
        <v>1</v>
      </c>
      <c r="AC21" s="100">
        <v>0</v>
      </c>
      <c r="AD21" s="100">
        <v>1</v>
      </c>
      <c r="AE21" s="109">
        <v>0</v>
      </c>
      <c r="AF21" s="109">
        <v>0</v>
      </c>
      <c r="AG21" s="108">
        <v>1</v>
      </c>
      <c r="AH21" s="106">
        <v>0</v>
      </c>
      <c r="AI21" s="119">
        <f t="shared" si="4"/>
        <v>24.178005483592546</v>
      </c>
      <c r="AJ21" s="116">
        <v>2</v>
      </c>
      <c r="AK21" s="123">
        <f>SUM(AI21-AI25)</f>
        <v>-1.0730007708106974</v>
      </c>
      <c r="AL21" s="123">
        <f t="shared" si="6"/>
        <v>1.151330654160351</v>
      </c>
      <c r="AM21" s="65">
        <f t="shared" si="5"/>
        <v>0.24422227761204593</v>
      </c>
      <c r="AN21" s="65"/>
      <c r="AO21" s="122"/>
    </row>
    <row r="22" spans="1:38" s="67" customFormat="1" ht="21.75" customHeight="1" thickBot="1">
      <c r="A22" s="78"/>
      <c r="B22" s="79" t="s">
        <v>88</v>
      </c>
      <c r="C22" s="71">
        <v>1</v>
      </c>
      <c r="D22" s="70">
        <v>1.5</v>
      </c>
      <c r="E22" s="70">
        <v>0.5</v>
      </c>
      <c r="F22" s="70">
        <v>1.5</v>
      </c>
      <c r="G22" s="84">
        <f t="shared" si="0"/>
        <v>9</v>
      </c>
      <c r="H22" s="72">
        <v>1</v>
      </c>
      <c r="I22" s="70">
        <v>2</v>
      </c>
      <c r="J22" s="70">
        <v>1</v>
      </c>
      <c r="K22" s="70">
        <v>0.5</v>
      </c>
      <c r="L22" s="70">
        <v>1</v>
      </c>
      <c r="M22" s="70">
        <v>2</v>
      </c>
      <c r="N22" s="70">
        <v>1.4</v>
      </c>
      <c r="O22" s="70">
        <v>1</v>
      </c>
      <c r="P22" s="70">
        <v>1.5</v>
      </c>
      <c r="Q22" s="137">
        <v>1</v>
      </c>
      <c r="R22" s="87">
        <f>SUM(H22:P22)*2.5</f>
        <v>28.5</v>
      </c>
      <c r="S22" s="89">
        <v>0.5</v>
      </c>
      <c r="T22" s="90">
        <v>0.7</v>
      </c>
      <c r="U22" s="91">
        <v>0.5</v>
      </c>
      <c r="V22" s="91">
        <v>0.5</v>
      </c>
      <c r="W22" s="90">
        <v>1</v>
      </c>
      <c r="X22" s="90">
        <v>2</v>
      </c>
      <c r="Y22" s="93"/>
      <c r="Z22" s="94"/>
      <c r="AA22" s="71">
        <v>0</v>
      </c>
      <c r="AB22" s="70">
        <v>0</v>
      </c>
      <c r="AC22" s="110">
        <v>0</v>
      </c>
      <c r="AD22" s="110">
        <v>0</v>
      </c>
      <c r="AE22" s="111"/>
      <c r="AF22" s="111"/>
      <c r="AG22" s="111"/>
      <c r="AH22" s="110"/>
      <c r="AI22" s="125"/>
      <c r="AJ22" s="118"/>
      <c r="AL22" s="124">
        <f>SUM(AL4:AL21)/18</f>
        <v>5.170539143481054</v>
      </c>
    </row>
    <row r="23" spans="35:38" ht="18.75">
      <c r="AI23" s="126"/>
      <c r="AL23" s="58">
        <v>4.1419</v>
      </c>
    </row>
    <row r="24" ht="14.25">
      <c r="AI24" s="121"/>
    </row>
    <row r="25" spans="35:39" ht="14.25">
      <c r="AI25" s="121">
        <f>SUM(AI4:AI21)/18</f>
        <v>25.251006254403244</v>
      </c>
      <c r="AL25" s="141">
        <f>SUM(AI25+AL23)</f>
        <v>29.392906254403243</v>
      </c>
      <c r="AM25" s="141">
        <f>SUM(AI25-AL23)</f>
        <v>21.109106254403244</v>
      </c>
    </row>
    <row r="28" ht="14.25">
      <c r="AE28" s="58" t="s">
        <v>114</v>
      </c>
    </row>
    <row r="30" ht="14.25">
      <c r="AE30" s="58" t="s">
        <v>115</v>
      </c>
    </row>
    <row r="31" ht="14.25">
      <c r="AE31" s="58" t="s">
        <v>117</v>
      </c>
    </row>
    <row r="32" ht="14.25">
      <c r="AE32" s="58" t="s">
        <v>116</v>
      </c>
    </row>
    <row r="34" ht="14.25">
      <c r="AE34" s="58" t="s">
        <v>118</v>
      </c>
    </row>
    <row r="36" ht="14.25">
      <c r="AE36" s="58" t="s">
        <v>119</v>
      </c>
    </row>
  </sheetData>
  <sheetProtection/>
  <mergeCells count="1">
    <mergeCell ref="B2:R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32.28125" style="3" customWidth="1"/>
    <col min="2" max="2" width="28.5742187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7" t="s">
        <v>147</v>
      </c>
      <c r="B1" s="148"/>
      <c r="C1" s="14"/>
      <c r="D1" s="14"/>
      <c r="E1" s="23" t="s">
        <v>5</v>
      </c>
      <c r="F1" s="23" t="s">
        <v>1</v>
      </c>
      <c r="G1" s="143" t="s">
        <v>2</v>
      </c>
      <c r="H1" s="144"/>
      <c r="I1" s="145"/>
      <c r="J1" s="146"/>
    </row>
    <row r="2" spans="1:10" s="6" customFormat="1" ht="82.5" customHeight="1">
      <c r="A2" s="25" t="s">
        <v>24</v>
      </c>
      <c r="B2" s="25" t="s">
        <v>107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1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2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1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1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148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115.5" customHeight="1">
      <c r="A2" s="25" t="s">
        <v>24</v>
      </c>
      <c r="B2" s="36" t="s">
        <v>58</v>
      </c>
      <c r="C2" s="36" t="s">
        <v>59</v>
      </c>
      <c r="D2" s="36" t="s">
        <v>60</v>
      </c>
      <c r="E2" s="36" t="s">
        <v>61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38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128">
        <v>16514.5</v>
      </c>
      <c r="C4" s="29">
        <v>12666.3</v>
      </c>
      <c r="D4" s="39">
        <f>SUM(B4/C4)</f>
        <v>1.3038140577753567</v>
      </c>
      <c r="E4" s="40">
        <f>SUM(D4-0.811)/(1.5674-0.811)</f>
        <v>0.6515257241874098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128">
        <v>8360.5</v>
      </c>
      <c r="C5" s="29">
        <v>8562.1</v>
      </c>
      <c r="D5" s="39">
        <f aca="true" t="shared" si="0" ref="D5:D21">SUM(B5/C5)</f>
        <v>0.976454374510926</v>
      </c>
      <c r="E5" s="40">
        <f>SUM(D5-0.811)/(1.5674-0.811)</f>
        <v>0.21873925768234526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128">
        <v>22982.8</v>
      </c>
      <c r="C6" s="29">
        <v>21006.5</v>
      </c>
      <c r="D6" s="39">
        <f t="shared" si="0"/>
        <v>1.0940804036845737</v>
      </c>
      <c r="E6" s="40">
        <f>SUM(D6-0.811)/(1.5674-0.811)</f>
        <v>0.3742469641520012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128">
        <v>70548.5</v>
      </c>
      <c r="C7" s="29">
        <v>71878.5</v>
      </c>
      <c r="D7" s="39">
        <f t="shared" si="0"/>
        <v>0.9814965532113219</v>
      </c>
      <c r="E7" s="40">
        <f aca="true" t="shared" si="1" ref="E7:E21">SUM(D7-0.811)/(1.5674-0.811)</f>
        <v>0.22540527923231343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128">
        <v>882.1</v>
      </c>
      <c r="C8" s="30">
        <v>796.5</v>
      </c>
      <c r="D8" s="39">
        <f t="shared" si="0"/>
        <v>1.1074701820464532</v>
      </c>
      <c r="E8" s="40">
        <f t="shared" si="1"/>
        <v>0.39194894506405764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128">
        <v>320</v>
      </c>
      <c r="C9" s="29">
        <v>209.9</v>
      </c>
      <c r="D9" s="39">
        <f t="shared" si="0"/>
        <v>1.5245354930919486</v>
      </c>
      <c r="E9" s="40">
        <f t="shared" si="1"/>
        <v>0.9433309004388534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128">
        <v>329.8</v>
      </c>
      <c r="C10" s="29">
        <v>267.1</v>
      </c>
      <c r="D10" s="39">
        <f t="shared" si="0"/>
        <v>1.2347435417446648</v>
      </c>
      <c r="E10" s="40">
        <f t="shared" si="1"/>
        <v>0.5602109224546071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128">
        <v>559</v>
      </c>
      <c r="C11" s="29">
        <v>416.2</v>
      </c>
      <c r="D11" s="39">
        <f t="shared" si="0"/>
        <v>1.3431042767900048</v>
      </c>
      <c r="E11" s="40">
        <f t="shared" si="1"/>
        <v>0.7034694299180392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128">
        <v>82.6</v>
      </c>
      <c r="C12" s="29">
        <v>79.7</v>
      </c>
      <c r="D12" s="39">
        <f t="shared" si="0"/>
        <v>1.0363864491844414</v>
      </c>
      <c r="E12" s="40">
        <f>SUM(D12-0.811)/(1.5674-0.811)</f>
        <v>0.2979725663464324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128">
        <v>1185.1</v>
      </c>
      <c r="C13" s="29">
        <v>1143.2</v>
      </c>
      <c r="D13" s="39">
        <f t="shared" si="0"/>
        <v>1.0366515045486353</v>
      </c>
      <c r="E13" s="40">
        <f t="shared" si="1"/>
        <v>0.2983229832742402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128">
        <v>110.3</v>
      </c>
      <c r="C14" s="29">
        <v>136</v>
      </c>
      <c r="D14" s="39">
        <f t="shared" si="0"/>
        <v>0.8110294117647059</v>
      </c>
      <c r="E14" s="40">
        <f t="shared" si="1"/>
        <v>3.888387718909757E-05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128">
        <v>1388.9</v>
      </c>
      <c r="C15" s="29">
        <v>1362.4</v>
      </c>
      <c r="D15" s="39">
        <f t="shared" si="0"/>
        <v>1.0194509688784499</v>
      </c>
      <c r="E15" s="40">
        <f t="shared" si="1"/>
        <v>0.2755829837102722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128">
        <v>288.6</v>
      </c>
      <c r="C16" s="29">
        <v>267.6</v>
      </c>
      <c r="D16" s="39">
        <f t="shared" si="0"/>
        <v>1.0784753363228698</v>
      </c>
      <c r="E16" s="40">
        <f t="shared" si="1"/>
        <v>0.3536162563760839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128">
        <v>628.7</v>
      </c>
      <c r="C17" s="29">
        <v>401.1</v>
      </c>
      <c r="D17" s="39">
        <f t="shared" si="0"/>
        <v>1.5674395412615307</v>
      </c>
      <c r="E17" s="40">
        <f t="shared" si="1"/>
        <v>1.0000522755969472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128">
        <v>900.6</v>
      </c>
      <c r="C18" s="29">
        <v>785.3</v>
      </c>
      <c r="D18" s="39">
        <f t="shared" si="0"/>
        <v>1.1468228702406724</v>
      </c>
      <c r="E18" s="40">
        <f t="shared" si="1"/>
        <v>0.44397523828750984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128">
        <v>717.7</v>
      </c>
      <c r="C19" s="29">
        <v>680.5</v>
      </c>
      <c r="D19" s="39">
        <f t="shared" si="0"/>
        <v>1.0546656869948567</v>
      </c>
      <c r="E19" s="40">
        <f t="shared" si="1"/>
        <v>0.32213866604290947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128">
        <v>2169.4</v>
      </c>
      <c r="C20" s="29">
        <v>1662.9</v>
      </c>
      <c r="D20" s="39">
        <f t="shared" si="0"/>
        <v>1.3045883697155571</v>
      </c>
      <c r="E20" s="40">
        <f t="shared" si="1"/>
        <v>0.6525494047006308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128">
        <v>1512.1</v>
      </c>
      <c r="C21" s="29">
        <v>1337.6</v>
      </c>
      <c r="D21" s="39">
        <f t="shared" si="0"/>
        <v>1.1304575358851674</v>
      </c>
      <c r="E21" s="40">
        <f t="shared" si="1"/>
        <v>0.4223394181453826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>
      <c r="A22" s="4"/>
      <c r="B22" s="41">
        <f>SUM(B4:B21)</f>
        <v>129481.20000000003</v>
      </c>
      <c r="C22" s="41">
        <f>SUM(C4:C21)</f>
        <v>123659.4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159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115.5" customHeight="1">
      <c r="A2" s="25" t="s">
        <v>24</v>
      </c>
      <c r="B2" s="36" t="s">
        <v>64</v>
      </c>
      <c r="C2" s="36" t="s">
        <v>65</v>
      </c>
      <c r="D2" s="36" t="s">
        <v>62</v>
      </c>
      <c r="E2" s="36" t="s">
        <v>63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66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128">
        <v>479.3</v>
      </c>
      <c r="C4" s="32">
        <v>457.3</v>
      </c>
      <c r="D4" s="44">
        <f>SUM(C4-B4)</f>
        <v>-22</v>
      </c>
      <c r="E4" s="40">
        <v>1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128">
        <v>365.4</v>
      </c>
      <c r="C5" s="32">
        <v>217.5</v>
      </c>
      <c r="D5" s="44">
        <f aca="true" t="shared" si="0" ref="D5:D21">SUM(C5-B5)</f>
        <v>-147.89999999999998</v>
      </c>
      <c r="E5" s="40">
        <v>1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128">
        <v>2540.3</v>
      </c>
      <c r="C6" s="32">
        <v>722.9</v>
      </c>
      <c r="D6" s="44">
        <f t="shared" si="0"/>
        <v>-1817.4</v>
      </c>
      <c r="E6" s="40">
        <v>1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128">
        <v>9420.9</v>
      </c>
      <c r="C7" s="32">
        <v>10329.3</v>
      </c>
      <c r="D7" s="44">
        <f t="shared" si="0"/>
        <v>908.3999999999996</v>
      </c>
      <c r="E7" s="40">
        <v>0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128">
        <v>310.2</v>
      </c>
      <c r="C8" s="32">
        <v>207.1</v>
      </c>
      <c r="D8" s="44">
        <f t="shared" si="0"/>
        <v>-103.1</v>
      </c>
      <c r="E8" s="40">
        <v>1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128">
        <v>130.2</v>
      </c>
      <c r="C9" s="32">
        <v>106.6</v>
      </c>
      <c r="D9" s="44">
        <f t="shared" si="0"/>
        <v>-23.599999999999994</v>
      </c>
      <c r="E9" s="40">
        <v>1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128">
        <v>31.7</v>
      </c>
      <c r="C10" s="32">
        <v>50.1</v>
      </c>
      <c r="D10" s="44">
        <f t="shared" si="0"/>
        <v>18.400000000000002</v>
      </c>
      <c r="E10" s="40">
        <v>0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128">
        <v>241.6</v>
      </c>
      <c r="C11" s="32">
        <v>188.5</v>
      </c>
      <c r="D11" s="44">
        <f t="shared" si="0"/>
        <v>-53.099999999999994</v>
      </c>
      <c r="E11" s="40">
        <v>1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128">
        <v>23.1</v>
      </c>
      <c r="C12" s="32">
        <v>17.6</v>
      </c>
      <c r="D12" s="44">
        <f t="shared" si="0"/>
        <v>-5.5</v>
      </c>
      <c r="E12" s="40">
        <v>1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128">
        <v>360.9</v>
      </c>
      <c r="C13" s="32">
        <v>158</v>
      </c>
      <c r="D13" s="44">
        <f t="shared" si="0"/>
        <v>-202.89999999999998</v>
      </c>
      <c r="E13" s="40">
        <v>1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128">
        <v>11.4</v>
      </c>
      <c r="C14" s="32">
        <v>20.8</v>
      </c>
      <c r="D14" s="44">
        <f t="shared" si="0"/>
        <v>9.4</v>
      </c>
      <c r="E14" s="40"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128">
        <v>249.8</v>
      </c>
      <c r="C15" s="32">
        <v>136.8</v>
      </c>
      <c r="D15" s="44">
        <f t="shared" si="0"/>
        <v>-113</v>
      </c>
      <c r="E15" s="40">
        <v>1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128">
        <v>38</v>
      </c>
      <c r="C16" s="32">
        <v>23.1</v>
      </c>
      <c r="D16" s="44">
        <f t="shared" si="0"/>
        <v>-14.899999999999999</v>
      </c>
      <c r="E16" s="40">
        <v>1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128">
        <v>114.4</v>
      </c>
      <c r="C17" s="32">
        <v>88.4</v>
      </c>
      <c r="D17" s="44">
        <f t="shared" si="0"/>
        <v>-26</v>
      </c>
      <c r="E17" s="40">
        <v>1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128">
        <v>257.5</v>
      </c>
      <c r="C18" s="32">
        <v>252.2</v>
      </c>
      <c r="D18" s="44">
        <f t="shared" si="0"/>
        <v>-5.300000000000011</v>
      </c>
      <c r="E18" s="40">
        <v>1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128">
        <v>184.2</v>
      </c>
      <c r="C19" s="32">
        <v>165.5</v>
      </c>
      <c r="D19" s="44">
        <f t="shared" si="0"/>
        <v>-18.69999999999999</v>
      </c>
      <c r="E19" s="40">
        <v>1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128">
        <v>102.5</v>
      </c>
      <c r="C20" s="32">
        <v>229.3</v>
      </c>
      <c r="D20" s="44">
        <f t="shared" si="0"/>
        <v>126.80000000000001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128">
        <v>656.7</v>
      </c>
      <c r="C21" s="32">
        <v>525.2</v>
      </c>
      <c r="D21" s="44">
        <f t="shared" si="0"/>
        <v>-131.5</v>
      </c>
      <c r="E21" s="40">
        <v>1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15518.100000000002</v>
      </c>
      <c r="C22" s="41">
        <f>SUM(C4:C21)</f>
        <v>13896.2</v>
      </c>
      <c r="D22" s="35">
        <f>SUM(D4:D21)</f>
        <v>-1621.9000000000003</v>
      </c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149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115.5" customHeight="1">
      <c r="A2" s="25" t="s">
        <v>24</v>
      </c>
      <c r="B2" s="36" t="s">
        <v>68</v>
      </c>
      <c r="C2" s="36" t="s">
        <v>67</v>
      </c>
      <c r="D2" s="36" t="s">
        <v>69</v>
      </c>
      <c r="E2" s="36" t="s">
        <v>61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33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128">
        <v>479.3</v>
      </c>
      <c r="C4" s="32">
        <v>2.5</v>
      </c>
      <c r="D4" s="39">
        <f>SUM(C4/B4)</f>
        <v>0.005215939912372209</v>
      </c>
      <c r="E4" s="40">
        <f>SUM(D4-0.0008)/(0.1751-0.0008)</f>
        <v>0.025335283490374116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128">
        <v>365.4</v>
      </c>
      <c r="C5" s="32">
        <v>31.3</v>
      </c>
      <c r="D5" s="39">
        <f aca="true" t="shared" si="0" ref="D5:D21">SUM(C5/B5)</f>
        <v>0.08565955117679257</v>
      </c>
      <c r="E5" s="40">
        <f aca="true" t="shared" si="1" ref="E5:E21">SUM(D5-0.0008)/(0.1751-0.0008)</f>
        <v>0.48685915764080645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128">
        <v>2540.3</v>
      </c>
      <c r="C6" s="32">
        <v>2</v>
      </c>
      <c r="D6" s="39">
        <f t="shared" si="0"/>
        <v>0.0007873085856001259</v>
      </c>
      <c r="E6" s="40">
        <v>0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128">
        <v>9420.9</v>
      </c>
      <c r="C7" s="32">
        <v>152</v>
      </c>
      <c r="D7" s="39">
        <f t="shared" si="0"/>
        <v>0.016134339606619325</v>
      </c>
      <c r="E7" s="40">
        <f t="shared" si="1"/>
        <v>0.08797670457039199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128">
        <v>310.2</v>
      </c>
      <c r="C8" s="32">
        <v>10.2</v>
      </c>
      <c r="D8" s="39">
        <f t="shared" si="0"/>
        <v>0.03288201160541586</v>
      </c>
      <c r="E8" s="40">
        <f t="shared" si="1"/>
        <v>0.1840620287172453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128">
        <v>130.2</v>
      </c>
      <c r="C9" s="32">
        <v>4.3</v>
      </c>
      <c r="D9" s="39">
        <f t="shared" si="0"/>
        <v>0.03302611367127496</v>
      </c>
      <c r="E9" s="40">
        <f t="shared" si="1"/>
        <v>0.18488877608304624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128">
        <v>31.7</v>
      </c>
      <c r="C10" s="32">
        <v>1.1</v>
      </c>
      <c r="D10" s="39">
        <f t="shared" si="0"/>
        <v>0.034700315457413256</v>
      </c>
      <c r="E10" s="40">
        <f t="shared" si="1"/>
        <v>0.1944940645864214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128">
        <v>241.6</v>
      </c>
      <c r="C11" s="32">
        <v>16.2</v>
      </c>
      <c r="D11" s="39">
        <f t="shared" si="0"/>
        <v>0.06705298013245033</v>
      </c>
      <c r="E11" s="40">
        <f t="shared" si="1"/>
        <v>0.3801088934736106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128">
        <v>23.1</v>
      </c>
      <c r="C12" s="32">
        <v>1.7</v>
      </c>
      <c r="D12" s="39">
        <f t="shared" si="0"/>
        <v>0.07359307359307359</v>
      </c>
      <c r="E12" s="40">
        <f t="shared" si="1"/>
        <v>0.41763094430908543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128">
        <v>360.9</v>
      </c>
      <c r="C13" s="32">
        <v>63.2</v>
      </c>
      <c r="D13" s="39">
        <f t="shared" si="0"/>
        <v>0.17511776115267388</v>
      </c>
      <c r="E13" s="40">
        <f t="shared" si="1"/>
        <v>1.000101899900596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128">
        <v>11.4</v>
      </c>
      <c r="C14" s="32">
        <v>0</v>
      </c>
      <c r="D14" s="39">
        <f t="shared" si="0"/>
        <v>0</v>
      </c>
      <c r="E14" s="40"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128">
        <v>249.8</v>
      </c>
      <c r="C15" s="32">
        <v>3.9</v>
      </c>
      <c r="D15" s="39">
        <f t="shared" si="0"/>
        <v>0.015612489991993593</v>
      </c>
      <c r="E15" s="40">
        <f t="shared" si="1"/>
        <v>0.08498273087776013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128">
        <v>38</v>
      </c>
      <c r="C16" s="32">
        <v>0.9</v>
      </c>
      <c r="D16" s="39">
        <f t="shared" si="0"/>
        <v>0.02368421052631579</v>
      </c>
      <c r="E16" s="40">
        <f t="shared" si="1"/>
        <v>0.13129208563577618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128">
        <v>114.4</v>
      </c>
      <c r="C17" s="32">
        <v>2.5</v>
      </c>
      <c r="D17" s="39">
        <f t="shared" si="0"/>
        <v>0.021853146853146852</v>
      </c>
      <c r="E17" s="40">
        <f t="shared" si="1"/>
        <v>0.12078684367840994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128">
        <v>257.5</v>
      </c>
      <c r="C18" s="32">
        <v>4.3</v>
      </c>
      <c r="D18" s="39">
        <f t="shared" si="0"/>
        <v>0.016699029126213592</v>
      </c>
      <c r="E18" s="40">
        <f t="shared" si="1"/>
        <v>0.09121646085033616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128">
        <v>184.2</v>
      </c>
      <c r="C19" s="32">
        <v>28</v>
      </c>
      <c r="D19" s="39">
        <f t="shared" si="0"/>
        <v>0.15200868621064062</v>
      </c>
      <c r="E19" s="40">
        <f t="shared" si="1"/>
        <v>0.867519714346762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128">
        <v>102.5</v>
      </c>
      <c r="C20" s="32">
        <v>0</v>
      </c>
      <c r="D20" s="39">
        <f t="shared" si="0"/>
        <v>0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128">
        <v>656.7</v>
      </c>
      <c r="C21" s="32">
        <v>16.8</v>
      </c>
      <c r="D21" s="39">
        <f t="shared" si="0"/>
        <v>0.025582457743261764</v>
      </c>
      <c r="E21" s="40">
        <f t="shared" si="1"/>
        <v>0.1421827753486045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15518.100000000002</v>
      </c>
      <c r="C22" s="41">
        <f>SUM(C4:C21)</f>
        <v>340.9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4.28125" style="3" customWidth="1"/>
    <col min="2" max="2" width="32.710937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7" t="s">
        <v>151</v>
      </c>
      <c r="B1" s="148"/>
      <c r="C1" s="14"/>
      <c r="D1" s="14"/>
      <c r="E1" s="23" t="s">
        <v>5</v>
      </c>
      <c r="F1" s="23" t="s">
        <v>1</v>
      </c>
      <c r="G1" s="143" t="s">
        <v>2</v>
      </c>
      <c r="H1" s="144"/>
      <c r="I1" s="145"/>
      <c r="J1" s="146"/>
    </row>
    <row r="2" spans="1:10" s="6" customFormat="1" ht="82.5" customHeight="1">
      <c r="A2" s="25" t="s">
        <v>24</v>
      </c>
      <c r="B2" s="25" t="s">
        <v>70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1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3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1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1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90" zoomScaleSheetLayoutView="90" zoomScalePageLayoutView="0" workbookViewId="0" topLeftCell="A1">
      <selection activeCell="C13" sqref="C13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>
      <c r="A1" s="147" t="s">
        <v>165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ht="18.75" customHeight="1" thickBot="1">
      <c r="A2" s="130"/>
      <c r="B2" s="131"/>
      <c r="C2" s="131"/>
      <c r="D2" s="131"/>
      <c r="E2" s="131" t="s">
        <v>173</v>
      </c>
      <c r="F2" s="98"/>
      <c r="G2" s="138"/>
      <c r="H2" s="138"/>
      <c r="I2" s="48"/>
      <c r="J2" s="45"/>
      <c r="K2" s="132"/>
      <c r="L2" s="133"/>
      <c r="M2" s="139"/>
      <c r="N2" s="134"/>
    </row>
    <row r="3" spans="1:14" s="6" customFormat="1" ht="115.5" customHeight="1">
      <c r="A3" s="25" t="s">
        <v>24</v>
      </c>
      <c r="B3" s="36" t="s">
        <v>161</v>
      </c>
      <c r="C3" s="36" t="s">
        <v>162</v>
      </c>
      <c r="D3" s="36" t="s">
        <v>164</v>
      </c>
      <c r="E3" s="36" t="s">
        <v>163</v>
      </c>
      <c r="F3" s="36" t="s">
        <v>39</v>
      </c>
      <c r="G3" s="15"/>
      <c r="H3" s="8"/>
      <c r="I3" s="8"/>
      <c r="J3" s="9"/>
      <c r="K3" s="9"/>
      <c r="L3" s="8"/>
      <c r="M3" s="15"/>
      <c r="N3" s="15"/>
    </row>
    <row r="4" spans="1:14" s="6" customFormat="1" ht="15" customHeight="1">
      <c r="A4" s="27" t="s">
        <v>0</v>
      </c>
      <c r="B4" s="37" t="s">
        <v>6</v>
      </c>
      <c r="C4" s="38">
        <v>3</v>
      </c>
      <c r="D4" s="38" t="s">
        <v>38</v>
      </c>
      <c r="E4" s="38">
        <v>5</v>
      </c>
      <c r="F4" s="38"/>
      <c r="G4" s="16"/>
      <c r="H4" s="16"/>
      <c r="I4" s="16"/>
      <c r="J4" s="17"/>
      <c r="K4" s="17"/>
      <c r="L4" s="16"/>
      <c r="M4" s="16"/>
      <c r="N4" s="16"/>
    </row>
    <row r="5" spans="1:15" ht="18" customHeight="1">
      <c r="A5" s="19" t="s">
        <v>8</v>
      </c>
      <c r="B5" s="128">
        <v>1355</v>
      </c>
      <c r="C5" s="128">
        <v>1223</v>
      </c>
      <c r="D5" s="39">
        <f aca="true" t="shared" si="0" ref="D5:D22">SUM(B5/C5)</f>
        <v>1.107931316434996</v>
      </c>
      <c r="E5" s="40">
        <f aca="true" t="shared" si="1" ref="E5:E10">(1.1268-D5)/(1.1268-0.7758)</f>
        <v>0.05375693323362975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9</v>
      </c>
      <c r="B6" s="128">
        <v>1528</v>
      </c>
      <c r="C6" s="128">
        <v>1656</v>
      </c>
      <c r="D6" s="39">
        <f t="shared" si="0"/>
        <v>0.9227053140096618</v>
      </c>
      <c r="E6" s="40">
        <f t="shared" si="1"/>
        <v>0.5814663418528154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28</v>
      </c>
      <c r="B7" s="128">
        <v>1276</v>
      </c>
      <c r="C7" s="128">
        <v>1326</v>
      </c>
      <c r="D7" s="39">
        <f t="shared" si="0"/>
        <v>0.9622926093514329</v>
      </c>
      <c r="E7" s="40">
        <f t="shared" si="1"/>
        <v>0.4686820246397924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29</v>
      </c>
      <c r="B8" s="128">
        <v>586</v>
      </c>
      <c r="C8" s="128">
        <v>551</v>
      </c>
      <c r="D8" s="39">
        <f t="shared" si="0"/>
        <v>1.0635208711433757</v>
      </c>
      <c r="E8" s="40">
        <f t="shared" si="1"/>
        <v>0.18028241839494116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10</v>
      </c>
      <c r="B9" s="128">
        <v>1266</v>
      </c>
      <c r="C9" s="128">
        <v>1330</v>
      </c>
      <c r="D9" s="39">
        <f t="shared" si="0"/>
        <v>0.9518796992481203</v>
      </c>
      <c r="E9" s="40">
        <f t="shared" si="1"/>
        <v>0.4983484351905405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11</v>
      </c>
      <c r="B10" s="128">
        <v>1456</v>
      </c>
      <c r="C10" s="128">
        <v>1612</v>
      </c>
      <c r="D10" s="39">
        <f t="shared" si="0"/>
        <v>0.9032258064516129</v>
      </c>
      <c r="E10" s="40">
        <f t="shared" si="1"/>
        <v>0.6369635143828694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12</v>
      </c>
      <c r="B11" s="128">
        <v>2920</v>
      </c>
      <c r="C11" s="128">
        <v>2987</v>
      </c>
      <c r="D11" s="39">
        <f t="shared" si="0"/>
        <v>0.9775694676933377</v>
      </c>
      <c r="E11" s="40">
        <f>(1.1268-D11)/(1.1268-0.7758)</f>
        <v>0.42515821169989254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13</v>
      </c>
      <c r="B12" s="128">
        <v>2672</v>
      </c>
      <c r="C12" s="128">
        <v>2548</v>
      </c>
      <c r="D12" s="39">
        <f t="shared" si="0"/>
        <v>1.0486656200941915</v>
      </c>
      <c r="E12" s="40">
        <f aca="true" t="shared" si="2" ref="E12:E22">(1.1268-D12)/(1.1268-0.7758)</f>
        <v>0.22260507095671944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14</v>
      </c>
      <c r="B13" s="128">
        <v>4181</v>
      </c>
      <c r="C13" s="128">
        <v>4191</v>
      </c>
      <c r="D13" s="39">
        <f t="shared" si="0"/>
        <v>0.9976139346218086</v>
      </c>
      <c r="E13" s="40">
        <f t="shared" si="2"/>
        <v>0.36805146831393576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15</v>
      </c>
      <c r="B14" s="128">
        <v>830</v>
      </c>
      <c r="C14" s="128">
        <v>912</v>
      </c>
      <c r="D14" s="39">
        <f t="shared" si="0"/>
        <v>0.9100877192982456</v>
      </c>
      <c r="E14" s="40">
        <f t="shared" si="2"/>
        <v>0.6174139051332035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16</v>
      </c>
      <c r="B15" s="128">
        <v>5918</v>
      </c>
      <c r="C15" s="128">
        <v>5252</v>
      </c>
      <c r="D15" s="39">
        <f t="shared" si="0"/>
        <v>1.1268088347296268</v>
      </c>
      <c r="E15" s="40"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17</v>
      </c>
      <c r="B16" s="128">
        <v>1985</v>
      </c>
      <c r="C16" s="128">
        <v>1825</v>
      </c>
      <c r="D16" s="39">
        <f t="shared" si="0"/>
        <v>1.0876712328767124</v>
      </c>
      <c r="E16" s="40">
        <f t="shared" si="2"/>
        <v>0.11147796901221542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18</v>
      </c>
      <c r="B17" s="128">
        <v>3661</v>
      </c>
      <c r="C17" s="128">
        <v>3554</v>
      </c>
      <c r="D17" s="39">
        <f t="shared" si="0"/>
        <v>1.030106921778278</v>
      </c>
      <c r="E17" s="40">
        <f t="shared" si="2"/>
        <v>0.2754788553325417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19</v>
      </c>
      <c r="B18" s="128">
        <v>2558</v>
      </c>
      <c r="C18" s="128">
        <v>2643</v>
      </c>
      <c r="D18" s="39">
        <f t="shared" si="0"/>
        <v>0.9678395762391222</v>
      </c>
      <c r="E18" s="40">
        <f t="shared" si="2"/>
        <v>0.4528787001734411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20</v>
      </c>
      <c r="B19" s="128">
        <v>1609</v>
      </c>
      <c r="C19" s="128">
        <v>2074</v>
      </c>
      <c r="D19" s="39">
        <f t="shared" si="0"/>
        <v>0.7757955641272902</v>
      </c>
      <c r="E19" s="40">
        <f t="shared" si="2"/>
        <v>1.0000126378139882</v>
      </c>
      <c r="F19" s="33"/>
      <c r="G19" s="24"/>
      <c r="H19" s="4"/>
      <c r="I19" s="11"/>
      <c r="J19" s="10"/>
      <c r="K19" s="11"/>
      <c r="L19" s="11"/>
      <c r="M19" s="11"/>
      <c r="N19" s="11"/>
      <c r="O19" s="31"/>
    </row>
    <row r="20" spans="1:15" ht="18" customHeight="1">
      <c r="A20" s="19" t="s">
        <v>21</v>
      </c>
      <c r="B20" s="128">
        <v>2083</v>
      </c>
      <c r="C20" s="128">
        <v>2200</v>
      </c>
      <c r="D20" s="39">
        <f t="shared" si="0"/>
        <v>0.9468181818181818</v>
      </c>
      <c r="E20" s="40">
        <f t="shared" si="2"/>
        <v>0.5127687127687129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22</v>
      </c>
      <c r="B21" s="128">
        <v>2184</v>
      </c>
      <c r="C21" s="128">
        <v>1974</v>
      </c>
      <c r="D21" s="39">
        <f t="shared" si="0"/>
        <v>1.1063829787234043</v>
      </c>
      <c r="E21" s="40">
        <f t="shared" si="2"/>
        <v>0.05816815178517301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5" ht="18" customHeight="1">
      <c r="A22" s="19" t="s">
        <v>23</v>
      </c>
      <c r="B22" s="128">
        <v>939</v>
      </c>
      <c r="C22" s="128">
        <v>996</v>
      </c>
      <c r="D22" s="39">
        <f t="shared" si="0"/>
        <v>0.9427710843373494</v>
      </c>
      <c r="E22" s="40">
        <f t="shared" si="2"/>
        <v>0.5242989050217968</v>
      </c>
      <c r="F22" s="33"/>
      <c r="G22" s="7"/>
      <c r="H22" s="7"/>
      <c r="I22" s="12"/>
      <c r="J22" s="12"/>
      <c r="K22" s="12"/>
      <c r="L22" s="12"/>
      <c r="M22" s="12"/>
      <c r="N22" s="12"/>
      <c r="O22" s="31"/>
    </row>
    <row r="23" spans="1:14" ht="18.75">
      <c r="A23" s="4"/>
      <c r="B23" s="41">
        <f>SUM(B5:B22)</f>
        <v>39007</v>
      </c>
      <c r="C23" s="41">
        <f>SUM(C5:C22)</f>
        <v>38854</v>
      </c>
      <c r="D23" s="35"/>
      <c r="E23" s="35"/>
      <c r="F23" s="35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1:14" ht="18.75">
      <c r="A26" s="21"/>
      <c r="B26" s="21"/>
      <c r="C26" s="21"/>
      <c r="D26" s="21"/>
      <c r="E26" s="21"/>
      <c r="F26" s="21"/>
      <c r="G26" s="7"/>
      <c r="H26" s="7"/>
      <c r="I26" s="12"/>
      <c r="J26" s="12"/>
      <c r="K26" s="12"/>
      <c r="L26" s="12"/>
      <c r="M26" s="12"/>
      <c r="N26" s="12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29" spans="9:14" ht="18.75">
      <c r="I29" s="13"/>
      <c r="J29" s="13"/>
      <c r="K29" s="13"/>
      <c r="L29" s="13"/>
      <c r="M29" s="13"/>
      <c r="N29" s="13"/>
    </row>
    <row r="34" spans="1:8" ht="18.75">
      <c r="A34" s="5"/>
      <c r="B34" s="5"/>
      <c r="C34" s="5"/>
      <c r="D34" s="5"/>
      <c r="E34" s="5"/>
      <c r="F34" s="5"/>
      <c r="G34" s="5"/>
      <c r="H34" s="5"/>
    </row>
  </sheetData>
  <sheetProtection/>
  <mergeCells count="2">
    <mergeCell ref="A1:E1"/>
    <mergeCell ref="K1:N1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SheetLayoutView="90" zoomScalePageLayoutView="0" workbookViewId="0" topLeftCell="A1">
      <selection activeCell="A13" sqref="A13"/>
    </sheetView>
  </sheetViews>
  <sheetFormatPr defaultColWidth="9.140625" defaultRowHeight="12.75"/>
  <cols>
    <col min="1" max="1" width="39.8515625" style="3" customWidth="1"/>
    <col min="2" max="2" width="41.1406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7" t="s">
        <v>152</v>
      </c>
      <c r="B1" s="148"/>
      <c r="C1" s="14"/>
      <c r="D1" s="14"/>
      <c r="E1" s="23" t="s">
        <v>5</v>
      </c>
      <c r="F1" s="23" t="s">
        <v>1</v>
      </c>
      <c r="G1" s="143" t="s">
        <v>2</v>
      </c>
      <c r="H1" s="144"/>
      <c r="I1" s="145"/>
      <c r="J1" s="146"/>
    </row>
    <row r="2" spans="1:10" s="6" customFormat="1" ht="82.5" customHeight="1">
      <c r="A2" s="25" t="s">
        <v>24</v>
      </c>
      <c r="B2" s="25" t="s">
        <v>71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0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0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0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0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2">
        <v>0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0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0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0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0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0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0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0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0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0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0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0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0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0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 hidden="1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39.8515625" style="3" customWidth="1"/>
    <col min="2" max="2" width="41.1406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7" t="s">
        <v>153</v>
      </c>
      <c r="B1" s="148"/>
      <c r="C1" s="14"/>
      <c r="D1" s="14"/>
      <c r="E1" s="23" t="s">
        <v>5</v>
      </c>
      <c r="F1" s="23" t="s">
        <v>1</v>
      </c>
      <c r="G1" s="143" t="s">
        <v>2</v>
      </c>
      <c r="H1" s="144"/>
      <c r="I1" s="145"/>
      <c r="J1" s="146"/>
    </row>
    <row r="2" spans="1:10" s="6" customFormat="1" ht="82.5" customHeight="1">
      <c r="A2" s="25" t="s">
        <v>24</v>
      </c>
      <c r="B2" s="25" t="s">
        <v>72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0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0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0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0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2">
        <v>0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0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0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0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0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0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0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0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0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0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0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0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0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 hidden="1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110" zoomScaleSheetLayoutView="110" zoomScalePageLayoutView="0" workbookViewId="0" topLeftCell="A1">
      <selection activeCell="R7" sqref="R7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16.57421875" style="3" customWidth="1"/>
    <col min="4" max="4" width="17.57421875" style="3" customWidth="1"/>
    <col min="5" max="5" width="17.57421875" style="3" hidden="1" customWidth="1"/>
    <col min="6" max="6" width="22.57421875" style="3" hidden="1" customWidth="1"/>
    <col min="7" max="7" width="21.140625" style="3" hidden="1" customWidth="1"/>
    <col min="8" max="8" width="19.8515625" style="2" hidden="1" customWidth="1"/>
    <col min="9" max="9" width="19.140625" style="2" hidden="1" customWidth="1"/>
    <col min="10" max="10" width="9.8515625" style="2" hidden="1" customWidth="1"/>
    <col min="11" max="13" width="9.7109375" style="2" hidden="1" customWidth="1"/>
    <col min="14" max="14" width="18.140625" style="1" customWidth="1"/>
    <col min="15" max="16384" width="9.140625" style="1" customWidth="1"/>
  </cols>
  <sheetData>
    <row r="1" spans="1:13" ht="76.5" customHeight="1" thickBot="1">
      <c r="A1" s="147" t="s">
        <v>154</v>
      </c>
      <c r="B1" s="148"/>
      <c r="C1" s="148"/>
      <c r="D1" s="148"/>
      <c r="E1" s="98"/>
      <c r="F1" s="14"/>
      <c r="G1" s="14"/>
      <c r="H1" s="23" t="s">
        <v>5</v>
      </c>
      <c r="I1" s="23" t="s">
        <v>1</v>
      </c>
      <c r="J1" s="143" t="s">
        <v>2</v>
      </c>
      <c r="K1" s="144"/>
      <c r="L1" s="145"/>
      <c r="M1" s="146"/>
    </row>
    <row r="2" spans="1:13" s="6" customFormat="1" ht="115.5" customHeight="1">
      <c r="A2" s="25" t="s">
        <v>24</v>
      </c>
      <c r="B2" s="36" t="s">
        <v>74</v>
      </c>
      <c r="C2" s="36" t="s">
        <v>73</v>
      </c>
      <c r="D2" s="36" t="s">
        <v>61</v>
      </c>
      <c r="E2" s="36" t="s">
        <v>39</v>
      </c>
      <c r="F2" s="15"/>
      <c r="G2" s="8"/>
      <c r="H2" s="8"/>
      <c r="I2" s="9"/>
      <c r="J2" s="9"/>
      <c r="K2" s="8"/>
      <c r="L2" s="15"/>
      <c r="M2" s="15"/>
    </row>
    <row r="3" spans="1:13" s="6" customFormat="1" ht="15" customHeight="1">
      <c r="A3" s="26" t="s">
        <v>0</v>
      </c>
      <c r="B3" s="38" t="s">
        <v>6</v>
      </c>
      <c r="C3" s="38">
        <v>3</v>
      </c>
      <c r="D3" s="38">
        <v>4</v>
      </c>
      <c r="E3" s="38"/>
      <c r="F3" s="16"/>
      <c r="G3" s="16"/>
      <c r="H3" s="16"/>
      <c r="I3" s="17"/>
      <c r="J3" s="17"/>
      <c r="K3" s="16"/>
      <c r="L3" s="16"/>
      <c r="M3" s="16"/>
    </row>
    <row r="4" spans="1:14" ht="18" customHeight="1">
      <c r="A4" s="19" t="s">
        <v>8</v>
      </c>
      <c r="B4" s="46">
        <v>3</v>
      </c>
      <c r="C4" s="39">
        <f>SUM(1-B4/12)</f>
        <v>0.75</v>
      </c>
      <c r="D4" s="40">
        <f>SUM(C4-0.75)/(1-0.75)</f>
        <v>0</v>
      </c>
      <c r="E4" s="33"/>
      <c r="F4" s="24"/>
      <c r="G4" s="4"/>
      <c r="H4" s="11"/>
      <c r="I4" s="10"/>
      <c r="J4" s="11"/>
      <c r="K4" s="11"/>
      <c r="L4" s="11"/>
      <c r="M4" s="11"/>
      <c r="N4" s="31"/>
    </row>
    <row r="5" spans="1:14" ht="18" customHeight="1">
      <c r="A5" s="19" t="s">
        <v>9</v>
      </c>
      <c r="B5" s="46">
        <v>3</v>
      </c>
      <c r="C5" s="39">
        <f aca="true" t="shared" si="0" ref="C5:C21">SUM(1-B5/12)</f>
        <v>0.75</v>
      </c>
      <c r="D5" s="40">
        <f aca="true" t="shared" si="1" ref="D5:D21">SUM(C5-0.75)/(1-0.75)</f>
        <v>0</v>
      </c>
      <c r="E5" s="33"/>
      <c r="F5" s="24"/>
      <c r="G5" s="4"/>
      <c r="H5" s="11"/>
      <c r="I5" s="10"/>
      <c r="J5" s="11"/>
      <c r="K5" s="11"/>
      <c r="L5" s="11"/>
      <c r="M5" s="11"/>
      <c r="N5" s="31"/>
    </row>
    <row r="6" spans="1:14" ht="18" customHeight="1">
      <c r="A6" s="19" t="s">
        <v>28</v>
      </c>
      <c r="B6" s="46">
        <v>0</v>
      </c>
      <c r="C6" s="39">
        <f t="shared" si="0"/>
        <v>1</v>
      </c>
      <c r="D6" s="40">
        <f t="shared" si="1"/>
        <v>1</v>
      </c>
      <c r="E6" s="33"/>
      <c r="F6" s="24"/>
      <c r="G6" s="4"/>
      <c r="H6" s="11"/>
      <c r="I6" s="10"/>
      <c r="J6" s="11"/>
      <c r="K6" s="11"/>
      <c r="L6" s="11"/>
      <c r="M6" s="11"/>
      <c r="N6" s="31"/>
    </row>
    <row r="7" spans="1:14" ht="18" customHeight="1">
      <c r="A7" s="19" t="s">
        <v>29</v>
      </c>
      <c r="B7" s="46">
        <v>0</v>
      </c>
      <c r="C7" s="39">
        <f t="shared" si="0"/>
        <v>1</v>
      </c>
      <c r="D7" s="40">
        <f t="shared" si="1"/>
        <v>1</v>
      </c>
      <c r="E7" s="33"/>
      <c r="F7" s="24"/>
      <c r="G7" s="4"/>
      <c r="H7" s="11"/>
      <c r="I7" s="10"/>
      <c r="J7" s="11"/>
      <c r="K7" s="11"/>
      <c r="L7" s="11"/>
      <c r="M7" s="11"/>
      <c r="N7" s="31"/>
    </row>
    <row r="8" spans="1:14" ht="18" customHeight="1">
      <c r="A8" s="19" t="s">
        <v>10</v>
      </c>
      <c r="B8" s="47">
        <v>0</v>
      </c>
      <c r="C8" s="39">
        <f t="shared" si="0"/>
        <v>1</v>
      </c>
      <c r="D8" s="40">
        <f t="shared" si="1"/>
        <v>1</v>
      </c>
      <c r="E8" s="33"/>
      <c r="F8" s="24"/>
      <c r="G8" s="4"/>
      <c r="H8" s="11"/>
      <c r="I8" s="10"/>
      <c r="J8" s="11"/>
      <c r="K8" s="11"/>
      <c r="L8" s="11"/>
      <c r="M8" s="11"/>
      <c r="N8" s="31"/>
    </row>
    <row r="9" spans="1:14" ht="18" customHeight="1">
      <c r="A9" s="19" t="s">
        <v>11</v>
      </c>
      <c r="B9" s="46">
        <v>0</v>
      </c>
      <c r="C9" s="39">
        <f t="shared" si="0"/>
        <v>1</v>
      </c>
      <c r="D9" s="40">
        <f t="shared" si="1"/>
        <v>1</v>
      </c>
      <c r="E9" s="33"/>
      <c r="F9" s="24"/>
      <c r="G9" s="4"/>
      <c r="H9" s="11"/>
      <c r="I9" s="10"/>
      <c r="J9" s="11"/>
      <c r="K9" s="11"/>
      <c r="L9" s="11"/>
      <c r="M9" s="11"/>
      <c r="N9" s="31"/>
    </row>
    <row r="10" spans="1:14" ht="18" customHeight="1">
      <c r="A10" s="19" t="s">
        <v>12</v>
      </c>
      <c r="B10" s="46">
        <v>0</v>
      </c>
      <c r="C10" s="39">
        <f t="shared" si="0"/>
        <v>1</v>
      </c>
      <c r="D10" s="40">
        <f t="shared" si="1"/>
        <v>1</v>
      </c>
      <c r="E10" s="33"/>
      <c r="F10" s="24"/>
      <c r="G10" s="4"/>
      <c r="H10" s="11"/>
      <c r="I10" s="10"/>
      <c r="J10" s="11"/>
      <c r="K10" s="11"/>
      <c r="L10" s="11"/>
      <c r="M10" s="11"/>
      <c r="N10" s="31"/>
    </row>
    <row r="11" spans="1:14" ht="18" customHeight="1">
      <c r="A11" s="19" t="s">
        <v>13</v>
      </c>
      <c r="B11" s="46">
        <v>0</v>
      </c>
      <c r="C11" s="39">
        <f t="shared" si="0"/>
        <v>1</v>
      </c>
      <c r="D11" s="40">
        <f t="shared" si="1"/>
        <v>1</v>
      </c>
      <c r="E11" s="33"/>
      <c r="F11" s="24"/>
      <c r="G11" s="4"/>
      <c r="H11" s="11"/>
      <c r="I11" s="10"/>
      <c r="J11" s="11"/>
      <c r="K11" s="11"/>
      <c r="L11" s="11"/>
      <c r="M11" s="11"/>
      <c r="N11" s="31"/>
    </row>
    <row r="12" spans="1:14" ht="18" customHeight="1">
      <c r="A12" s="19" t="s">
        <v>14</v>
      </c>
      <c r="B12" s="46">
        <v>0</v>
      </c>
      <c r="C12" s="39">
        <f t="shared" si="0"/>
        <v>1</v>
      </c>
      <c r="D12" s="40">
        <f t="shared" si="1"/>
        <v>1</v>
      </c>
      <c r="E12" s="33"/>
      <c r="F12" s="24"/>
      <c r="G12" s="4"/>
      <c r="H12" s="11"/>
      <c r="I12" s="10"/>
      <c r="J12" s="11"/>
      <c r="K12" s="11"/>
      <c r="L12" s="11"/>
      <c r="M12" s="11"/>
      <c r="N12" s="31"/>
    </row>
    <row r="13" spans="1:14" ht="18" customHeight="1">
      <c r="A13" s="19" t="s">
        <v>15</v>
      </c>
      <c r="B13" s="46">
        <v>0</v>
      </c>
      <c r="C13" s="39">
        <f t="shared" si="0"/>
        <v>1</v>
      </c>
      <c r="D13" s="40">
        <f t="shared" si="1"/>
        <v>1</v>
      </c>
      <c r="E13" s="33"/>
      <c r="F13" s="24"/>
      <c r="G13" s="4"/>
      <c r="H13" s="11"/>
      <c r="I13" s="10"/>
      <c r="J13" s="11"/>
      <c r="K13" s="11"/>
      <c r="L13" s="11"/>
      <c r="M13" s="11"/>
      <c r="N13" s="31"/>
    </row>
    <row r="14" spans="1:14" ht="18" customHeight="1">
      <c r="A14" s="19" t="s">
        <v>16</v>
      </c>
      <c r="B14" s="46">
        <v>0</v>
      </c>
      <c r="C14" s="39">
        <f t="shared" si="0"/>
        <v>1</v>
      </c>
      <c r="D14" s="40">
        <f t="shared" si="1"/>
        <v>1</v>
      </c>
      <c r="E14" s="33"/>
      <c r="F14" s="24"/>
      <c r="G14" s="4"/>
      <c r="H14" s="11"/>
      <c r="I14" s="10"/>
      <c r="J14" s="11"/>
      <c r="K14" s="11"/>
      <c r="L14" s="11"/>
      <c r="M14" s="11"/>
      <c r="N14" s="31"/>
    </row>
    <row r="15" spans="1:14" ht="18" customHeight="1">
      <c r="A15" s="19" t="s">
        <v>17</v>
      </c>
      <c r="B15" s="46">
        <v>0</v>
      </c>
      <c r="C15" s="39">
        <f t="shared" si="0"/>
        <v>1</v>
      </c>
      <c r="D15" s="40">
        <f t="shared" si="1"/>
        <v>1</v>
      </c>
      <c r="E15" s="33"/>
      <c r="F15" s="24"/>
      <c r="G15" s="4"/>
      <c r="H15" s="11"/>
      <c r="I15" s="10"/>
      <c r="J15" s="11"/>
      <c r="K15" s="11"/>
      <c r="L15" s="11"/>
      <c r="M15" s="11"/>
      <c r="N15" s="31"/>
    </row>
    <row r="16" spans="1:14" ht="18" customHeight="1">
      <c r="A16" s="19" t="s">
        <v>18</v>
      </c>
      <c r="B16" s="46">
        <v>0</v>
      </c>
      <c r="C16" s="39">
        <f t="shared" si="0"/>
        <v>1</v>
      </c>
      <c r="D16" s="40">
        <f t="shared" si="1"/>
        <v>1</v>
      </c>
      <c r="E16" s="33"/>
      <c r="F16" s="24"/>
      <c r="G16" s="4"/>
      <c r="H16" s="11"/>
      <c r="I16" s="10"/>
      <c r="J16" s="11"/>
      <c r="K16" s="11"/>
      <c r="L16" s="11"/>
      <c r="M16" s="11"/>
      <c r="N16" s="31"/>
    </row>
    <row r="17" spans="1:14" ht="18" customHeight="1">
      <c r="A17" s="19" t="s">
        <v>19</v>
      </c>
      <c r="B17" s="46">
        <v>0</v>
      </c>
      <c r="C17" s="39">
        <f t="shared" si="0"/>
        <v>1</v>
      </c>
      <c r="D17" s="40">
        <f t="shared" si="1"/>
        <v>1</v>
      </c>
      <c r="E17" s="33"/>
      <c r="F17" s="24"/>
      <c r="G17" s="4"/>
      <c r="H17" s="11"/>
      <c r="I17" s="10"/>
      <c r="J17" s="11"/>
      <c r="K17" s="11"/>
      <c r="L17" s="11"/>
      <c r="M17" s="11"/>
      <c r="N17" s="31"/>
    </row>
    <row r="18" spans="1:14" ht="18" customHeight="1">
      <c r="A18" s="19" t="s">
        <v>20</v>
      </c>
      <c r="B18" s="46">
        <v>1</v>
      </c>
      <c r="C18" s="39">
        <f t="shared" si="0"/>
        <v>0.9166666666666666</v>
      </c>
      <c r="D18" s="40">
        <f t="shared" si="1"/>
        <v>0.6666666666666665</v>
      </c>
      <c r="E18" s="33"/>
      <c r="F18" s="24"/>
      <c r="G18" s="4"/>
      <c r="H18" s="11"/>
      <c r="I18" s="10"/>
      <c r="J18" s="11"/>
      <c r="K18" s="11"/>
      <c r="L18" s="11"/>
      <c r="M18" s="11"/>
      <c r="N18" s="31"/>
    </row>
    <row r="19" spans="1:14" ht="18" customHeight="1">
      <c r="A19" s="19" t="s">
        <v>21</v>
      </c>
      <c r="B19" s="46">
        <v>0</v>
      </c>
      <c r="C19" s="39">
        <f t="shared" si="0"/>
        <v>1</v>
      </c>
      <c r="D19" s="40">
        <f t="shared" si="1"/>
        <v>1</v>
      </c>
      <c r="E19" s="33"/>
      <c r="F19" s="7"/>
      <c r="G19" s="7"/>
      <c r="H19" s="12"/>
      <c r="I19" s="12"/>
      <c r="J19" s="12"/>
      <c r="K19" s="12"/>
      <c r="L19" s="12"/>
      <c r="M19" s="12"/>
      <c r="N19" s="31"/>
    </row>
    <row r="20" spans="1:14" ht="18" customHeight="1">
      <c r="A20" s="19" t="s">
        <v>22</v>
      </c>
      <c r="B20" s="46">
        <v>0</v>
      </c>
      <c r="C20" s="39">
        <f t="shared" si="0"/>
        <v>1</v>
      </c>
      <c r="D20" s="40">
        <f t="shared" si="1"/>
        <v>1</v>
      </c>
      <c r="E20" s="33"/>
      <c r="F20" s="7"/>
      <c r="G20" s="7"/>
      <c r="H20" s="12"/>
      <c r="I20" s="12"/>
      <c r="J20" s="12"/>
      <c r="K20" s="12"/>
      <c r="L20" s="12"/>
      <c r="M20" s="12"/>
      <c r="N20" s="31"/>
    </row>
    <row r="21" spans="1:14" ht="18" customHeight="1">
      <c r="A21" s="19" t="s">
        <v>23</v>
      </c>
      <c r="B21" s="46">
        <v>0</v>
      </c>
      <c r="C21" s="39">
        <f t="shared" si="0"/>
        <v>1</v>
      </c>
      <c r="D21" s="40">
        <f t="shared" si="1"/>
        <v>1</v>
      </c>
      <c r="E21" s="33"/>
      <c r="F21" s="7"/>
      <c r="G21" s="7"/>
      <c r="H21" s="12"/>
      <c r="I21" s="12"/>
      <c r="J21" s="12"/>
      <c r="K21" s="12"/>
      <c r="L21" s="12"/>
      <c r="M21" s="12"/>
      <c r="N21" s="31"/>
    </row>
    <row r="22" spans="1:13" ht="18.75" hidden="1">
      <c r="A22" s="4"/>
      <c r="B22" s="41">
        <f>SUM(B4:B21)</f>
        <v>7</v>
      </c>
      <c r="C22" s="35"/>
      <c r="D22" s="35"/>
      <c r="E22" s="35"/>
      <c r="F22" s="7"/>
      <c r="G22" s="7"/>
      <c r="H22" s="12"/>
      <c r="I22" s="12"/>
      <c r="J22" s="12"/>
      <c r="K22" s="12"/>
      <c r="L22" s="12"/>
      <c r="M22" s="12"/>
    </row>
    <row r="23" spans="1:13" ht="18.75">
      <c r="A23" s="21"/>
      <c r="B23" s="21"/>
      <c r="C23" s="21"/>
      <c r="D23" s="21"/>
      <c r="E23" s="21"/>
      <c r="F23" s="7"/>
      <c r="G23" s="7"/>
      <c r="H23" s="12"/>
      <c r="I23" s="12"/>
      <c r="J23" s="12"/>
      <c r="K23" s="12"/>
      <c r="L23" s="12"/>
      <c r="M23" s="12"/>
    </row>
    <row r="24" spans="1:13" ht="18.75">
      <c r="A24" s="21"/>
      <c r="B24" s="21"/>
      <c r="C24" s="21"/>
      <c r="D24" s="21"/>
      <c r="E24" s="21"/>
      <c r="F24" s="7"/>
      <c r="G24" s="7"/>
      <c r="H24" s="12"/>
      <c r="I24" s="12"/>
      <c r="J24" s="12"/>
      <c r="K24" s="12"/>
      <c r="L24" s="12"/>
      <c r="M24" s="12"/>
    </row>
    <row r="25" spans="1:13" ht="18.75">
      <c r="A25" s="21"/>
      <c r="B25" s="21"/>
      <c r="C25" s="21"/>
      <c r="D25" s="21"/>
      <c r="E25" s="21"/>
      <c r="F25" s="7"/>
      <c r="G25" s="7"/>
      <c r="H25" s="12"/>
      <c r="I25" s="12"/>
      <c r="J25" s="12"/>
      <c r="K25" s="12"/>
      <c r="L25" s="12"/>
      <c r="M25" s="12"/>
    </row>
    <row r="26" spans="8:13" ht="18.75">
      <c r="H26" s="13"/>
      <c r="I26" s="13"/>
      <c r="J26" s="13"/>
      <c r="K26" s="13"/>
      <c r="L26" s="13"/>
      <c r="M26" s="13"/>
    </row>
    <row r="27" spans="8:13" ht="18.75">
      <c r="H27" s="13"/>
      <c r="I27" s="13"/>
      <c r="J27" s="13"/>
      <c r="K27" s="13"/>
      <c r="L27" s="13"/>
      <c r="M27" s="13"/>
    </row>
    <row r="28" spans="8:13" ht="18.75">
      <c r="H28" s="13"/>
      <c r="I28" s="13"/>
      <c r="J28" s="13"/>
      <c r="K28" s="13"/>
      <c r="L28" s="13"/>
      <c r="M28" s="13"/>
    </row>
    <row r="33" spans="1:7" ht="18.75">
      <c r="A33" s="5"/>
      <c r="B33" s="5"/>
      <c r="C33" s="5"/>
      <c r="D33" s="5"/>
      <c r="E33" s="5"/>
      <c r="F33" s="5"/>
      <c r="G33" s="5"/>
    </row>
  </sheetData>
  <sheetProtection/>
  <mergeCells count="2">
    <mergeCell ref="J1:M1"/>
    <mergeCell ref="A1:D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S16" sqref="S16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16.57421875" style="3" customWidth="1"/>
    <col min="4" max="4" width="17.57421875" style="3" customWidth="1"/>
    <col min="5" max="5" width="17.57421875" style="3" hidden="1" customWidth="1"/>
    <col min="6" max="6" width="22.57421875" style="3" hidden="1" customWidth="1"/>
    <col min="7" max="7" width="21.140625" style="3" hidden="1" customWidth="1"/>
    <col min="8" max="8" width="19.8515625" style="2" hidden="1" customWidth="1"/>
    <col min="9" max="9" width="19.140625" style="2" hidden="1" customWidth="1"/>
    <col min="10" max="10" width="9.8515625" style="2" hidden="1" customWidth="1"/>
    <col min="11" max="13" width="9.7109375" style="2" hidden="1" customWidth="1"/>
    <col min="14" max="14" width="18.140625" style="1" customWidth="1"/>
    <col min="15" max="16384" width="9.140625" style="1" customWidth="1"/>
  </cols>
  <sheetData>
    <row r="1" spans="1:13" ht="76.5" customHeight="1" thickBot="1">
      <c r="A1" s="147" t="s">
        <v>155</v>
      </c>
      <c r="B1" s="148"/>
      <c r="C1" s="148"/>
      <c r="D1" s="148"/>
      <c r="E1" s="98"/>
      <c r="F1" s="14"/>
      <c r="G1" s="14"/>
      <c r="H1" s="23" t="s">
        <v>5</v>
      </c>
      <c r="I1" s="23" t="s">
        <v>1</v>
      </c>
      <c r="J1" s="143" t="s">
        <v>2</v>
      </c>
      <c r="K1" s="144"/>
      <c r="L1" s="145"/>
      <c r="M1" s="146"/>
    </row>
    <row r="2" spans="1:13" s="6" customFormat="1" ht="115.5" customHeight="1">
      <c r="A2" s="25" t="s">
        <v>24</v>
      </c>
      <c r="B2" s="36" t="s">
        <v>75</v>
      </c>
      <c r="C2" s="36" t="s">
        <v>76</v>
      </c>
      <c r="D2" s="36" t="s">
        <v>61</v>
      </c>
      <c r="E2" s="36" t="s">
        <v>39</v>
      </c>
      <c r="F2" s="15"/>
      <c r="G2" s="8"/>
      <c r="H2" s="8"/>
      <c r="I2" s="9"/>
      <c r="J2" s="9"/>
      <c r="K2" s="8"/>
      <c r="L2" s="15"/>
      <c r="M2" s="15"/>
    </row>
    <row r="3" spans="1:13" s="6" customFormat="1" ht="15" customHeight="1">
      <c r="A3" s="27" t="s">
        <v>0</v>
      </c>
      <c r="B3" s="37" t="s">
        <v>6</v>
      </c>
      <c r="C3" s="38">
        <v>3</v>
      </c>
      <c r="D3" s="38">
        <v>4</v>
      </c>
      <c r="E3" s="38"/>
      <c r="F3" s="16"/>
      <c r="G3" s="16"/>
      <c r="H3" s="16"/>
      <c r="I3" s="17"/>
      <c r="J3" s="17"/>
      <c r="K3" s="16"/>
      <c r="L3" s="16"/>
      <c r="M3" s="16"/>
    </row>
    <row r="4" spans="1:14" ht="18" customHeight="1">
      <c r="A4" s="19" t="s">
        <v>8</v>
      </c>
      <c r="B4" s="46">
        <v>8</v>
      </c>
      <c r="C4" s="39">
        <f>SUM(1-B4/12)</f>
        <v>0.33333333333333337</v>
      </c>
      <c r="D4" s="40">
        <f>SUM(C4-0.3333)/(1-0.3333)</f>
        <v>4.99975001250715E-05</v>
      </c>
      <c r="E4" s="33"/>
      <c r="F4" s="24"/>
      <c r="G4" s="4"/>
      <c r="H4" s="11"/>
      <c r="I4" s="10"/>
      <c r="J4" s="11"/>
      <c r="K4" s="11"/>
      <c r="L4" s="11"/>
      <c r="M4" s="11"/>
      <c r="N4" s="31"/>
    </row>
    <row r="5" spans="1:14" ht="18" customHeight="1">
      <c r="A5" s="19" t="s">
        <v>9</v>
      </c>
      <c r="B5" s="46">
        <v>8</v>
      </c>
      <c r="C5" s="39">
        <f aca="true" t="shared" si="0" ref="C5:C21">SUM(1-B5/12)</f>
        <v>0.33333333333333337</v>
      </c>
      <c r="D5" s="40">
        <f aca="true" t="shared" si="1" ref="D5:D21">SUM(C5-0.3333)/(1-0.3333)</f>
        <v>4.99975001250715E-05</v>
      </c>
      <c r="E5" s="33"/>
      <c r="F5" s="24"/>
      <c r="G5" s="4"/>
      <c r="H5" s="11"/>
      <c r="I5" s="10"/>
      <c r="J5" s="11"/>
      <c r="K5" s="11"/>
      <c r="L5" s="11"/>
      <c r="M5" s="11"/>
      <c r="N5" s="31"/>
    </row>
    <row r="6" spans="1:14" ht="18" customHeight="1">
      <c r="A6" s="19" t="s">
        <v>28</v>
      </c>
      <c r="B6" s="46">
        <v>3</v>
      </c>
      <c r="C6" s="39">
        <f t="shared" si="0"/>
        <v>0.75</v>
      </c>
      <c r="D6" s="40">
        <f t="shared" si="1"/>
        <v>0.6250187490625468</v>
      </c>
      <c r="E6" s="33"/>
      <c r="F6" s="24"/>
      <c r="G6" s="4"/>
      <c r="H6" s="11"/>
      <c r="I6" s="10"/>
      <c r="J6" s="11"/>
      <c r="K6" s="11"/>
      <c r="L6" s="11"/>
      <c r="M6" s="11"/>
      <c r="N6" s="31"/>
    </row>
    <row r="7" spans="1:14" ht="18" customHeight="1">
      <c r="A7" s="19" t="s">
        <v>29</v>
      </c>
      <c r="B7" s="46">
        <v>3</v>
      </c>
      <c r="C7" s="39">
        <f t="shared" si="0"/>
        <v>0.75</v>
      </c>
      <c r="D7" s="40">
        <f t="shared" si="1"/>
        <v>0.6250187490625468</v>
      </c>
      <c r="E7" s="33"/>
      <c r="F7" s="24"/>
      <c r="G7" s="4"/>
      <c r="H7" s="11"/>
      <c r="I7" s="10"/>
      <c r="J7" s="11"/>
      <c r="K7" s="11"/>
      <c r="L7" s="11"/>
      <c r="M7" s="11"/>
      <c r="N7" s="31"/>
    </row>
    <row r="8" spans="1:14" ht="18" customHeight="1">
      <c r="A8" s="19" t="s">
        <v>10</v>
      </c>
      <c r="B8" s="47">
        <v>2</v>
      </c>
      <c r="C8" s="39">
        <f t="shared" si="0"/>
        <v>0.8333333333333334</v>
      </c>
      <c r="D8" s="40">
        <f t="shared" si="1"/>
        <v>0.7500124993750311</v>
      </c>
      <c r="E8" s="33"/>
      <c r="F8" s="24"/>
      <c r="G8" s="4"/>
      <c r="H8" s="11"/>
      <c r="I8" s="10"/>
      <c r="J8" s="11"/>
      <c r="K8" s="11"/>
      <c r="L8" s="11"/>
      <c r="M8" s="11"/>
      <c r="N8" s="31"/>
    </row>
    <row r="9" spans="1:14" ht="18" customHeight="1">
      <c r="A9" s="19" t="s">
        <v>11</v>
      </c>
      <c r="B9" s="46">
        <v>2</v>
      </c>
      <c r="C9" s="39">
        <f t="shared" si="0"/>
        <v>0.8333333333333334</v>
      </c>
      <c r="D9" s="40">
        <f t="shared" si="1"/>
        <v>0.7500124993750311</v>
      </c>
      <c r="E9" s="33"/>
      <c r="F9" s="24"/>
      <c r="G9" s="4"/>
      <c r="H9" s="11"/>
      <c r="I9" s="10"/>
      <c r="J9" s="11"/>
      <c r="K9" s="11"/>
      <c r="L9" s="11"/>
      <c r="M9" s="11"/>
      <c r="N9" s="31"/>
    </row>
    <row r="10" spans="1:14" ht="18" customHeight="1">
      <c r="A10" s="19" t="s">
        <v>12</v>
      </c>
      <c r="B10" s="46">
        <v>2</v>
      </c>
      <c r="C10" s="39">
        <f t="shared" si="0"/>
        <v>0.8333333333333334</v>
      </c>
      <c r="D10" s="40">
        <f t="shared" si="1"/>
        <v>0.7500124993750311</v>
      </c>
      <c r="E10" s="33"/>
      <c r="F10" s="24"/>
      <c r="G10" s="4"/>
      <c r="H10" s="11"/>
      <c r="I10" s="10"/>
      <c r="J10" s="11"/>
      <c r="K10" s="11"/>
      <c r="L10" s="11"/>
      <c r="M10" s="11"/>
      <c r="N10" s="31"/>
    </row>
    <row r="11" spans="1:14" ht="18" customHeight="1">
      <c r="A11" s="19" t="s">
        <v>13</v>
      </c>
      <c r="B11" s="46">
        <v>0</v>
      </c>
      <c r="C11" s="39">
        <f t="shared" si="0"/>
        <v>1</v>
      </c>
      <c r="D11" s="40">
        <f t="shared" si="1"/>
        <v>1</v>
      </c>
      <c r="E11" s="33"/>
      <c r="F11" s="24"/>
      <c r="G11" s="4"/>
      <c r="H11" s="11"/>
      <c r="I11" s="10"/>
      <c r="J11" s="11"/>
      <c r="K11" s="11"/>
      <c r="L11" s="11"/>
      <c r="M11" s="11"/>
      <c r="N11" s="31"/>
    </row>
    <row r="12" spans="1:14" ht="18" customHeight="1">
      <c r="A12" s="19" t="s">
        <v>14</v>
      </c>
      <c r="B12" s="46">
        <v>0</v>
      </c>
      <c r="C12" s="39">
        <f t="shared" si="0"/>
        <v>1</v>
      </c>
      <c r="D12" s="40">
        <f t="shared" si="1"/>
        <v>1</v>
      </c>
      <c r="E12" s="33"/>
      <c r="F12" s="24"/>
      <c r="G12" s="4"/>
      <c r="H12" s="11"/>
      <c r="I12" s="10"/>
      <c r="J12" s="11"/>
      <c r="K12" s="11"/>
      <c r="L12" s="11"/>
      <c r="M12" s="11"/>
      <c r="N12" s="31"/>
    </row>
    <row r="13" spans="1:14" ht="18" customHeight="1">
      <c r="A13" s="19" t="s">
        <v>15</v>
      </c>
      <c r="B13" s="46">
        <v>3</v>
      </c>
      <c r="C13" s="39">
        <f t="shared" si="0"/>
        <v>0.75</v>
      </c>
      <c r="D13" s="40">
        <f t="shared" si="1"/>
        <v>0.6250187490625468</v>
      </c>
      <c r="E13" s="33"/>
      <c r="F13" s="24"/>
      <c r="G13" s="4"/>
      <c r="H13" s="11"/>
      <c r="I13" s="10"/>
      <c r="J13" s="11"/>
      <c r="K13" s="11"/>
      <c r="L13" s="11"/>
      <c r="M13" s="11"/>
      <c r="N13" s="31"/>
    </row>
    <row r="14" spans="1:14" ht="18" customHeight="1">
      <c r="A14" s="19" t="s">
        <v>16</v>
      </c>
      <c r="B14" s="46">
        <v>0</v>
      </c>
      <c r="C14" s="39">
        <f t="shared" si="0"/>
        <v>1</v>
      </c>
      <c r="D14" s="40">
        <f t="shared" si="1"/>
        <v>1</v>
      </c>
      <c r="E14" s="33"/>
      <c r="F14" s="24"/>
      <c r="G14" s="4"/>
      <c r="H14" s="11"/>
      <c r="I14" s="10"/>
      <c r="J14" s="11"/>
      <c r="K14" s="11"/>
      <c r="L14" s="11"/>
      <c r="M14" s="11"/>
      <c r="N14" s="31"/>
    </row>
    <row r="15" spans="1:14" ht="18" customHeight="1">
      <c r="A15" s="19" t="s">
        <v>17</v>
      </c>
      <c r="B15" s="46">
        <v>0</v>
      </c>
      <c r="C15" s="39">
        <f t="shared" si="0"/>
        <v>1</v>
      </c>
      <c r="D15" s="40">
        <f t="shared" si="1"/>
        <v>1</v>
      </c>
      <c r="E15" s="33"/>
      <c r="F15" s="24"/>
      <c r="G15" s="4"/>
      <c r="H15" s="11"/>
      <c r="I15" s="10"/>
      <c r="J15" s="11"/>
      <c r="K15" s="11"/>
      <c r="L15" s="11"/>
      <c r="M15" s="11"/>
      <c r="N15" s="31"/>
    </row>
    <row r="16" spans="1:14" ht="18" customHeight="1">
      <c r="A16" s="19" t="s">
        <v>18</v>
      </c>
      <c r="B16" s="46">
        <v>0</v>
      </c>
      <c r="C16" s="39">
        <f t="shared" si="0"/>
        <v>1</v>
      </c>
      <c r="D16" s="40">
        <f t="shared" si="1"/>
        <v>1</v>
      </c>
      <c r="E16" s="33"/>
      <c r="F16" s="24"/>
      <c r="G16" s="4"/>
      <c r="H16" s="11"/>
      <c r="I16" s="10"/>
      <c r="J16" s="11"/>
      <c r="K16" s="11"/>
      <c r="L16" s="11"/>
      <c r="M16" s="11"/>
      <c r="N16" s="31"/>
    </row>
    <row r="17" spans="1:14" ht="18" customHeight="1">
      <c r="A17" s="19" t="s">
        <v>19</v>
      </c>
      <c r="B17" s="46">
        <v>5</v>
      </c>
      <c r="C17" s="39">
        <f t="shared" si="0"/>
        <v>0.5833333333333333</v>
      </c>
      <c r="D17" s="40">
        <f t="shared" si="1"/>
        <v>0.375031248437578</v>
      </c>
      <c r="E17" s="33"/>
      <c r="F17" s="24"/>
      <c r="G17" s="4"/>
      <c r="H17" s="11"/>
      <c r="I17" s="10"/>
      <c r="J17" s="11"/>
      <c r="K17" s="11"/>
      <c r="L17" s="11"/>
      <c r="M17" s="11"/>
      <c r="N17" s="31"/>
    </row>
    <row r="18" spans="1:14" ht="18" customHeight="1">
      <c r="A18" s="19" t="s">
        <v>20</v>
      </c>
      <c r="B18" s="46">
        <v>8</v>
      </c>
      <c r="C18" s="39">
        <f t="shared" si="0"/>
        <v>0.33333333333333337</v>
      </c>
      <c r="D18" s="40">
        <f t="shared" si="1"/>
        <v>4.99975001250715E-05</v>
      </c>
      <c r="E18" s="33"/>
      <c r="F18" s="24"/>
      <c r="G18" s="4"/>
      <c r="H18" s="11"/>
      <c r="I18" s="10"/>
      <c r="J18" s="11"/>
      <c r="K18" s="11"/>
      <c r="L18" s="11"/>
      <c r="M18" s="11"/>
      <c r="N18" s="31"/>
    </row>
    <row r="19" spans="1:14" ht="18" customHeight="1">
      <c r="A19" s="19" t="s">
        <v>21</v>
      </c>
      <c r="B19" s="46">
        <v>5</v>
      </c>
      <c r="C19" s="39">
        <f t="shared" si="0"/>
        <v>0.5833333333333333</v>
      </c>
      <c r="D19" s="40">
        <f t="shared" si="1"/>
        <v>0.375031248437578</v>
      </c>
      <c r="E19" s="33"/>
      <c r="F19" s="7"/>
      <c r="G19" s="7"/>
      <c r="H19" s="12"/>
      <c r="I19" s="12"/>
      <c r="J19" s="12"/>
      <c r="K19" s="12"/>
      <c r="L19" s="12"/>
      <c r="M19" s="12"/>
      <c r="N19" s="31"/>
    </row>
    <row r="20" spans="1:14" ht="18" customHeight="1">
      <c r="A20" s="19" t="s">
        <v>22</v>
      </c>
      <c r="B20" s="46">
        <v>0</v>
      </c>
      <c r="C20" s="39">
        <f t="shared" si="0"/>
        <v>1</v>
      </c>
      <c r="D20" s="40">
        <f t="shared" si="1"/>
        <v>1</v>
      </c>
      <c r="E20" s="33"/>
      <c r="F20" s="7"/>
      <c r="G20" s="7"/>
      <c r="H20" s="12"/>
      <c r="I20" s="12"/>
      <c r="J20" s="12"/>
      <c r="K20" s="12"/>
      <c r="L20" s="12"/>
      <c r="M20" s="12"/>
      <c r="N20" s="31"/>
    </row>
    <row r="21" spans="1:14" ht="18" customHeight="1">
      <c r="A21" s="19" t="s">
        <v>23</v>
      </c>
      <c r="B21" s="46">
        <v>8</v>
      </c>
      <c r="C21" s="39">
        <f t="shared" si="0"/>
        <v>0.33333333333333337</v>
      </c>
      <c r="D21" s="40">
        <f t="shared" si="1"/>
        <v>4.99975001250715E-05</v>
      </c>
      <c r="E21" s="33"/>
      <c r="F21" s="7"/>
      <c r="G21" s="7"/>
      <c r="H21" s="12"/>
      <c r="I21" s="12"/>
      <c r="J21" s="12"/>
      <c r="K21" s="12"/>
      <c r="L21" s="12"/>
      <c r="M21" s="12"/>
      <c r="N21" s="31"/>
    </row>
    <row r="22" spans="1:13" ht="18.75" hidden="1">
      <c r="A22" s="4"/>
      <c r="B22" s="41">
        <f>SUM(B4:B21)</f>
        <v>57</v>
      </c>
      <c r="C22" s="35"/>
      <c r="D22" s="35"/>
      <c r="E22" s="35"/>
      <c r="F22" s="7"/>
      <c r="G22" s="7"/>
      <c r="H22" s="12"/>
      <c r="I22" s="12"/>
      <c r="J22" s="12"/>
      <c r="K22" s="12"/>
      <c r="L22" s="12"/>
      <c r="M22" s="12"/>
    </row>
    <row r="23" spans="1:13" ht="18.75">
      <c r="A23" s="21"/>
      <c r="B23" s="21"/>
      <c r="C23" s="21"/>
      <c r="D23" s="21"/>
      <c r="E23" s="21"/>
      <c r="F23" s="7"/>
      <c r="G23" s="7"/>
      <c r="H23" s="12"/>
      <c r="I23" s="12"/>
      <c r="J23" s="12"/>
      <c r="K23" s="12"/>
      <c r="L23" s="12"/>
      <c r="M23" s="12"/>
    </row>
    <row r="24" spans="1:13" ht="18.75">
      <c r="A24" s="21"/>
      <c r="B24" s="21"/>
      <c r="C24" s="21"/>
      <c r="D24" s="21"/>
      <c r="E24" s="21"/>
      <c r="F24" s="7"/>
      <c r="G24" s="7"/>
      <c r="H24" s="12"/>
      <c r="I24" s="12"/>
      <c r="J24" s="12"/>
      <c r="K24" s="12"/>
      <c r="L24" s="12"/>
      <c r="M24" s="12"/>
    </row>
    <row r="25" spans="1:13" ht="18.75">
      <c r="A25" s="21"/>
      <c r="B25" s="21"/>
      <c r="C25" s="21"/>
      <c r="D25" s="21"/>
      <c r="E25" s="21"/>
      <c r="F25" s="7"/>
      <c r="G25" s="7"/>
      <c r="H25" s="12"/>
      <c r="I25" s="12"/>
      <c r="J25" s="12"/>
      <c r="K25" s="12"/>
      <c r="L25" s="12"/>
      <c r="M25" s="12"/>
    </row>
    <row r="26" spans="8:13" ht="18.75">
      <c r="H26" s="13"/>
      <c r="I26" s="13"/>
      <c r="J26" s="13"/>
      <c r="K26" s="13"/>
      <c r="L26" s="13"/>
      <c r="M26" s="13"/>
    </row>
    <row r="27" spans="8:13" ht="18.75">
      <c r="H27" s="13"/>
      <c r="I27" s="13"/>
      <c r="J27" s="13"/>
      <c r="K27" s="13"/>
      <c r="L27" s="13"/>
      <c r="M27" s="13"/>
    </row>
    <row r="28" spans="8:13" ht="18.75">
      <c r="H28" s="13"/>
      <c r="I28" s="13"/>
      <c r="J28" s="13"/>
      <c r="K28" s="13"/>
      <c r="L28" s="13"/>
      <c r="M28" s="13"/>
    </row>
    <row r="33" spans="1:7" ht="18.75">
      <c r="A33" s="5"/>
      <c r="B33" s="5"/>
      <c r="C33" s="5"/>
      <c r="D33" s="5"/>
      <c r="E33" s="5"/>
      <c r="F33" s="5"/>
      <c r="G33" s="5"/>
    </row>
  </sheetData>
  <sheetProtection/>
  <mergeCells count="2">
    <mergeCell ref="J1:M1"/>
    <mergeCell ref="A1:D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141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82.5" customHeight="1">
      <c r="A2" s="25" t="s">
        <v>24</v>
      </c>
      <c r="B2" s="36" t="s">
        <v>25</v>
      </c>
      <c r="C2" s="36" t="s">
        <v>26</v>
      </c>
      <c r="D2" s="36" t="s">
        <v>49</v>
      </c>
      <c r="E2" s="36" t="s">
        <v>48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27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11939.1</v>
      </c>
      <c r="C4" s="32">
        <v>16514.5</v>
      </c>
      <c r="D4" s="39">
        <f>SUM(C4-B4)/B4</f>
        <v>0.3832282165322344</v>
      </c>
      <c r="E4" s="40">
        <f>SUM(0.7557-D4)/(0.7557-0.0371)</f>
        <v>0.5183297849537513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8404.5</v>
      </c>
      <c r="C5" s="32">
        <v>8360.5</v>
      </c>
      <c r="D5" s="39">
        <f aca="true" t="shared" si="0" ref="D5:D21">SUM(C5-B5)/B5</f>
        <v>-0.005235290618121244</v>
      </c>
      <c r="E5" s="40">
        <f>SUM(0.7557+D5)/(0.7557-0.0371)</f>
        <v>1.0443427628470343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16002.9</v>
      </c>
      <c r="C6" s="32">
        <v>22982.8</v>
      </c>
      <c r="D6" s="39">
        <f t="shared" si="0"/>
        <v>0.43616469514900424</v>
      </c>
      <c r="E6" s="40">
        <f>SUM(0.7557-D6)/(0.7557-0.0371)</f>
        <v>0.44466365829529053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68021.8</v>
      </c>
      <c r="C7" s="32">
        <v>70548.5</v>
      </c>
      <c r="D7" s="39">
        <f t="shared" si="0"/>
        <v>0.037145444548659354</v>
      </c>
      <c r="E7" s="40">
        <f>SUM(0.7557-D7)/(0.7557-0.0371)</f>
        <v>0.9999367596038696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1011.5</v>
      </c>
      <c r="C8" s="32">
        <v>882.1</v>
      </c>
      <c r="D8" s="39">
        <f t="shared" si="0"/>
        <v>-0.12792881858625801</v>
      </c>
      <c r="E8" s="40">
        <f>SUM(0.7557+D8)/(0.7557-0.0371)</f>
        <v>0.87360309130774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194.5</v>
      </c>
      <c r="C9" s="32">
        <v>320</v>
      </c>
      <c r="D9" s="39">
        <f t="shared" si="0"/>
        <v>0.6452442159383034</v>
      </c>
      <c r="E9" s="40">
        <f aca="true" t="shared" si="1" ref="E9:E21">SUM(0.7557-D9)/(0.7557-0.0371)</f>
        <v>0.15370969115181832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260.9</v>
      </c>
      <c r="C10" s="32">
        <v>329.8</v>
      </c>
      <c r="D10" s="39">
        <f t="shared" si="0"/>
        <v>0.2640858566500576</v>
      </c>
      <c r="E10" s="40">
        <f t="shared" si="1"/>
        <v>0.6841276695657422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384.2</v>
      </c>
      <c r="C11" s="32">
        <v>559</v>
      </c>
      <c r="D11" s="39">
        <f t="shared" si="0"/>
        <v>0.4549713690786049</v>
      </c>
      <c r="E11" s="40">
        <f t="shared" si="1"/>
        <v>0.4184923892588298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86</v>
      </c>
      <c r="C12" s="32">
        <v>82.6</v>
      </c>
      <c r="D12" s="39">
        <f t="shared" si="0"/>
        <v>-0.0395348837209303</v>
      </c>
      <c r="E12" s="40">
        <f>SUM(0.7557+D12)/(0.7557-0.0371)</f>
        <v>0.9966116285542301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1189</v>
      </c>
      <c r="C13" s="32">
        <v>1185.1</v>
      </c>
      <c r="D13" s="39">
        <f t="shared" si="0"/>
        <v>-0.0032800672834315315</v>
      </c>
      <c r="E13" s="40">
        <f>SUM(0.7557+D13)/(0.7557-0.0371)</f>
        <v>1.047063641409085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89.9</v>
      </c>
      <c r="C14" s="32">
        <v>110.3</v>
      </c>
      <c r="D14" s="39">
        <f t="shared" si="0"/>
        <v>0.22691879866518344</v>
      </c>
      <c r="E14" s="40">
        <f t="shared" si="1"/>
        <v>0.7358491529847154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1279.1</v>
      </c>
      <c r="C15" s="32">
        <v>1388.9</v>
      </c>
      <c r="D15" s="39">
        <f t="shared" si="0"/>
        <v>0.08584160738018934</v>
      </c>
      <c r="E15" s="40">
        <f t="shared" si="1"/>
        <v>0.9321714342051359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270.6</v>
      </c>
      <c r="C16" s="32">
        <v>288.6</v>
      </c>
      <c r="D16" s="39">
        <f t="shared" si="0"/>
        <v>0.06651884700665188</v>
      </c>
      <c r="E16" s="40">
        <f t="shared" si="1"/>
        <v>0.9590608864366102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374.5</v>
      </c>
      <c r="C17" s="32">
        <v>628.7</v>
      </c>
      <c r="D17" s="39">
        <f t="shared" si="0"/>
        <v>0.6787716955941256</v>
      </c>
      <c r="E17" s="40">
        <f t="shared" si="1"/>
        <v>0.10705302589183745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677</v>
      </c>
      <c r="C18" s="32">
        <v>900.6</v>
      </c>
      <c r="D18" s="39">
        <f t="shared" si="0"/>
        <v>0.3302806499261448</v>
      </c>
      <c r="E18" s="40">
        <f t="shared" si="1"/>
        <v>0.5920113416001325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812</v>
      </c>
      <c r="C19" s="32">
        <v>717.7</v>
      </c>
      <c r="D19" s="39">
        <f t="shared" si="0"/>
        <v>-0.11613300492610831</v>
      </c>
      <c r="E19" s="40">
        <f>SUM(0.7557+D19)/(0.7557-0.0371)</f>
        <v>0.8900180838768323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1235.6</v>
      </c>
      <c r="C20" s="32">
        <v>2169.4</v>
      </c>
      <c r="D20" s="39">
        <f t="shared" si="0"/>
        <v>0.7557461961799937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1261.3</v>
      </c>
      <c r="C21" s="32">
        <v>1512.1</v>
      </c>
      <c r="D21" s="39">
        <f t="shared" si="0"/>
        <v>0.19884246412431617</v>
      </c>
      <c r="E21" s="40">
        <f t="shared" si="1"/>
        <v>0.7749200332252767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113494.40000000001</v>
      </c>
      <c r="C22" s="41">
        <f>SUM(C4:C21)</f>
        <v>129481.20000000003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1.7109375" style="3" customWidth="1"/>
    <col min="2" max="2" width="32.42187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7" t="s">
        <v>166</v>
      </c>
      <c r="B1" s="148"/>
      <c r="C1" s="14"/>
      <c r="D1" s="14"/>
      <c r="E1" s="23" t="s">
        <v>5</v>
      </c>
      <c r="F1" s="23" t="s">
        <v>1</v>
      </c>
      <c r="G1" s="143" t="s">
        <v>2</v>
      </c>
      <c r="H1" s="144"/>
      <c r="I1" s="145"/>
      <c r="J1" s="146"/>
    </row>
    <row r="2" spans="1:10" s="6" customFormat="1" ht="82.5" customHeight="1">
      <c r="A2" s="25" t="s">
        <v>24</v>
      </c>
      <c r="B2" s="25" t="s">
        <v>167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1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3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1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1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" width="11.28125" style="1" bestFit="1" customWidth="1"/>
    <col min="17" max="16384" width="9.140625" style="1" customWidth="1"/>
  </cols>
  <sheetData>
    <row r="1" spans="1:14" ht="76.5" customHeight="1" thickBot="1">
      <c r="A1" s="147" t="s">
        <v>168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115.5" customHeight="1">
      <c r="A2" s="25" t="s">
        <v>24</v>
      </c>
      <c r="B2" s="36" t="s">
        <v>169</v>
      </c>
      <c r="C2" s="36" t="s">
        <v>170</v>
      </c>
      <c r="D2" s="36" t="s">
        <v>171</v>
      </c>
      <c r="E2" s="36" t="s">
        <v>61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33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128">
        <v>37</v>
      </c>
      <c r="C4" s="32">
        <v>37</v>
      </c>
      <c r="D4" s="39">
        <f>SUM(C4/B4)</f>
        <v>1</v>
      </c>
      <c r="E4" s="40">
        <f>SUM(D4-0)/(1-0)</f>
        <v>1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128">
        <v>37</v>
      </c>
      <c r="C5" s="32">
        <v>37</v>
      </c>
      <c r="D5" s="39">
        <f aca="true" t="shared" si="0" ref="D5:D21">SUM(C5/B5)</f>
        <v>1</v>
      </c>
      <c r="E5" s="40">
        <f>SUM(D5-0)/(1-0)</f>
        <v>1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128">
        <v>37</v>
      </c>
      <c r="C6" s="32">
        <v>37</v>
      </c>
      <c r="D6" s="39">
        <f t="shared" si="0"/>
        <v>1</v>
      </c>
      <c r="E6" s="40">
        <f aca="true" t="shared" si="1" ref="E6:E21">SUM(D6-0)/(1-0)</f>
        <v>1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128">
        <v>37</v>
      </c>
      <c r="C7" s="32">
        <v>37</v>
      </c>
      <c r="D7" s="39">
        <f t="shared" si="0"/>
        <v>1</v>
      </c>
      <c r="E7" s="40">
        <f t="shared" si="1"/>
        <v>1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128">
        <v>37</v>
      </c>
      <c r="C8" s="32">
        <v>37</v>
      </c>
      <c r="D8" s="39">
        <f t="shared" si="0"/>
        <v>1</v>
      </c>
      <c r="E8" s="40">
        <f t="shared" si="1"/>
        <v>1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128">
        <v>37</v>
      </c>
      <c r="C9" s="32">
        <v>37</v>
      </c>
      <c r="D9" s="39">
        <f t="shared" si="0"/>
        <v>1</v>
      </c>
      <c r="E9" s="40">
        <f t="shared" si="1"/>
        <v>1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128">
        <v>37</v>
      </c>
      <c r="C10" s="32">
        <v>37</v>
      </c>
      <c r="D10" s="39">
        <f t="shared" si="0"/>
        <v>1</v>
      </c>
      <c r="E10" s="40">
        <f t="shared" si="1"/>
        <v>1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128">
        <v>37</v>
      </c>
      <c r="C11" s="32">
        <v>37</v>
      </c>
      <c r="D11" s="39">
        <f t="shared" si="0"/>
        <v>1</v>
      </c>
      <c r="E11" s="40">
        <f t="shared" si="1"/>
        <v>1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128">
        <v>37</v>
      </c>
      <c r="C12" s="32">
        <v>37</v>
      </c>
      <c r="D12" s="39">
        <f t="shared" si="0"/>
        <v>1</v>
      </c>
      <c r="E12" s="40">
        <f t="shared" si="1"/>
        <v>1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128">
        <v>37</v>
      </c>
      <c r="C13" s="32">
        <v>37</v>
      </c>
      <c r="D13" s="39">
        <f t="shared" si="0"/>
        <v>1</v>
      </c>
      <c r="E13" s="40">
        <f t="shared" si="1"/>
        <v>1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128">
        <v>37</v>
      </c>
      <c r="C14" s="32">
        <v>37</v>
      </c>
      <c r="D14" s="39">
        <f t="shared" si="0"/>
        <v>1</v>
      </c>
      <c r="E14" s="40">
        <f t="shared" si="1"/>
        <v>1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128">
        <v>37</v>
      </c>
      <c r="C15" s="32">
        <v>37</v>
      </c>
      <c r="D15" s="39">
        <f t="shared" si="0"/>
        <v>1</v>
      </c>
      <c r="E15" s="40">
        <f t="shared" si="1"/>
        <v>1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128">
        <v>37</v>
      </c>
      <c r="C16" s="32">
        <v>37</v>
      </c>
      <c r="D16" s="39">
        <f t="shared" si="0"/>
        <v>1</v>
      </c>
      <c r="E16" s="40">
        <f t="shared" si="1"/>
        <v>1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128">
        <v>37</v>
      </c>
      <c r="C17" s="32">
        <v>37</v>
      </c>
      <c r="D17" s="39">
        <f t="shared" si="0"/>
        <v>1</v>
      </c>
      <c r="E17" s="40">
        <f t="shared" si="1"/>
        <v>1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128">
        <v>37</v>
      </c>
      <c r="C18" s="32">
        <v>37</v>
      </c>
      <c r="D18" s="39">
        <f t="shared" si="0"/>
        <v>1</v>
      </c>
      <c r="E18" s="40">
        <f t="shared" si="1"/>
        <v>1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128">
        <v>37</v>
      </c>
      <c r="C19" s="32">
        <v>37</v>
      </c>
      <c r="D19" s="39">
        <f t="shared" si="0"/>
        <v>1</v>
      </c>
      <c r="E19" s="40">
        <f t="shared" si="1"/>
        <v>1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128">
        <v>37</v>
      </c>
      <c r="C20" s="32">
        <v>37</v>
      </c>
      <c r="D20" s="39">
        <f t="shared" si="0"/>
        <v>1</v>
      </c>
      <c r="E20" s="40">
        <f t="shared" si="1"/>
        <v>1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128">
        <v>37</v>
      </c>
      <c r="C21" s="32">
        <v>37</v>
      </c>
      <c r="D21" s="39">
        <f t="shared" si="0"/>
        <v>1</v>
      </c>
      <c r="E21" s="40">
        <f t="shared" si="1"/>
        <v>1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666</v>
      </c>
      <c r="C22" s="41">
        <f>SUM(C4:C21)</f>
        <v>666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A1:E1"/>
    <mergeCell ref="K1:N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6" width="17.57421875" style="3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38.421875" style="1" customWidth="1"/>
    <col min="16" max="16" width="17.57421875" style="1" customWidth="1"/>
    <col min="17" max="17" width="14.8515625" style="1" customWidth="1"/>
    <col min="18" max="18" width="9.140625" style="1" customWidth="1"/>
    <col min="19" max="16384" width="9.140625" style="1" customWidth="1"/>
  </cols>
  <sheetData>
    <row r="1" spans="1:15" ht="76.5" customHeight="1" thickBot="1">
      <c r="A1" s="147" t="s">
        <v>176</v>
      </c>
      <c r="B1" s="148"/>
      <c r="C1" s="148"/>
      <c r="D1" s="148"/>
      <c r="E1" s="148"/>
      <c r="F1" s="151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  <c r="O1" s="1" t="s">
        <v>35</v>
      </c>
    </row>
    <row r="2" spans="1:18" s="6" customFormat="1" ht="110.25" customHeight="1">
      <c r="A2" s="25" t="s">
        <v>24</v>
      </c>
      <c r="B2" s="36" t="s">
        <v>80</v>
      </c>
      <c r="C2" s="25" t="s">
        <v>81</v>
      </c>
      <c r="D2" s="25" t="s">
        <v>82</v>
      </c>
      <c r="E2" s="25" t="s">
        <v>83</v>
      </c>
      <c r="F2" s="25" t="s">
        <v>84</v>
      </c>
      <c r="G2" s="15"/>
      <c r="H2" s="8"/>
      <c r="I2" s="8"/>
      <c r="J2" s="9"/>
      <c r="K2" s="9"/>
      <c r="L2" s="8"/>
      <c r="M2" s="15"/>
      <c r="N2" s="15"/>
      <c r="O2" s="149" t="s">
        <v>34</v>
      </c>
      <c r="P2" s="150"/>
      <c r="Q2" s="150"/>
      <c r="R2" s="150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>
        <v>4</v>
      </c>
      <c r="E3" s="26">
        <v>5</v>
      </c>
      <c r="F3" s="26">
        <v>6</v>
      </c>
      <c r="G3" s="16"/>
      <c r="H3" s="16"/>
      <c r="I3" s="16"/>
      <c r="J3" s="17"/>
      <c r="K3" s="17"/>
      <c r="L3" s="16"/>
      <c r="M3" s="16"/>
      <c r="N3" s="16"/>
    </row>
    <row r="4" spans="1:16" ht="18" customHeight="1">
      <c r="A4" s="19" t="s">
        <v>8</v>
      </c>
      <c r="B4" s="32">
        <v>2416.1</v>
      </c>
      <c r="C4" s="32">
        <v>2416.1</v>
      </c>
      <c r="D4" s="32">
        <v>20555.1</v>
      </c>
      <c r="E4" s="52">
        <v>4003.1</v>
      </c>
      <c r="F4" s="53">
        <f>(B4-C4)/(D4-E4)</f>
        <v>0</v>
      </c>
      <c r="G4" s="99">
        <f>SUM(C4-D4)/(E4-F4)</f>
        <v>-4.531238290324998</v>
      </c>
      <c r="H4" s="24"/>
      <c r="I4" s="4"/>
      <c r="J4" s="11"/>
      <c r="K4" s="10"/>
      <c r="L4" s="11"/>
      <c r="M4" s="11"/>
      <c r="N4" s="11"/>
      <c r="O4" s="11"/>
      <c r="P4" s="31"/>
    </row>
    <row r="5" spans="1:16" ht="18" customHeight="1">
      <c r="A5" s="19" t="s">
        <v>9</v>
      </c>
      <c r="B5" s="32">
        <v>11273</v>
      </c>
      <c r="C5" s="32">
        <v>11273</v>
      </c>
      <c r="D5" s="32">
        <v>17767.6</v>
      </c>
      <c r="E5" s="52">
        <v>9318.4</v>
      </c>
      <c r="F5" s="53">
        <f aca="true" t="shared" si="0" ref="F5:F21">(B5-C5)/(D5-E5)</f>
        <v>0</v>
      </c>
      <c r="G5" s="99">
        <f aca="true" t="shared" si="1" ref="G5:G21">SUM(C5-D5)/(E5-F5)</f>
        <v>-0.696965144230769</v>
      </c>
      <c r="H5" s="24"/>
      <c r="I5" s="4"/>
      <c r="J5" s="11"/>
      <c r="K5" s="10"/>
      <c r="L5" s="11"/>
      <c r="M5" s="11"/>
      <c r="N5" s="11"/>
      <c r="O5" s="11"/>
      <c r="P5" s="31"/>
    </row>
    <row r="6" spans="1:16" ht="18" customHeight="1">
      <c r="A6" s="19" t="s">
        <v>28</v>
      </c>
      <c r="B6" s="32">
        <v>1705.8</v>
      </c>
      <c r="C6" s="32">
        <v>1705.8</v>
      </c>
      <c r="D6" s="32">
        <v>27665</v>
      </c>
      <c r="E6" s="52">
        <v>5223.8</v>
      </c>
      <c r="F6" s="53">
        <f t="shared" si="0"/>
        <v>0</v>
      </c>
      <c r="G6" s="99">
        <f t="shared" si="1"/>
        <v>-4.969409242314025</v>
      </c>
      <c r="H6" s="24"/>
      <c r="I6" s="4"/>
      <c r="J6" s="11"/>
      <c r="K6" s="10"/>
      <c r="L6" s="11"/>
      <c r="M6" s="11"/>
      <c r="N6" s="11"/>
      <c r="O6" s="11"/>
      <c r="P6" s="31"/>
    </row>
    <row r="7" spans="1:16" ht="18" customHeight="1">
      <c r="A7" s="19" t="s">
        <v>29</v>
      </c>
      <c r="B7" s="32">
        <v>611.5</v>
      </c>
      <c r="C7" s="32">
        <v>611.5</v>
      </c>
      <c r="D7" s="32">
        <v>116852.6</v>
      </c>
      <c r="E7" s="52">
        <v>46370.6</v>
      </c>
      <c r="F7" s="53">
        <f t="shared" si="0"/>
        <v>0</v>
      </c>
      <c r="G7" s="99">
        <f t="shared" si="1"/>
        <v>-2.506784471195111</v>
      </c>
      <c r="H7" s="24"/>
      <c r="I7" s="4"/>
      <c r="J7" s="11"/>
      <c r="K7" s="10"/>
      <c r="L7" s="11"/>
      <c r="M7" s="11"/>
      <c r="N7" s="11"/>
      <c r="O7" s="11"/>
      <c r="P7" s="31"/>
    </row>
    <row r="8" spans="1:16" ht="18" customHeight="1">
      <c r="A8" s="19" t="s">
        <v>10</v>
      </c>
      <c r="B8" s="32">
        <v>4.9</v>
      </c>
      <c r="C8" s="32">
        <v>4.9</v>
      </c>
      <c r="D8" s="32">
        <v>4999.3</v>
      </c>
      <c r="E8" s="52">
        <v>3980.4</v>
      </c>
      <c r="F8" s="53">
        <f t="shared" si="0"/>
        <v>0</v>
      </c>
      <c r="G8" s="99">
        <f t="shared" si="1"/>
        <v>-1.254748266505879</v>
      </c>
      <c r="H8" s="24"/>
      <c r="I8" s="4"/>
      <c r="J8" s="11"/>
      <c r="K8" s="10"/>
      <c r="L8" s="11"/>
      <c r="M8" s="11"/>
      <c r="N8" s="11"/>
      <c r="O8" s="11"/>
      <c r="P8" s="31"/>
    </row>
    <row r="9" spans="1:16" ht="18" customHeight="1">
      <c r="A9" s="19" t="s">
        <v>11</v>
      </c>
      <c r="B9" s="32">
        <v>5.7</v>
      </c>
      <c r="C9" s="32">
        <v>5.7</v>
      </c>
      <c r="D9" s="32">
        <v>6123.3</v>
      </c>
      <c r="E9" s="52">
        <v>5806.1</v>
      </c>
      <c r="F9" s="53">
        <f t="shared" si="0"/>
        <v>0</v>
      </c>
      <c r="G9" s="99">
        <f t="shared" si="1"/>
        <v>-1.0536504710563028</v>
      </c>
      <c r="H9" s="24"/>
      <c r="I9" s="4"/>
      <c r="J9" s="11"/>
      <c r="K9" s="10"/>
      <c r="L9" s="11"/>
      <c r="M9" s="11"/>
      <c r="N9" s="11"/>
      <c r="O9" s="11"/>
      <c r="P9" s="31"/>
    </row>
    <row r="10" spans="1:16" ht="18" customHeight="1">
      <c r="A10" s="19" t="s">
        <v>12</v>
      </c>
      <c r="B10" s="32">
        <v>3.6</v>
      </c>
      <c r="C10" s="32">
        <v>3.6</v>
      </c>
      <c r="D10" s="32">
        <v>3012.3</v>
      </c>
      <c r="E10" s="52">
        <v>2680.2</v>
      </c>
      <c r="F10" s="53">
        <f t="shared" si="0"/>
        <v>0</v>
      </c>
      <c r="G10" s="99">
        <f t="shared" si="1"/>
        <v>-1.1225654801880458</v>
      </c>
      <c r="H10" s="24"/>
      <c r="I10" s="4"/>
      <c r="J10" s="11"/>
      <c r="K10" s="10"/>
      <c r="L10" s="11"/>
      <c r="M10" s="11"/>
      <c r="N10" s="11"/>
      <c r="O10" s="11"/>
      <c r="P10" s="31"/>
    </row>
    <row r="11" spans="1:16" ht="18" customHeight="1">
      <c r="A11" s="19" t="s">
        <v>13</v>
      </c>
      <c r="B11" s="32">
        <v>30.8</v>
      </c>
      <c r="C11" s="32">
        <v>30.8</v>
      </c>
      <c r="D11" s="32">
        <v>5371.9</v>
      </c>
      <c r="E11" s="52">
        <v>4815</v>
      </c>
      <c r="F11" s="53">
        <f t="shared" si="0"/>
        <v>0</v>
      </c>
      <c r="G11" s="99">
        <f t="shared" si="1"/>
        <v>-1.1092627206645898</v>
      </c>
      <c r="H11" s="24"/>
      <c r="I11" s="4"/>
      <c r="J11" s="11"/>
      <c r="K11" s="10"/>
      <c r="L11" s="11"/>
      <c r="M11" s="11"/>
      <c r="N11" s="11"/>
      <c r="O11" s="11"/>
      <c r="P11" s="31"/>
    </row>
    <row r="12" spans="1:16" ht="18" customHeight="1">
      <c r="A12" s="19" t="s">
        <v>14</v>
      </c>
      <c r="B12" s="32">
        <v>8.4</v>
      </c>
      <c r="C12" s="32">
        <v>8.4</v>
      </c>
      <c r="D12" s="32">
        <v>2647.9</v>
      </c>
      <c r="E12" s="52">
        <v>2562.5</v>
      </c>
      <c r="F12" s="53">
        <f t="shared" si="0"/>
        <v>0</v>
      </c>
      <c r="G12" s="99">
        <f t="shared" si="1"/>
        <v>-1.030048780487805</v>
      </c>
      <c r="H12" s="24"/>
      <c r="I12" s="4"/>
      <c r="J12" s="11"/>
      <c r="K12" s="10"/>
      <c r="L12" s="11"/>
      <c r="M12" s="11"/>
      <c r="N12" s="11"/>
      <c r="O12" s="11"/>
      <c r="P12" s="31"/>
    </row>
    <row r="13" spans="1:16" ht="18" customHeight="1">
      <c r="A13" s="19" t="s">
        <v>15</v>
      </c>
      <c r="B13" s="32">
        <v>4.9</v>
      </c>
      <c r="C13" s="32">
        <v>4.9</v>
      </c>
      <c r="D13" s="32">
        <v>9693.2</v>
      </c>
      <c r="E13" s="52">
        <v>8508.2</v>
      </c>
      <c r="F13" s="53">
        <f t="shared" si="0"/>
        <v>0</v>
      </c>
      <c r="G13" s="99">
        <f t="shared" si="1"/>
        <v>-1.1387014879763053</v>
      </c>
      <c r="H13" s="24"/>
      <c r="I13" s="4"/>
      <c r="J13" s="11"/>
      <c r="K13" s="10"/>
      <c r="L13" s="11"/>
      <c r="M13" s="11"/>
      <c r="N13" s="11"/>
      <c r="O13" s="11"/>
      <c r="P13" s="31"/>
    </row>
    <row r="14" spans="1:16" ht="18" customHeight="1">
      <c r="A14" s="19" t="s">
        <v>16</v>
      </c>
      <c r="B14" s="32">
        <v>6.5</v>
      </c>
      <c r="C14" s="32">
        <v>6.5</v>
      </c>
      <c r="D14" s="32">
        <v>2005.2</v>
      </c>
      <c r="E14" s="52">
        <v>1894</v>
      </c>
      <c r="F14" s="53">
        <f t="shared" si="0"/>
        <v>0</v>
      </c>
      <c r="G14" s="99">
        <f t="shared" si="1"/>
        <v>-1.0552798310454066</v>
      </c>
      <c r="H14" s="24"/>
      <c r="I14" s="4"/>
      <c r="J14" s="11"/>
      <c r="K14" s="10"/>
      <c r="L14" s="11"/>
      <c r="M14" s="11"/>
      <c r="N14" s="11"/>
      <c r="O14" s="11"/>
      <c r="P14" s="31"/>
    </row>
    <row r="15" spans="1:16" ht="18" customHeight="1">
      <c r="A15" s="19" t="s">
        <v>17</v>
      </c>
      <c r="B15" s="32">
        <v>7.2</v>
      </c>
      <c r="C15" s="32">
        <v>7.2</v>
      </c>
      <c r="D15" s="32">
        <v>5593.3</v>
      </c>
      <c r="E15" s="52">
        <v>4206.2</v>
      </c>
      <c r="F15" s="53">
        <f t="shared" si="0"/>
        <v>0</v>
      </c>
      <c r="G15" s="99">
        <f t="shared" si="1"/>
        <v>-1.3280633350767916</v>
      </c>
      <c r="H15" s="24"/>
      <c r="I15" s="4"/>
      <c r="J15" s="11"/>
      <c r="K15" s="10"/>
      <c r="L15" s="11"/>
      <c r="M15" s="11"/>
      <c r="N15" s="11"/>
      <c r="O15" s="11"/>
      <c r="P15" s="31"/>
    </row>
    <row r="16" spans="1:16" ht="18" customHeight="1">
      <c r="A16" s="19" t="s">
        <v>18</v>
      </c>
      <c r="B16" s="32">
        <v>15.5</v>
      </c>
      <c r="C16" s="32">
        <v>15.5</v>
      </c>
      <c r="D16" s="32">
        <v>5193.9</v>
      </c>
      <c r="E16" s="52">
        <v>4902.9</v>
      </c>
      <c r="F16" s="53">
        <f t="shared" si="0"/>
        <v>0</v>
      </c>
      <c r="G16" s="99">
        <f t="shared" si="1"/>
        <v>-1.0561912337596118</v>
      </c>
      <c r="H16" s="24"/>
      <c r="I16" s="4"/>
      <c r="J16" s="11"/>
      <c r="K16" s="10"/>
      <c r="L16" s="11"/>
      <c r="M16" s="11"/>
      <c r="N16" s="11"/>
      <c r="O16" s="11"/>
      <c r="P16" s="31"/>
    </row>
    <row r="17" spans="1:16" ht="18" customHeight="1">
      <c r="A17" s="19" t="s">
        <v>19</v>
      </c>
      <c r="B17" s="32">
        <v>33.9</v>
      </c>
      <c r="C17" s="32">
        <v>33.9</v>
      </c>
      <c r="D17" s="32">
        <v>5387.2</v>
      </c>
      <c r="E17" s="52">
        <v>4758.7</v>
      </c>
      <c r="F17" s="53">
        <f t="shared" si="0"/>
        <v>0</v>
      </c>
      <c r="G17" s="99">
        <f t="shared" si="1"/>
        <v>-1.12495009141152</v>
      </c>
      <c r="H17" s="24"/>
      <c r="I17" s="4"/>
      <c r="J17" s="11"/>
      <c r="K17" s="10"/>
      <c r="L17" s="11"/>
      <c r="M17" s="11"/>
      <c r="N17" s="11"/>
      <c r="O17" s="11"/>
      <c r="P17" s="31"/>
    </row>
    <row r="18" spans="1:16" ht="18" customHeight="1">
      <c r="A18" s="19" t="s">
        <v>20</v>
      </c>
      <c r="B18" s="32">
        <v>278.4</v>
      </c>
      <c r="C18" s="32">
        <v>278.4</v>
      </c>
      <c r="D18" s="32">
        <v>5976.7</v>
      </c>
      <c r="E18" s="52">
        <v>5083.3</v>
      </c>
      <c r="F18" s="53">
        <f t="shared" si="0"/>
        <v>0</v>
      </c>
      <c r="G18" s="99">
        <f t="shared" si="1"/>
        <v>-1.1209843998977043</v>
      </c>
      <c r="H18" s="24"/>
      <c r="I18" s="4"/>
      <c r="J18" s="11"/>
      <c r="K18" s="10"/>
      <c r="L18" s="11"/>
      <c r="M18" s="11"/>
      <c r="N18" s="11"/>
      <c r="O18" s="11"/>
      <c r="P18" s="31"/>
    </row>
    <row r="19" spans="1:16" ht="18" customHeight="1">
      <c r="A19" s="19" t="s">
        <v>21</v>
      </c>
      <c r="B19" s="32">
        <v>139.2</v>
      </c>
      <c r="C19" s="32">
        <v>139.2</v>
      </c>
      <c r="D19" s="32">
        <v>5962.6</v>
      </c>
      <c r="E19" s="52">
        <v>5228</v>
      </c>
      <c r="F19" s="53">
        <f t="shared" si="0"/>
        <v>0</v>
      </c>
      <c r="G19" s="99">
        <f t="shared" si="1"/>
        <v>-1.1138867635807193</v>
      </c>
      <c r="H19" s="7"/>
      <c r="I19" s="7"/>
      <c r="J19" s="12"/>
      <c r="K19" s="12"/>
      <c r="L19" s="12"/>
      <c r="M19" s="12"/>
      <c r="N19" s="12"/>
      <c r="O19" s="12"/>
      <c r="P19" s="31"/>
    </row>
    <row r="20" spans="1:16" ht="18" customHeight="1">
      <c r="A20" s="19" t="s">
        <v>22</v>
      </c>
      <c r="B20" s="32">
        <v>15.8</v>
      </c>
      <c r="C20" s="32">
        <v>15.8</v>
      </c>
      <c r="D20" s="32">
        <v>7114.3</v>
      </c>
      <c r="E20" s="52">
        <v>4953.6</v>
      </c>
      <c r="F20" s="53">
        <f t="shared" si="0"/>
        <v>0</v>
      </c>
      <c r="G20" s="99">
        <f t="shared" si="1"/>
        <v>-1.4329982235142118</v>
      </c>
      <c r="H20" s="7"/>
      <c r="I20" s="7"/>
      <c r="J20" s="12"/>
      <c r="K20" s="12"/>
      <c r="L20" s="12"/>
      <c r="M20" s="12"/>
      <c r="N20" s="12"/>
      <c r="O20" s="12"/>
      <c r="P20" s="31"/>
    </row>
    <row r="21" spans="1:16" ht="18" customHeight="1">
      <c r="A21" s="19" t="s">
        <v>23</v>
      </c>
      <c r="B21" s="32">
        <v>104.5</v>
      </c>
      <c r="C21" s="32">
        <v>104.5</v>
      </c>
      <c r="D21" s="32">
        <v>9125.6</v>
      </c>
      <c r="E21" s="52">
        <v>7617.5</v>
      </c>
      <c r="F21" s="53">
        <f t="shared" si="0"/>
        <v>0</v>
      </c>
      <c r="G21" s="99">
        <f t="shared" si="1"/>
        <v>-1.184259927797834</v>
      </c>
      <c r="H21" s="7"/>
      <c r="I21" s="7"/>
      <c r="J21" s="12"/>
      <c r="K21" s="12"/>
      <c r="L21" s="12"/>
      <c r="M21" s="12"/>
      <c r="N21" s="12"/>
      <c r="O21" s="12"/>
      <c r="P21" s="31"/>
    </row>
    <row r="22" spans="1:14" ht="18.75">
      <c r="A22" s="21"/>
      <c r="B22" s="21"/>
      <c r="C22" s="21"/>
      <c r="D22" s="21"/>
      <c r="E22" s="21"/>
      <c r="F22" s="21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9:14" ht="18.75">
      <c r="I25" s="13"/>
      <c r="J25" s="13"/>
      <c r="K25" s="13"/>
      <c r="L25" s="13"/>
      <c r="M25" s="13"/>
      <c r="N25" s="13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32" spans="1:8" ht="18.75">
      <c r="A32" s="5"/>
      <c r="B32" s="5"/>
      <c r="C32" s="5"/>
      <c r="D32" s="5"/>
      <c r="E32" s="5"/>
      <c r="F32" s="5"/>
      <c r="G32" s="5"/>
      <c r="H32" s="5"/>
    </row>
  </sheetData>
  <sheetProtection/>
  <mergeCells count="3">
    <mergeCell ref="A1:F1"/>
    <mergeCell ref="K1:N1"/>
    <mergeCell ref="O2:R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1">
      <selection activeCell="P8" sqref="P8"/>
    </sheetView>
  </sheetViews>
  <sheetFormatPr defaultColWidth="9.140625" defaultRowHeight="12.75"/>
  <cols>
    <col min="1" max="1" width="35.421875" style="3" customWidth="1"/>
    <col min="2" max="2" width="19.00390625" style="3" customWidth="1"/>
    <col min="3" max="3" width="18.8515625" style="3" customWidth="1"/>
    <col min="4" max="4" width="17.57421875" style="3" customWidth="1"/>
    <col min="5" max="5" width="22.57421875" style="3" hidden="1" customWidth="1"/>
    <col min="6" max="6" width="21.140625" style="3" hidden="1" customWidth="1"/>
    <col min="7" max="7" width="19.8515625" style="2" hidden="1" customWidth="1"/>
    <col min="8" max="8" width="19.140625" style="2" hidden="1" customWidth="1"/>
    <col min="9" max="9" width="9.8515625" style="2" hidden="1" customWidth="1"/>
    <col min="10" max="12" width="9.7109375" style="2" hidden="1" customWidth="1"/>
    <col min="13" max="16384" width="9.140625" style="1" customWidth="1"/>
  </cols>
  <sheetData>
    <row r="2" spans="1:5" ht="47.25" customHeight="1">
      <c r="A2" s="156" t="s">
        <v>157</v>
      </c>
      <c r="B2" s="156"/>
      <c r="C2" s="156"/>
      <c r="D2" s="156"/>
      <c r="E2" s="156"/>
    </row>
    <row r="4" spans="1:12" ht="91.5" customHeight="1" thickBot="1">
      <c r="A4" s="49"/>
      <c r="B4" s="51" t="s">
        <v>78</v>
      </c>
      <c r="C4" s="51" t="s">
        <v>79</v>
      </c>
      <c r="D4" s="51" t="s">
        <v>85</v>
      </c>
      <c r="E4" s="48" t="s">
        <v>3</v>
      </c>
      <c r="F4" s="45" t="s">
        <v>4</v>
      </c>
      <c r="G4" s="45"/>
      <c r="H4" s="45"/>
      <c r="I4" s="152"/>
      <c r="J4" s="153"/>
      <c r="K4" s="154"/>
      <c r="L4" s="155"/>
    </row>
    <row r="5" spans="1:12" s="6" customFormat="1" ht="18.75" customHeight="1">
      <c r="A5" s="18" t="s">
        <v>0</v>
      </c>
      <c r="B5" s="18" t="s">
        <v>6</v>
      </c>
      <c r="C5" s="18" t="s">
        <v>7</v>
      </c>
      <c r="D5" s="18" t="s">
        <v>33</v>
      </c>
      <c r="E5" s="15"/>
      <c r="F5" s="8"/>
      <c r="G5" s="8"/>
      <c r="H5" s="9"/>
      <c r="I5" s="9"/>
      <c r="J5" s="8"/>
      <c r="K5" s="15"/>
      <c r="L5" s="15"/>
    </row>
    <row r="6" spans="1:12" ht="18" customHeight="1">
      <c r="A6" s="19" t="s">
        <v>9</v>
      </c>
      <c r="B6" s="20">
        <v>3033</v>
      </c>
      <c r="C6" s="50">
        <v>2616.8</v>
      </c>
      <c r="D6" s="129">
        <f>SUM(C6/B6)</f>
        <v>0.862776129244972</v>
      </c>
      <c r="E6" s="24"/>
      <c r="F6" s="4"/>
      <c r="G6" s="11"/>
      <c r="H6" s="10"/>
      <c r="I6" s="11"/>
      <c r="J6" s="11"/>
      <c r="K6" s="11"/>
      <c r="L6" s="11"/>
    </row>
    <row r="7" spans="1:12" ht="18" customHeight="1">
      <c r="A7" s="19" t="s">
        <v>10</v>
      </c>
      <c r="B7" s="20">
        <v>1611.9</v>
      </c>
      <c r="C7" s="50">
        <v>1263.7</v>
      </c>
      <c r="D7" s="129">
        <f aca="true" t="shared" si="0" ref="D7:D20">SUM(C7/B7)</f>
        <v>0.7839816365779515</v>
      </c>
      <c r="E7" s="24"/>
      <c r="F7" s="4"/>
      <c r="G7" s="11"/>
      <c r="H7" s="10"/>
      <c r="I7" s="11"/>
      <c r="J7" s="11"/>
      <c r="K7" s="11"/>
      <c r="L7" s="11"/>
    </row>
    <row r="8" spans="1:12" ht="18" customHeight="1">
      <c r="A8" s="19" t="s">
        <v>11</v>
      </c>
      <c r="B8" s="20">
        <v>1531</v>
      </c>
      <c r="C8" s="50">
        <v>1255.5</v>
      </c>
      <c r="D8" s="129">
        <f t="shared" si="0"/>
        <v>0.8200522534291312</v>
      </c>
      <c r="E8" s="24"/>
      <c r="F8" s="4"/>
      <c r="G8" s="11"/>
      <c r="H8" s="10"/>
      <c r="I8" s="11"/>
      <c r="J8" s="11"/>
      <c r="K8" s="11"/>
      <c r="L8" s="11"/>
    </row>
    <row r="9" spans="1:12" ht="18" customHeight="1">
      <c r="A9" s="19" t="s">
        <v>12</v>
      </c>
      <c r="B9" s="20">
        <v>1158.1</v>
      </c>
      <c r="C9" s="50">
        <v>1021.3</v>
      </c>
      <c r="D9" s="129">
        <f>SUM(C9/B9)</f>
        <v>0.8818754857093516</v>
      </c>
      <c r="E9" s="24"/>
      <c r="F9" s="4"/>
      <c r="G9" s="11"/>
      <c r="H9" s="10"/>
      <c r="I9" s="11"/>
      <c r="J9" s="11"/>
      <c r="K9" s="11"/>
      <c r="L9" s="11"/>
    </row>
    <row r="10" spans="1:12" ht="18" customHeight="1">
      <c r="A10" s="19" t="s">
        <v>13</v>
      </c>
      <c r="B10" s="20">
        <v>1306</v>
      </c>
      <c r="C10" s="50">
        <v>1253.2</v>
      </c>
      <c r="D10" s="129">
        <f t="shared" si="0"/>
        <v>0.9595712098009189</v>
      </c>
      <c r="E10" s="24"/>
      <c r="F10" s="4"/>
      <c r="G10" s="11"/>
      <c r="H10" s="10"/>
      <c r="I10" s="11"/>
      <c r="J10" s="11"/>
      <c r="K10" s="11"/>
      <c r="L10" s="11"/>
    </row>
    <row r="11" spans="1:12" ht="18" customHeight="1">
      <c r="A11" s="19" t="s">
        <v>14</v>
      </c>
      <c r="B11" s="20">
        <v>1094.1</v>
      </c>
      <c r="C11" s="50">
        <v>974.2</v>
      </c>
      <c r="D11" s="129">
        <f t="shared" si="0"/>
        <v>0.8904122109496391</v>
      </c>
      <c r="E11" s="24"/>
      <c r="F11" s="4"/>
      <c r="G11" s="11"/>
      <c r="H11" s="10"/>
      <c r="I11" s="11"/>
      <c r="J11" s="11"/>
      <c r="K11" s="11"/>
      <c r="L11" s="11"/>
    </row>
    <row r="12" spans="1:12" ht="18" customHeight="1">
      <c r="A12" s="19" t="s">
        <v>15</v>
      </c>
      <c r="B12" s="20">
        <v>1428.7</v>
      </c>
      <c r="C12" s="50">
        <v>1341.5</v>
      </c>
      <c r="D12" s="129">
        <f t="shared" si="0"/>
        <v>0.9389654931056205</v>
      </c>
      <c r="E12" s="24"/>
      <c r="F12" s="4"/>
      <c r="G12" s="11"/>
      <c r="H12" s="10"/>
      <c r="I12" s="11"/>
      <c r="J12" s="11"/>
      <c r="K12" s="11"/>
      <c r="L12" s="11"/>
    </row>
    <row r="13" spans="1:12" ht="18" customHeight="1">
      <c r="A13" s="19" t="s">
        <v>16</v>
      </c>
      <c r="B13" s="20">
        <v>1122.8</v>
      </c>
      <c r="C13" s="50">
        <v>952.8</v>
      </c>
      <c r="D13" s="129">
        <f t="shared" si="0"/>
        <v>0.8485928037050231</v>
      </c>
      <c r="E13" s="24"/>
      <c r="F13" s="4"/>
      <c r="G13" s="11"/>
      <c r="H13" s="10"/>
      <c r="I13" s="11"/>
      <c r="J13" s="11"/>
      <c r="K13" s="11"/>
      <c r="L13" s="11"/>
    </row>
    <row r="14" spans="1:12" ht="18" customHeight="1">
      <c r="A14" s="19" t="s">
        <v>17</v>
      </c>
      <c r="B14" s="20">
        <v>1577.6</v>
      </c>
      <c r="C14" s="50">
        <v>1576.9</v>
      </c>
      <c r="D14" s="129">
        <f t="shared" si="0"/>
        <v>0.9995562880324544</v>
      </c>
      <c r="E14" s="24"/>
      <c r="F14" s="4"/>
      <c r="G14" s="11"/>
      <c r="H14" s="10"/>
      <c r="I14" s="11"/>
      <c r="J14" s="11"/>
      <c r="K14" s="11"/>
      <c r="L14" s="11"/>
    </row>
    <row r="15" spans="1:12" ht="18" customHeight="1">
      <c r="A15" s="19" t="s">
        <v>18</v>
      </c>
      <c r="B15" s="20">
        <v>1117.2</v>
      </c>
      <c r="C15" s="50">
        <v>1036.2</v>
      </c>
      <c r="D15" s="129">
        <f t="shared" si="0"/>
        <v>0.9274973147153598</v>
      </c>
      <c r="E15" s="24"/>
      <c r="F15" s="4"/>
      <c r="G15" s="11"/>
      <c r="H15" s="10"/>
      <c r="I15" s="11"/>
      <c r="J15" s="11"/>
      <c r="K15" s="11"/>
      <c r="L15" s="11"/>
    </row>
    <row r="16" spans="1:12" ht="18" customHeight="1">
      <c r="A16" s="19" t="s">
        <v>19</v>
      </c>
      <c r="B16" s="20">
        <v>1535.5</v>
      </c>
      <c r="C16" s="50">
        <v>1197.3</v>
      </c>
      <c r="D16" s="129">
        <f t="shared" si="0"/>
        <v>0.7797460110713123</v>
      </c>
      <c r="E16" s="24"/>
      <c r="F16" s="4"/>
      <c r="G16" s="11"/>
      <c r="H16" s="10"/>
      <c r="I16" s="11"/>
      <c r="J16" s="11"/>
      <c r="K16" s="11"/>
      <c r="L16" s="11"/>
    </row>
    <row r="17" spans="1:12" ht="18" customHeight="1">
      <c r="A17" s="19" t="s">
        <v>20</v>
      </c>
      <c r="B17" s="20">
        <v>1191.3</v>
      </c>
      <c r="C17" s="50">
        <v>1190.7</v>
      </c>
      <c r="D17" s="129">
        <f t="shared" si="0"/>
        <v>0.9994963485268196</v>
      </c>
      <c r="E17" s="24"/>
      <c r="F17" s="4"/>
      <c r="G17" s="11"/>
      <c r="H17" s="10"/>
      <c r="I17" s="11"/>
      <c r="J17" s="11"/>
      <c r="K17" s="11"/>
      <c r="L17" s="11"/>
    </row>
    <row r="18" spans="1:12" ht="18" customHeight="1">
      <c r="A18" s="19" t="s">
        <v>21</v>
      </c>
      <c r="B18" s="20">
        <v>1641.8</v>
      </c>
      <c r="C18" s="50">
        <v>1410.1</v>
      </c>
      <c r="D18" s="55">
        <f t="shared" si="0"/>
        <v>0.8588744061396029</v>
      </c>
      <c r="E18" s="24"/>
      <c r="F18" s="4"/>
      <c r="G18" s="11"/>
      <c r="H18" s="10"/>
      <c r="I18" s="11"/>
      <c r="J18" s="11"/>
      <c r="K18" s="11"/>
      <c r="L18" s="11"/>
    </row>
    <row r="19" spans="1:12" ht="18" customHeight="1">
      <c r="A19" s="19" t="s">
        <v>22</v>
      </c>
      <c r="B19" s="20">
        <v>1823.6</v>
      </c>
      <c r="C19" s="50">
        <v>1716.4</v>
      </c>
      <c r="D19" s="54">
        <f t="shared" si="0"/>
        <v>0.9412151787672737</v>
      </c>
      <c r="E19" s="7"/>
      <c r="F19" s="7"/>
      <c r="G19" s="12"/>
      <c r="H19" s="12"/>
      <c r="I19" s="12"/>
      <c r="J19" s="12"/>
      <c r="K19" s="12"/>
      <c r="L19" s="12"/>
    </row>
    <row r="20" spans="1:12" ht="18" customHeight="1">
      <c r="A20" s="19" t="s">
        <v>23</v>
      </c>
      <c r="B20" s="20">
        <v>1636.3</v>
      </c>
      <c r="C20" s="50">
        <v>1463.9</v>
      </c>
      <c r="D20" s="54">
        <f t="shared" si="0"/>
        <v>0.8946403471246105</v>
      </c>
      <c r="E20" s="7"/>
      <c r="F20" s="7"/>
      <c r="G20" s="12"/>
      <c r="H20" s="12"/>
      <c r="I20" s="12"/>
      <c r="J20" s="12"/>
      <c r="K20" s="12"/>
      <c r="L20" s="12"/>
    </row>
    <row r="21" spans="1:12" ht="18" customHeight="1">
      <c r="A21" s="21"/>
      <c r="B21" s="22"/>
      <c r="C21" s="22"/>
      <c r="D21" s="22"/>
      <c r="E21" s="7"/>
      <c r="F21" s="7"/>
      <c r="G21" s="12"/>
      <c r="H21" s="12"/>
      <c r="I21" s="12"/>
      <c r="J21" s="12"/>
      <c r="K21" s="12"/>
      <c r="L21" s="12"/>
    </row>
    <row r="22" spans="1:12" ht="18.75">
      <c r="A22" s="21"/>
      <c r="B22" s="21"/>
      <c r="C22" s="21"/>
      <c r="D22" s="21"/>
      <c r="E22" s="7"/>
      <c r="F22" s="7"/>
      <c r="G22" s="12"/>
      <c r="H22" s="12"/>
      <c r="I22" s="12"/>
      <c r="J22" s="12"/>
      <c r="K22" s="12"/>
      <c r="L22" s="12"/>
    </row>
    <row r="23" spans="1:12" ht="18.75">
      <c r="A23" s="21"/>
      <c r="B23" s="21"/>
      <c r="C23" s="21"/>
      <c r="D23" s="21"/>
      <c r="E23" s="7"/>
      <c r="F23" s="7"/>
      <c r="G23" s="12"/>
      <c r="H23" s="12"/>
      <c r="I23" s="12"/>
      <c r="J23" s="12"/>
      <c r="K23" s="12"/>
      <c r="L23" s="12"/>
    </row>
    <row r="24" spans="1:12" ht="18.75">
      <c r="A24" s="21"/>
      <c r="B24" s="21"/>
      <c r="C24" s="21"/>
      <c r="D24" s="21"/>
      <c r="E24" s="7"/>
      <c r="F24" s="7"/>
      <c r="G24" s="12"/>
      <c r="H24" s="12"/>
      <c r="I24" s="12"/>
      <c r="J24" s="12"/>
      <c r="K24" s="12"/>
      <c r="L24" s="12"/>
    </row>
    <row r="25" spans="5:12" ht="18.75">
      <c r="E25" s="7"/>
      <c r="F25" s="7"/>
      <c r="G25" s="12"/>
      <c r="H25" s="12"/>
      <c r="I25" s="12"/>
      <c r="J25" s="12"/>
      <c r="K25" s="12"/>
      <c r="L25" s="12"/>
    </row>
    <row r="26" spans="7:12" ht="18.75">
      <c r="G26" s="13"/>
      <c r="H26" s="13"/>
      <c r="I26" s="13"/>
      <c r="J26" s="13"/>
      <c r="K26" s="13"/>
      <c r="L26" s="13"/>
    </row>
    <row r="27" spans="7:12" ht="18.75">
      <c r="G27" s="13"/>
      <c r="H27" s="13"/>
      <c r="I27" s="13"/>
      <c r="J27" s="13"/>
      <c r="K27" s="13"/>
      <c r="L27" s="13"/>
    </row>
    <row r="28" spans="7:12" ht="18.75">
      <c r="G28" s="13"/>
      <c r="H28" s="13"/>
      <c r="I28" s="13"/>
      <c r="J28" s="13"/>
      <c r="K28" s="13"/>
      <c r="L28" s="13"/>
    </row>
    <row r="32" spans="1:4" ht="18.75">
      <c r="A32" s="5"/>
      <c r="B32" s="5"/>
      <c r="C32" s="5"/>
      <c r="D32" s="5"/>
    </row>
    <row r="33" spans="5:6" ht="18.75">
      <c r="E33" s="5"/>
      <c r="F33" s="5"/>
    </row>
  </sheetData>
  <sheetProtection/>
  <mergeCells count="2">
    <mergeCell ref="I4:L4"/>
    <mergeCell ref="A2:E2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="90" zoomScaleSheetLayoutView="90" zoomScalePageLayoutView="0" workbookViewId="0" topLeftCell="A1">
      <selection activeCell="B4" sqref="B4:D4"/>
    </sheetView>
  </sheetViews>
  <sheetFormatPr defaultColWidth="9.140625" defaultRowHeight="12.75"/>
  <cols>
    <col min="1" max="1" width="28.57421875" style="3" customWidth="1"/>
    <col min="2" max="2" width="19.00390625" style="3" customWidth="1"/>
    <col min="3" max="3" width="18.8515625" style="3" customWidth="1"/>
    <col min="4" max="4" width="17.57421875" style="3" customWidth="1"/>
    <col min="5" max="5" width="22.57421875" style="3" hidden="1" customWidth="1"/>
    <col min="6" max="6" width="21.140625" style="3" hidden="1" customWidth="1"/>
    <col min="7" max="7" width="19.8515625" style="2" hidden="1" customWidth="1"/>
    <col min="8" max="8" width="19.140625" style="2" hidden="1" customWidth="1"/>
    <col min="9" max="9" width="9.8515625" style="2" hidden="1" customWidth="1"/>
    <col min="10" max="12" width="9.7109375" style="2" hidden="1" customWidth="1"/>
    <col min="13" max="16384" width="9.140625" style="1" customWidth="1"/>
  </cols>
  <sheetData>
    <row r="2" spans="1:5" ht="47.25" customHeight="1">
      <c r="A2" s="156" t="s">
        <v>175</v>
      </c>
      <c r="B2" s="156"/>
      <c r="C2" s="156"/>
      <c r="D2" s="156"/>
      <c r="E2" s="156"/>
    </row>
    <row r="4" spans="1:12" ht="119.25" customHeight="1" thickBot="1">
      <c r="A4" s="49"/>
      <c r="B4" s="160" t="s">
        <v>86</v>
      </c>
      <c r="C4" s="161"/>
      <c r="D4" s="162"/>
      <c r="E4" s="48" t="s">
        <v>3</v>
      </c>
      <c r="F4" s="45" t="s">
        <v>4</v>
      </c>
      <c r="G4" s="45"/>
      <c r="H4" s="45"/>
      <c r="I4" s="152"/>
      <c r="J4" s="153"/>
      <c r="K4" s="154"/>
      <c r="L4" s="155"/>
    </row>
    <row r="5" spans="1:12" s="6" customFormat="1" ht="18.75" customHeight="1">
      <c r="A5" s="18" t="s">
        <v>0</v>
      </c>
      <c r="B5" s="163" t="s">
        <v>6</v>
      </c>
      <c r="C5" s="164"/>
      <c r="D5" s="165"/>
      <c r="E5" s="15"/>
      <c r="F5" s="8"/>
      <c r="G5" s="8"/>
      <c r="H5" s="9"/>
      <c r="I5" s="9"/>
      <c r="J5" s="8"/>
      <c r="K5" s="15"/>
      <c r="L5" s="15"/>
    </row>
    <row r="6" spans="1:12" ht="18" customHeight="1">
      <c r="A6" s="19" t="s">
        <v>8</v>
      </c>
      <c r="B6" s="157">
        <v>0</v>
      </c>
      <c r="C6" s="158"/>
      <c r="D6" s="159"/>
      <c r="E6" s="24"/>
      <c r="F6" s="4"/>
      <c r="G6" s="11"/>
      <c r="H6" s="10"/>
      <c r="I6" s="11"/>
      <c r="J6" s="11"/>
      <c r="K6" s="11"/>
      <c r="L6" s="11"/>
    </row>
    <row r="7" spans="1:12" ht="18" customHeight="1">
      <c r="A7" s="19" t="s">
        <v>9</v>
      </c>
      <c r="B7" s="157">
        <v>0</v>
      </c>
      <c r="C7" s="158"/>
      <c r="D7" s="159"/>
      <c r="E7" s="24"/>
      <c r="F7" s="4"/>
      <c r="G7" s="11"/>
      <c r="H7" s="10"/>
      <c r="I7" s="11"/>
      <c r="J7" s="11"/>
      <c r="K7" s="11"/>
      <c r="L7" s="11"/>
    </row>
    <row r="8" spans="1:12" ht="18" customHeight="1">
      <c r="A8" s="19" t="s">
        <v>28</v>
      </c>
      <c r="B8" s="157">
        <v>0</v>
      </c>
      <c r="C8" s="158"/>
      <c r="D8" s="159"/>
      <c r="E8" s="24"/>
      <c r="F8" s="4"/>
      <c r="G8" s="11"/>
      <c r="H8" s="10"/>
      <c r="I8" s="11"/>
      <c r="J8" s="11"/>
      <c r="K8" s="11"/>
      <c r="L8" s="11"/>
    </row>
    <row r="9" spans="1:12" ht="18" customHeight="1">
      <c r="A9" s="19" t="s">
        <v>29</v>
      </c>
      <c r="B9" s="157">
        <v>0</v>
      </c>
      <c r="C9" s="158"/>
      <c r="D9" s="159"/>
      <c r="E9" s="24"/>
      <c r="F9" s="4"/>
      <c r="G9" s="11"/>
      <c r="H9" s="10"/>
      <c r="I9" s="11"/>
      <c r="J9" s="11"/>
      <c r="K9" s="11"/>
      <c r="L9" s="11"/>
    </row>
    <row r="10" spans="1:12" ht="18" customHeight="1">
      <c r="A10" s="19" t="s">
        <v>10</v>
      </c>
      <c r="B10" s="157">
        <v>0</v>
      </c>
      <c r="C10" s="158"/>
      <c r="D10" s="159"/>
      <c r="E10" s="24"/>
      <c r="F10" s="4"/>
      <c r="G10" s="11"/>
      <c r="H10" s="10"/>
      <c r="I10" s="11"/>
      <c r="J10" s="11"/>
      <c r="K10" s="11"/>
      <c r="L10" s="11"/>
    </row>
    <row r="11" spans="1:12" ht="18" customHeight="1">
      <c r="A11" s="19" t="s">
        <v>11</v>
      </c>
      <c r="B11" s="157">
        <v>0</v>
      </c>
      <c r="C11" s="158"/>
      <c r="D11" s="159"/>
      <c r="E11" s="24"/>
      <c r="F11" s="4"/>
      <c r="G11" s="11"/>
      <c r="H11" s="10"/>
      <c r="I11" s="11"/>
      <c r="J11" s="11"/>
      <c r="K11" s="11"/>
      <c r="L11" s="11"/>
    </row>
    <row r="12" spans="1:12" ht="18" customHeight="1">
      <c r="A12" s="19" t="s">
        <v>12</v>
      </c>
      <c r="B12" s="157">
        <v>0</v>
      </c>
      <c r="C12" s="158"/>
      <c r="D12" s="159"/>
      <c r="E12" s="24"/>
      <c r="F12" s="4"/>
      <c r="G12" s="11"/>
      <c r="H12" s="10"/>
      <c r="I12" s="11"/>
      <c r="J12" s="11"/>
      <c r="K12" s="11"/>
      <c r="L12" s="11"/>
    </row>
    <row r="13" spans="1:12" ht="18" customHeight="1">
      <c r="A13" s="19" t="s">
        <v>13</v>
      </c>
      <c r="B13" s="157">
        <v>0</v>
      </c>
      <c r="C13" s="158"/>
      <c r="D13" s="159"/>
      <c r="E13" s="24"/>
      <c r="F13" s="4"/>
      <c r="G13" s="11"/>
      <c r="H13" s="10"/>
      <c r="I13" s="11"/>
      <c r="J13" s="11"/>
      <c r="K13" s="11"/>
      <c r="L13" s="11"/>
    </row>
    <row r="14" spans="1:12" ht="18" customHeight="1">
      <c r="A14" s="19" t="s">
        <v>14</v>
      </c>
      <c r="B14" s="157">
        <v>0</v>
      </c>
      <c r="C14" s="158"/>
      <c r="D14" s="159"/>
      <c r="E14" s="24"/>
      <c r="F14" s="4"/>
      <c r="G14" s="11"/>
      <c r="H14" s="10"/>
      <c r="I14" s="11"/>
      <c r="J14" s="11"/>
      <c r="K14" s="11"/>
      <c r="L14" s="11"/>
    </row>
    <row r="15" spans="1:12" ht="18" customHeight="1">
      <c r="A15" s="19" t="s">
        <v>15</v>
      </c>
      <c r="B15" s="157">
        <v>0</v>
      </c>
      <c r="C15" s="158"/>
      <c r="D15" s="159"/>
      <c r="E15" s="24"/>
      <c r="F15" s="4"/>
      <c r="G15" s="11"/>
      <c r="H15" s="10"/>
      <c r="I15" s="11"/>
      <c r="J15" s="11"/>
      <c r="K15" s="11"/>
      <c r="L15" s="11"/>
    </row>
    <row r="16" spans="1:12" ht="18" customHeight="1">
      <c r="A16" s="19" t="s">
        <v>16</v>
      </c>
      <c r="B16" s="157">
        <v>0</v>
      </c>
      <c r="C16" s="158"/>
      <c r="D16" s="159"/>
      <c r="E16" s="24"/>
      <c r="F16" s="4"/>
      <c r="G16" s="11"/>
      <c r="H16" s="10"/>
      <c r="I16" s="11"/>
      <c r="J16" s="11"/>
      <c r="K16" s="11"/>
      <c r="L16" s="11"/>
    </row>
    <row r="17" spans="1:12" ht="18" customHeight="1">
      <c r="A17" s="19" t="s">
        <v>17</v>
      </c>
      <c r="B17" s="157">
        <v>0</v>
      </c>
      <c r="C17" s="158"/>
      <c r="D17" s="159"/>
      <c r="E17" s="24"/>
      <c r="F17" s="4"/>
      <c r="G17" s="11"/>
      <c r="H17" s="10"/>
      <c r="I17" s="11"/>
      <c r="J17" s="11"/>
      <c r="K17" s="11"/>
      <c r="L17" s="11"/>
    </row>
    <row r="18" spans="1:12" ht="18" customHeight="1">
      <c r="A18" s="19" t="s">
        <v>18</v>
      </c>
      <c r="B18" s="157">
        <v>0</v>
      </c>
      <c r="C18" s="158"/>
      <c r="D18" s="159"/>
      <c r="E18" s="24"/>
      <c r="F18" s="4"/>
      <c r="G18" s="11"/>
      <c r="H18" s="10"/>
      <c r="I18" s="11"/>
      <c r="J18" s="11"/>
      <c r="K18" s="11"/>
      <c r="L18" s="11"/>
    </row>
    <row r="19" spans="1:12" ht="18" customHeight="1">
      <c r="A19" s="19" t="s">
        <v>19</v>
      </c>
      <c r="B19" s="157">
        <v>0</v>
      </c>
      <c r="C19" s="158"/>
      <c r="D19" s="159"/>
      <c r="E19" s="24"/>
      <c r="F19" s="4"/>
      <c r="G19" s="11"/>
      <c r="H19" s="10"/>
      <c r="I19" s="11"/>
      <c r="J19" s="11"/>
      <c r="K19" s="11"/>
      <c r="L19" s="11"/>
    </row>
    <row r="20" spans="1:12" ht="18" customHeight="1">
      <c r="A20" s="19" t="s">
        <v>20</v>
      </c>
      <c r="B20" s="157">
        <v>0</v>
      </c>
      <c r="C20" s="158"/>
      <c r="D20" s="159"/>
      <c r="E20" s="24"/>
      <c r="F20" s="4"/>
      <c r="G20" s="11"/>
      <c r="H20" s="10"/>
      <c r="I20" s="11"/>
      <c r="J20" s="11"/>
      <c r="K20" s="11"/>
      <c r="L20" s="11"/>
    </row>
    <row r="21" spans="1:12" ht="18" customHeight="1">
      <c r="A21" s="19" t="s">
        <v>21</v>
      </c>
      <c r="B21" s="157">
        <v>0</v>
      </c>
      <c r="C21" s="158"/>
      <c r="D21" s="159"/>
      <c r="E21" s="7"/>
      <c r="F21" s="7"/>
      <c r="G21" s="12"/>
      <c r="H21" s="12"/>
      <c r="I21" s="12"/>
      <c r="J21" s="12"/>
      <c r="K21" s="12"/>
      <c r="L21" s="12"/>
    </row>
    <row r="22" spans="1:12" ht="18" customHeight="1">
      <c r="A22" s="19" t="s">
        <v>22</v>
      </c>
      <c r="B22" s="157">
        <v>0</v>
      </c>
      <c r="C22" s="158"/>
      <c r="D22" s="159"/>
      <c r="E22" s="7"/>
      <c r="F22" s="7"/>
      <c r="G22" s="12"/>
      <c r="H22" s="12"/>
      <c r="I22" s="12"/>
      <c r="J22" s="12"/>
      <c r="K22" s="12"/>
      <c r="L22" s="12"/>
    </row>
    <row r="23" spans="1:12" ht="18" customHeight="1">
      <c r="A23" s="19" t="s">
        <v>23</v>
      </c>
      <c r="B23" s="157">
        <v>0</v>
      </c>
      <c r="C23" s="158"/>
      <c r="D23" s="159"/>
      <c r="E23" s="7"/>
      <c r="F23" s="7"/>
      <c r="G23" s="12"/>
      <c r="H23" s="12"/>
      <c r="I23" s="12"/>
      <c r="J23" s="12"/>
      <c r="K23" s="12"/>
      <c r="L23" s="12"/>
    </row>
    <row r="24" spans="1:12" ht="18.75">
      <c r="A24" s="21"/>
      <c r="B24" s="22"/>
      <c r="C24" s="22"/>
      <c r="D24" s="22"/>
      <c r="E24" s="7"/>
      <c r="F24" s="7"/>
      <c r="G24" s="12"/>
      <c r="H24" s="12"/>
      <c r="I24" s="12"/>
      <c r="J24" s="12"/>
      <c r="K24" s="12"/>
      <c r="L24" s="12"/>
    </row>
    <row r="25" spans="1:12" ht="18.75">
      <c r="A25" s="21"/>
      <c r="B25" s="21"/>
      <c r="C25" s="21"/>
      <c r="D25" s="21"/>
      <c r="E25" s="7"/>
      <c r="F25" s="7"/>
      <c r="G25" s="12"/>
      <c r="H25" s="12"/>
      <c r="I25" s="12"/>
      <c r="J25" s="12"/>
      <c r="K25" s="12"/>
      <c r="L25" s="12"/>
    </row>
    <row r="26" spans="1:12" ht="18.75">
      <c r="A26" s="21"/>
      <c r="B26" s="21"/>
      <c r="C26" s="21"/>
      <c r="D26" s="21"/>
      <c r="E26" s="7"/>
      <c r="F26" s="7"/>
      <c r="G26" s="12"/>
      <c r="H26" s="12"/>
      <c r="I26" s="12"/>
      <c r="J26" s="12"/>
      <c r="K26" s="12"/>
      <c r="L26" s="12"/>
    </row>
    <row r="27" spans="1:12" ht="18.75">
      <c r="A27" s="21"/>
      <c r="B27" s="21"/>
      <c r="C27" s="21"/>
      <c r="D27" s="21"/>
      <c r="E27" s="7"/>
      <c r="F27" s="7"/>
      <c r="G27" s="12"/>
      <c r="H27" s="12"/>
      <c r="I27" s="12"/>
      <c r="J27" s="12"/>
      <c r="K27" s="12"/>
      <c r="L27" s="12"/>
    </row>
    <row r="28" spans="7:12" ht="18.75">
      <c r="G28" s="13"/>
      <c r="H28" s="13"/>
      <c r="I28" s="13"/>
      <c r="J28" s="13"/>
      <c r="K28" s="13"/>
      <c r="L28" s="13"/>
    </row>
    <row r="29" spans="7:12" ht="18.75">
      <c r="G29" s="13"/>
      <c r="H29" s="13"/>
      <c r="I29" s="13"/>
      <c r="J29" s="13"/>
      <c r="K29" s="13"/>
      <c r="L29" s="13"/>
    </row>
    <row r="30" spans="7:12" ht="18.75">
      <c r="G30" s="13"/>
      <c r="H30" s="13"/>
      <c r="I30" s="13"/>
      <c r="J30" s="13"/>
      <c r="K30" s="13"/>
      <c r="L30" s="13"/>
    </row>
    <row r="35" spans="1:6" ht="18.75">
      <c r="A35" s="5"/>
      <c r="B35" s="5"/>
      <c r="C35" s="5"/>
      <c r="D35" s="5"/>
      <c r="E35" s="5"/>
      <c r="F35" s="5"/>
    </row>
  </sheetData>
  <sheetProtection/>
  <mergeCells count="22">
    <mergeCell ref="B22:D22"/>
    <mergeCell ref="B23:D23"/>
    <mergeCell ref="B8:D8"/>
    <mergeCell ref="B9:D9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7:D7"/>
    <mergeCell ref="A2:E2"/>
    <mergeCell ref="I4:L4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="90" zoomScaleSheetLayoutView="90" zoomScalePageLayoutView="0" workbookViewId="0" topLeftCell="A1">
      <selection activeCell="B4" sqref="B4:D4"/>
    </sheetView>
  </sheetViews>
  <sheetFormatPr defaultColWidth="9.140625" defaultRowHeight="12.75"/>
  <cols>
    <col min="1" max="1" width="35.421875" style="3" customWidth="1"/>
    <col min="2" max="2" width="19.00390625" style="3" customWidth="1"/>
    <col min="3" max="3" width="18.8515625" style="3" customWidth="1"/>
    <col min="4" max="4" width="17.57421875" style="3" customWidth="1"/>
    <col min="5" max="5" width="22.57421875" style="3" hidden="1" customWidth="1"/>
    <col min="6" max="6" width="21.140625" style="3" hidden="1" customWidth="1"/>
    <col min="7" max="7" width="19.8515625" style="2" hidden="1" customWidth="1"/>
    <col min="8" max="8" width="19.140625" style="2" hidden="1" customWidth="1"/>
    <col min="9" max="9" width="9.8515625" style="2" hidden="1" customWidth="1"/>
    <col min="10" max="12" width="9.7109375" style="2" hidden="1" customWidth="1"/>
    <col min="13" max="16384" width="9.140625" style="1" customWidth="1"/>
  </cols>
  <sheetData>
    <row r="2" spans="1:5" ht="47.25" customHeight="1">
      <c r="A2" s="156" t="s">
        <v>156</v>
      </c>
      <c r="B2" s="156"/>
      <c r="C2" s="156"/>
      <c r="D2" s="156"/>
      <c r="E2" s="156"/>
    </row>
    <row r="4" spans="1:12" ht="119.25" customHeight="1" thickBot="1">
      <c r="A4" s="49"/>
      <c r="B4" s="160" t="s">
        <v>160</v>
      </c>
      <c r="C4" s="161"/>
      <c r="D4" s="162"/>
      <c r="E4" s="48" t="s">
        <v>3</v>
      </c>
      <c r="F4" s="45" t="s">
        <v>4</v>
      </c>
      <c r="G4" s="45"/>
      <c r="H4" s="45"/>
      <c r="I4" s="152"/>
      <c r="J4" s="153"/>
      <c r="K4" s="154"/>
      <c r="L4" s="155"/>
    </row>
    <row r="5" spans="1:12" s="6" customFormat="1" ht="18.75" customHeight="1">
      <c r="A5" s="18" t="s">
        <v>0</v>
      </c>
      <c r="B5" s="163" t="s">
        <v>6</v>
      </c>
      <c r="C5" s="164"/>
      <c r="D5" s="165"/>
      <c r="E5" s="15"/>
      <c r="F5" s="8"/>
      <c r="G5" s="8"/>
      <c r="H5" s="9"/>
      <c r="I5" s="9"/>
      <c r="J5" s="8"/>
      <c r="K5" s="15"/>
      <c r="L5" s="15"/>
    </row>
    <row r="6" spans="1:12" ht="18" customHeight="1">
      <c r="A6" s="19" t="s">
        <v>8</v>
      </c>
      <c r="B6" s="157">
        <v>1</v>
      </c>
      <c r="C6" s="158"/>
      <c r="D6" s="159"/>
      <c r="E6" s="24"/>
      <c r="F6" s="4"/>
      <c r="G6" s="11"/>
      <c r="H6" s="10"/>
      <c r="I6" s="11"/>
      <c r="J6" s="11"/>
      <c r="K6" s="11"/>
      <c r="L6" s="11"/>
    </row>
    <row r="7" spans="1:12" ht="18" customHeight="1">
      <c r="A7" s="19" t="s">
        <v>9</v>
      </c>
      <c r="B7" s="157">
        <v>1</v>
      </c>
      <c r="C7" s="158"/>
      <c r="D7" s="159"/>
      <c r="E7" s="24"/>
      <c r="F7" s="4"/>
      <c r="G7" s="11"/>
      <c r="H7" s="10"/>
      <c r="I7" s="11"/>
      <c r="J7" s="11"/>
      <c r="K7" s="11"/>
      <c r="L7" s="11"/>
    </row>
    <row r="8" spans="1:12" ht="18" customHeight="1">
      <c r="A8" s="19" t="s">
        <v>28</v>
      </c>
      <c r="B8" s="157">
        <v>1</v>
      </c>
      <c r="C8" s="158"/>
      <c r="D8" s="159"/>
      <c r="E8" s="24"/>
      <c r="F8" s="4"/>
      <c r="G8" s="11"/>
      <c r="H8" s="10"/>
      <c r="I8" s="11"/>
      <c r="J8" s="11"/>
      <c r="K8" s="11"/>
      <c r="L8" s="11"/>
    </row>
    <row r="9" spans="1:12" ht="18" customHeight="1">
      <c r="A9" s="19" t="s">
        <v>29</v>
      </c>
      <c r="B9" s="157">
        <v>1</v>
      </c>
      <c r="C9" s="158"/>
      <c r="D9" s="159"/>
      <c r="E9" s="24"/>
      <c r="F9" s="4"/>
      <c r="G9" s="11"/>
      <c r="H9" s="10"/>
      <c r="I9" s="11"/>
      <c r="J9" s="11"/>
      <c r="K9" s="11"/>
      <c r="L9" s="11"/>
    </row>
    <row r="10" spans="1:12" ht="18" customHeight="1">
      <c r="A10" s="19" t="s">
        <v>10</v>
      </c>
      <c r="B10" s="157">
        <v>1</v>
      </c>
      <c r="C10" s="158"/>
      <c r="D10" s="159"/>
      <c r="E10" s="24"/>
      <c r="F10" s="4"/>
      <c r="G10" s="11"/>
      <c r="H10" s="10"/>
      <c r="I10" s="11"/>
      <c r="J10" s="11"/>
      <c r="K10" s="11"/>
      <c r="L10" s="11"/>
    </row>
    <row r="11" spans="1:12" ht="18" customHeight="1">
      <c r="A11" s="19" t="s">
        <v>11</v>
      </c>
      <c r="B11" s="157">
        <v>1</v>
      </c>
      <c r="C11" s="158"/>
      <c r="D11" s="159"/>
      <c r="E11" s="24"/>
      <c r="F11" s="4"/>
      <c r="G11" s="11"/>
      <c r="H11" s="10"/>
      <c r="I11" s="11"/>
      <c r="J11" s="11"/>
      <c r="K11" s="11"/>
      <c r="L11" s="11"/>
    </row>
    <row r="12" spans="1:12" ht="18" customHeight="1">
      <c r="A12" s="19" t="s">
        <v>12</v>
      </c>
      <c r="B12" s="157">
        <v>1</v>
      </c>
      <c r="C12" s="158"/>
      <c r="D12" s="159"/>
      <c r="E12" s="24"/>
      <c r="F12" s="4"/>
      <c r="G12" s="11"/>
      <c r="H12" s="10"/>
      <c r="I12" s="11"/>
      <c r="J12" s="11"/>
      <c r="K12" s="11"/>
      <c r="L12" s="11"/>
    </row>
    <row r="13" spans="1:12" ht="18" customHeight="1">
      <c r="A13" s="19" t="s">
        <v>13</v>
      </c>
      <c r="B13" s="157">
        <v>1</v>
      </c>
      <c r="C13" s="158"/>
      <c r="D13" s="159"/>
      <c r="E13" s="24"/>
      <c r="F13" s="4"/>
      <c r="G13" s="11"/>
      <c r="H13" s="10"/>
      <c r="I13" s="11"/>
      <c r="J13" s="11"/>
      <c r="K13" s="11"/>
      <c r="L13" s="11"/>
    </row>
    <row r="14" spans="1:12" ht="18" customHeight="1">
      <c r="A14" s="19" t="s">
        <v>14</v>
      </c>
      <c r="B14" s="157">
        <v>1</v>
      </c>
      <c r="C14" s="158"/>
      <c r="D14" s="159"/>
      <c r="E14" s="24"/>
      <c r="F14" s="4"/>
      <c r="G14" s="11"/>
      <c r="H14" s="10"/>
      <c r="I14" s="11"/>
      <c r="J14" s="11"/>
      <c r="K14" s="11"/>
      <c r="L14" s="11"/>
    </row>
    <row r="15" spans="1:12" ht="18" customHeight="1">
      <c r="A15" s="19" t="s">
        <v>15</v>
      </c>
      <c r="B15" s="157">
        <v>1</v>
      </c>
      <c r="C15" s="158"/>
      <c r="D15" s="159"/>
      <c r="E15" s="24"/>
      <c r="F15" s="4"/>
      <c r="G15" s="11"/>
      <c r="H15" s="10"/>
      <c r="I15" s="11"/>
      <c r="J15" s="11"/>
      <c r="K15" s="11"/>
      <c r="L15" s="11"/>
    </row>
    <row r="16" spans="1:12" ht="18" customHeight="1">
      <c r="A16" s="19" t="s">
        <v>16</v>
      </c>
      <c r="B16" s="157">
        <v>1</v>
      </c>
      <c r="C16" s="158"/>
      <c r="D16" s="159"/>
      <c r="E16" s="24"/>
      <c r="F16" s="4"/>
      <c r="G16" s="11"/>
      <c r="H16" s="10"/>
      <c r="I16" s="11"/>
      <c r="J16" s="11"/>
      <c r="K16" s="11"/>
      <c r="L16" s="11"/>
    </row>
    <row r="17" spans="1:12" ht="18" customHeight="1">
      <c r="A17" s="19" t="s">
        <v>17</v>
      </c>
      <c r="B17" s="157">
        <v>1</v>
      </c>
      <c r="C17" s="158"/>
      <c r="D17" s="159"/>
      <c r="E17" s="24"/>
      <c r="F17" s="4"/>
      <c r="G17" s="11"/>
      <c r="H17" s="10"/>
      <c r="I17" s="11"/>
      <c r="J17" s="11"/>
      <c r="K17" s="11"/>
      <c r="L17" s="11"/>
    </row>
    <row r="18" spans="1:12" ht="18" customHeight="1">
      <c r="A18" s="19" t="s">
        <v>18</v>
      </c>
      <c r="B18" s="157">
        <v>1</v>
      </c>
      <c r="C18" s="158"/>
      <c r="D18" s="159"/>
      <c r="E18" s="24"/>
      <c r="F18" s="4"/>
      <c r="G18" s="11"/>
      <c r="H18" s="10"/>
      <c r="I18" s="11"/>
      <c r="J18" s="11"/>
      <c r="K18" s="11"/>
      <c r="L18" s="11"/>
    </row>
    <row r="19" spans="1:12" ht="18" customHeight="1">
      <c r="A19" s="19" t="s">
        <v>19</v>
      </c>
      <c r="B19" s="157">
        <v>1</v>
      </c>
      <c r="C19" s="158"/>
      <c r="D19" s="159"/>
      <c r="E19" s="24"/>
      <c r="F19" s="4"/>
      <c r="G19" s="11"/>
      <c r="H19" s="10"/>
      <c r="I19" s="11"/>
      <c r="J19" s="11"/>
      <c r="K19" s="11"/>
      <c r="L19" s="11"/>
    </row>
    <row r="20" spans="1:12" ht="18" customHeight="1">
      <c r="A20" s="19" t="s">
        <v>20</v>
      </c>
      <c r="B20" s="157">
        <v>1</v>
      </c>
      <c r="C20" s="158"/>
      <c r="D20" s="159"/>
      <c r="E20" s="24"/>
      <c r="F20" s="4"/>
      <c r="G20" s="11"/>
      <c r="H20" s="10"/>
      <c r="I20" s="11"/>
      <c r="J20" s="11"/>
      <c r="K20" s="11"/>
      <c r="L20" s="11"/>
    </row>
    <row r="21" spans="1:12" ht="18" customHeight="1">
      <c r="A21" s="19" t="s">
        <v>21</v>
      </c>
      <c r="B21" s="157">
        <v>1</v>
      </c>
      <c r="C21" s="158"/>
      <c r="D21" s="159"/>
      <c r="E21" s="7"/>
      <c r="F21" s="7"/>
      <c r="G21" s="12"/>
      <c r="H21" s="12"/>
      <c r="I21" s="12"/>
      <c r="J21" s="12"/>
      <c r="K21" s="12"/>
      <c r="L21" s="12"/>
    </row>
    <row r="22" spans="1:12" ht="18" customHeight="1">
      <c r="A22" s="19" t="s">
        <v>22</v>
      </c>
      <c r="B22" s="157">
        <v>1</v>
      </c>
      <c r="C22" s="158"/>
      <c r="D22" s="159"/>
      <c r="E22" s="7"/>
      <c r="F22" s="7"/>
      <c r="G22" s="12"/>
      <c r="H22" s="12"/>
      <c r="I22" s="12"/>
      <c r="J22" s="12"/>
      <c r="K22" s="12"/>
      <c r="L22" s="12"/>
    </row>
    <row r="23" spans="1:12" ht="18" customHeight="1">
      <c r="A23" s="19" t="s">
        <v>23</v>
      </c>
      <c r="B23" s="157">
        <v>1</v>
      </c>
      <c r="C23" s="158"/>
      <c r="D23" s="159"/>
      <c r="E23" s="7"/>
      <c r="F23" s="7"/>
      <c r="G23" s="12"/>
      <c r="H23" s="12"/>
      <c r="I23" s="12"/>
      <c r="J23" s="12"/>
      <c r="K23" s="12"/>
      <c r="L23" s="12"/>
    </row>
    <row r="24" spans="1:12" ht="18.75">
      <c r="A24" s="21"/>
      <c r="B24" s="22"/>
      <c r="C24" s="22"/>
      <c r="D24" s="22"/>
      <c r="E24" s="7"/>
      <c r="F24" s="7"/>
      <c r="G24" s="12"/>
      <c r="H24" s="12"/>
      <c r="I24" s="12"/>
      <c r="J24" s="12"/>
      <c r="K24" s="12"/>
      <c r="L24" s="12"/>
    </row>
    <row r="25" spans="1:12" ht="18.75">
      <c r="A25" s="21"/>
      <c r="B25" s="21"/>
      <c r="C25" s="21"/>
      <c r="D25" s="21"/>
      <c r="E25" s="7"/>
      <c r="F25" s="7"/>
      <c r="G25" s="12"/>
      <c r="H25" s="12"/>
      <c r="I25" s="12"/>
      <c r="J25" s="12"/>
      <c r="K25" s="12"/>
      <c r="L25" s="12"/>
    </row>
    <row r="26" spans="1:12" ht="18.75">
      <c r="A26" s="21"/>
      <c r="B26" s="21"/>
      <c r="C26" s="21"/>
      <c r="D26" s="21"/>
      <c r="E26" s="7"/>
      <c r="F26" s="7"/>
      <c r="G26" s="12"/>
      <c r="H26" s="12"/>
      <c r="I26" s="12"/>
      <c r="J26" s="12"/>
      <c r="K26" s="12"/>
      <c r="L26" s="12"/>
    </row>
    <row r="27" spans="1:12" ht="18.75">
      <c r="A27" s="21"/>
      <c r="B27" s="21"/>
      <c r="C27" s="21"/>
      <c r="D27" s="21"/>
      <c r="E27" s="7"/>
      <c r="F27" s="7"/>
      <c r="G27" s="12"/>
      <c r="H27" s="12"/>
      <c r="I27" s="12"/>
      <c r="J27" s="12"/>
      <c r="K27" s="12"/>
      <c r="L27" s="12"/>
    </row>
    <row r="28" spans="7:12" ht="18.75">
      <c r="G28" s="13"/>
      <c r="H28" s="13"/>
      <c r="I28" s="13"/>
      <c r="J28" s="13"/>
      <c r="K28" s="13"/>
      <c r="L28" s="13"/>
    </row>
    <row r="29" spans="7:12" ht="18.75">
      <c r="G29" s="13"/>
      <c r="H29" s="13"/>
      <c r="I29" s="13"/>
      <c r="J29" s="13"/>
      <c r="K29" s="13"/>
      <c r="L29" s="13"/>
    </row>
    <row r="30" spans="7:12" ht="18.75">
      <c r="G30" s="13"/>
      <c r="H30" s="13"/>
      <c r="I30" s="13"/>
      <c r="J30" s="13"/>
      <c r="K30" s="13"/>
      <c r="L30" s="13"/>
    </row>
    <row r="35" spans="1:6" ht="18.75">
      <c r="A35" s="5"/>
      <c r="B35" s="5"/>
      <c r="C35" s="5"/>
      <c r="D35" s="5"/>
      <c r="E35" s="5"/>
      <c r="F35" s="5"/>
    </row>
  </sheetData>
  <sheetProtection/>
  <mergeCells count="22">
    <mergeCell ref="B22:D22"/>
    <mergeCell ref="B23:D23"/>
    <mergeCell ref="B8:D8"/>
    <mergeCell ref="B9:D9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7:D7"/>
    <mergeCell ref="A2:E2"/>
    <mergeCell ref="B4:D4"/>
    <mergeCell ref="I4:L4"/>
    <mergeCell ref="B5:D5"/>
    <mergeCell ref="B6:D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142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82.5" customHeight="1">
      <c r="A2" s="25" t="s">
        <v>24</v>
      </c>
      <c r="B2" s="25" t="s">
        <v>30</v>
      </c>
      <c r="C2" s="25" t="s">
        <v>31</v>
      </c>
      <c r="D2" s="25" t="s">
        <v>50</v>
      </c>
      <c r="E2" s="36" t="s">
        <v>48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27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12391.8</v>
      </c>
      <c r="C4" s="32">
        <v>21441.7</v>
      </c>
      <c r="D4" s="39">
        <f>SUM(C4-B4)/B4</f>
        <v>0.7303135944737651</v>
      </c>
      <c r="E4" s="40">
        <v>0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26395.2</v>
      </c>
      <c r="C5" s="32">
        <v>28044.7</v>
      </c>
      <c r="D5" s="39">
        <f>SUM(C5-B5)/B5</f>
        <v>0.06249242286476329</v>
      </c>
      <c r="E5" s="40">
        <f aca="true" t="shared" si="0" ref="E5:E21">SUM(0.7303-D5)/(0.7303-0.001)</f>
        <v>0.9156829523313269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16658.3</v>
      </c>
      <c r="C6" s="32">
        <v>24410.8</v>
      </c>
      <c r="D6" s="39">
        <f aca="true" t="shared" si="1" ref="D6:D21">SUM(C6-B6)/B6</f>
        <v>0.46538362257853444</v>
      </c>
      <c r="E6" s="40">
        <f t="shared" si="0"/>
        <v>0.3632474666412526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69907</v>
      </c>
      <c r="C7" s="32">
        <v>72986.4</v>
      </c>
      <c r="D7" s="39">
        <f t="shared" si="1"/>
        <v>0.044049952079190845</v>
      </c>
      <c r="E7" s="40">
        <f t="shared" si="0"/>
        <v>0.9409708596199221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3789.1</v>
      </c>
      <c r="C8" s="32">
        <v>4365.1</v>
      </c>
      <c r="D8" s="39">
        <f>SUM(C8-B8)/B8</f>
        <v>0.15201499036710578</v>
      </c>
      <c r="E8" s="40">
        <f t="shared" si="0"/>
        <v>0.792931591434107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4611.2</v>
      </c>
      <c r="C9" s="32">
        <v>5353.9</v>
      </c>
      <c r="D9" s="39">
        <f t="shared" si="1"/>
        <v>0.16106436502428864</v>
      </c>
      <c r="E9" s="40">
        <f t="shared" si="0"/>
        <v>0.7805232894223383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2215.4</v>
      </c>
      <c r="C10" s="32">
        <v>2467.8</v>
      </c>
      <c r="D10" s="39">
        <f t="shared" si="1"/>
        <v>0.11392976437663631</v>
      </c>
      <c r="E10" s="40">
        <f t="shared" si="0"/>
        <v>0.8451532094108922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3904</v>
      </c>
      <c r="C11" s="32">
        <v>4548.3</v>
      </c>
      <c r="D11" s="39">
        <f t="shared" si="1"/>
        <v>0.16503586065573775</v>
      </c>
      <c r="E11" s="40">
        <f t="shared" si="0"/>
        <v>0.7750776626138246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1962.9</v>
      </c>
      <c r="C12" s="32">
        <v>2392.4</v>
      </c>
      <c r="D12" s="39">
        <f t="shared" si="1"/>
        <v>0.21880890519129859</v>
      </c>
      <c r="E12" s="40">
        <f t="shared" si="0"/>
        <v>0.701345255462363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8094.3</v>
      </c>
      <c r="C13" s="32">
        <v>8511.5</v>
      </c>
      <c r="D13" s="39">
        <f t="shared" si="1"/>
        <v>0.05154244344785835</v>
      </c>
      <c r="E13" s="40">
        <f t="shared" si="0"/>
        <v>0.9306973214755816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1480.7</v>
      </c>
      <c r="C14" s="32">
        <v>1824</v>
      </c>
      <c r="D14" s="39">
        <f t="shared" si="1"/>
        <v>0.23184980076990608</v>
      </c>
      <c r="E14" s="40">
        <f t="shared" si="0"/>
        <v>0.6834638684081913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5079.5</v>
      </c>
      <c r="C15" s="32">
        <v>5084.8</v>
      </c>
      <c r="D15" s="39">
        <f t="shared" si="1"/>
        <v>0.001043409784427637</v>
      </c>
      <c r="E15" s="40">
        <f t="shared" si="0"/>
        <v>0.999940477465477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3528.5</v>
      </c>
      <c r="C16" s="32">
        <v>4491.1</v>
      </c>
      <c r="D16" s="39">
        <f t="shared" si="1"/>
        <v>0.27280714184497673</v>
      </c>
      <c r="E16" s="40">
        <f t="shared" si="0"/>
        <v>0.6273040698683988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2650.6</v>
      </c>
      <c r="C17" s="32">
        <v>3271</v>
      </c>
      <c r="D17" s="39">
        <f t="shared" si="1"/>
        <v>0.23406021278201167</v>
      </c>
      <c r="E17" s="40">
        <f t="shared" si="0"/>
        <v>0.6804330004360185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4432.9</v>
      </c>
      <c r="C18" s="32">
        <v>5553.5</v>
      </c>
      <c r="D18" s="39">
        <f t="shared" si="1"/>
        <v>0.25279162624918233</v>
      </c>
      <c r="E18" s="40">
        <f t="shared" si="0"/>
        <v>0.6547489013448754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5190.6</v>
      </c>
      <c r="C19" s="32">
        <v>5471.2</v>
      </c>
      <c r="D19" s="39">
        <f t="shared" si="1"/>
        <v>0.05405926097175653</v>
      </c>
      <c r="E19" s="40">
        <f t="shared" si="0"/>
        <v>0.9272463170550439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3331.9</v>
      </c>
      <c r="C20" s="32">
        <v>3568.5</v>
      </c>
      <c r="D20" s="39">
        <f t="shared" si="1"/>
        <v>0.0710105345298478</v>
      </c>
      <c r="E20" s="40">
        <f t="shared" si="0"/>
        <v>0.9040031063624738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4937.3</v>
      </c>
      <c r="C21" s="32">
        <v>7387.1</v>
      </c>
      <c r="D21" s="39">
        <f t="shared" si="1"/>
        <v>0.49618212383286414</v>
      </c>
      <c r="E21" s="40">
        <f t="shared" si="0"/>
        <v>0.321017244161711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180561.19999999998</v>
      </c>
      <c r="C22" s="41">
        <f>SUM(C4:C21)</f>
        <v>211173.79999999996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38.421875" style="1" customWidth="1"/>
    <col min="16" max="16" width="17.57421875" style="1" customWidth="1"/>
    <col min="17" max="17" width="14.8515625" style="1" customWidth="1"/>
    <col min="18" max="18" width="9.140625" style="1" customWidth="1"/>
    <col min="19" max="16384" width="9.140625" style="1" customWidth="1"/>
  </cols>
  <sheetData>
    <row r="1" spans="1:15" ht="76.5" customHeight="1" thickBot="1">
      <c r="A1" s="147" t="s">
        <v>143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  <c r="O1" s="1" t="s">
        <v>35</v>
      </c>
    </row>
    <row r="2" spans="1:18" s="6" customFormat="1" ht="110.25" customHeight="1">
      <c r="A2" s="25" t="s">
        <v>24</v>
      </c>
      <c r="B2" s="36" t="s">
        <v>32</v>
      </c>
      <c r="C2" s="25" t="s">
        <v>77</v>
      </c>
      <c r="D2" s="25" t="s">
        <v>51</v>
      </c>
      <c r="E2" s="36" t="s">
        <v>48</v>
      </c>
      <c r="F2" s="36" t="s">
        <v>39</v>
      </c>
      <c r="G2" s="15"/>
      <c r="H2" s="8"/>
      <c r="I2" s="8"/>
      <c r="J2" s="9"/>
      <c r="K2" s="9"/>
      <c r="L2" s="8"/>
      <c r="M2" s="15"/>
      <c r="N2" s="15"/>
      <c r="O2" s="149" t="s">
        <v>34</v>
      </c>
      <c r="P2" s="150"/>
      <c r="Q2" s="150"/>
      <c r="R2" s="150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33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f>SUM('U1.1'!C4)</f>
        <v>16514.5</v>
      </c>
      <c r="C4" s="32">
        <v>0</v>
      </c>
      <c r="D4" s="39">
        <f>SUM(C4/B4)</f>
        <v>0</v>
      </c>
      <c r="E4" s="40">
        <v>0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f>SUM('U1.1'!C5)</f>
        <v>8360.5</v>
      </c>
      <c r="C5" s="32">
        <v>0</v>
      </c>
      <c r="D5" s="39">
        <f aca="true" t="shared" si="0" ref="D5:D21">SUM(C5/B5)</f>
        <v>0</v>
      </c>
      <c r="E5" s="40">
        <v>0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f>SUM('U1.1'!C6)</f>
        <v>22982.8</v>
      </c>
      <c r="C6" s="32">
        <v>0</v>
      </c>
      <c r="D6" s="39">
        <f>SUM(C6/B6)</f>
        <v>0</v>
      </c>
      <c r="E6" s="40">
        <v>0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f>SUM('U1.1'!C7)</f>
        <v>70548.5</v>
      </c>
      <c r="C7" s="32">
        <v>0</v>
      </c>
      <c r="D7" s="39">
        <f t="shared" si="0"/>
        <v>0</v>
      </c>
      <c r="E7" s="40">
        <v>0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29">
        <f>SUM('U1.1'!C8)</f>
        <v>882.1</v>
      </c>
      <c r="C8" s="32">
        <v>0</v>
      </c>
      <c r="D8" s="39">
        <f t="shared" si="0"/>
        <v>0</v>
      </c>
      <c r="E8" s="40">
        <v>0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f>SUM('U1.1'!C9)</f>
        <v>320</v>
      </c>
      <c r="C9" s="32">
        <v>0</v>
      </c>
      <c r="D9" s="39">
        <f t="shared" si="0"/>
        <v>0</v>
      </c>
      <c r="E9" s="40">
        <v>0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f>SUM('U1.1'!C10)</f>
        <v>329.8</v>
      </c>
      <c r="C10" s="32">
        <v>0</v>
      </c>
      <c r="D10" s="39">
        <f t="shared" si="0"/>
        <v>0</v>
      </c>
      <c r="E10" s="40">
        <v>0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f>SUM('U1.1'!C11)</f>
        <v>559</v>
      </c>
      <c r="C11" s="32">
        <v>0</v>
      </c>
      <c r="D11" s="39">
        <f t="shared" si="0"/>
        <v>0</v>
      </c>
      <c r="E11" s="40">
        <v>0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f>SUM('U1.1'!C12)</f>
        <v>82.6</v>
      </c>
      <c r="C12" s="32">
        <v>0</v>
      </c>
      <c r="D12" s="39">
        <f t="shared" si="0"/>
        <v>0</v>
      </c>
      <c r="E12" s="40">
        <v>0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f>SUM('U1.1'!C13)</f>
        <v>1185.1</v>
      </c>
      <c r="C13" s="32">
        <v>0</v>
      </c>
      <c r="D13" s="39">
        <f t="shared" si="0"/>
        <v>0</v>
      </c>
      <c r="E13" s="40">
        <v>0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f>SUM('U1.1'!C14)</f>
        <v>110.3</v>
      </c>
      <c r="C14" s="32">
        <v>0</v>
      </c>
      <c r="D14" s="39">
        <f t="shared" si="0"/>
        <v>0</v>
      </c>
      <c r="E14" s="40"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f>SUM('U1.1'!C15)</f>
        <v>1388.9</v>
      </c>
      <c r="C15" s="32">
        <v>0</v>
      </c>
      <c r="D15" s="39">
        <f t="shared" si="0"/>
        <v>0</v>
      </c>
      <c r="E15" s="40"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f>SUM('U1.1'!C16)</f>
        <v>288.6</v>
      </c>
      <c r="C16" s="32">
        <v>0</v>
      </c>
      <c r="D16" s="39">
        <f t="shared" si="0"/>
        <v>0</v>
      </c>
      <c r="E16" s="40">
        <v>0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f>SUM('U1.1'!C17)</f>
        <v>628.7</v>
      </c>
      <c r="C17" s="32">
        <v>0</v>
      </c>
      <c r="D17" s="39">
        <f t="shared" si="0"/>
        <v>0</v>
      </c>
      <c r="E17" s="40"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f>SUM('U1.1'!C18)</f>
        <v>900.6</v>
      </c>
      <c r="C18" s="32">
        <v>0</v>
      </c>
      <c r="D18" s="39">
        <f t="shared" si="0"/>
        <v>0</v>
      </c>
      <c r="E18" s="40">
        <v>0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f>SUM('U1.1'!C19)</f>
        <v>717.7</v>
      </c>
      <c r="C19" s="32">
        <v>0</v>
      </c>
      <c r="D19" s="39">
        <f t="shared" si="0"/>
        <v>0</v>
      </c>
      <c r="E19" s="40">
        <v>0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f>SUM('U1.1'!C20)</f>
        <v>2169.4</v>
      </c>
      <c r="C20" s="32">
        <v>0</v>
      </c>
      <c r="D20" s="39">
        <f t="shared" si="0"/>
        <v>0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f>SUM('U1.1'!C21)</f>
        <v>1512.1</v>
      </c>
      <c r="C21" s="32">
        <v>0</v>
      </c>
      <c r="D21" s="39">
        <f t="shared" si="0"/>
        <v>0</v>
      </c>
      <c r="E21" s="40">
        <v>0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129481.20000000003</v>
      </c>
      <c r="C22" s="41">
        <f>SUM(C4:C21)</f>
        <v>0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3">
    <mergeCell ref="K1:N1"/>
    <mergeCell ref="O2:R2"/>
    <mergeCell ref="A1:E1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1">
      <selection activeCell="E4" sqref="E4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20.574218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144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82.5" customHeight="1">
      <c r="A2" s="25" t="s">
        <v>24</v>
      </c>
      <c r="B2" s="25" t="s">
        <v>36</v>
      </c>
      <c r="C2" s="25" t="s">
        <v>37</v>
      </c>
      <c r="D2" s="25" t="s">
        <v>52</v>
      </c>
      <c r="E2" s="25" t="s">
        <v>53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38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12391.8</v>
      </c>
      <c r="C4" s="32">
        <v>3254.76</v>
      </c>
      <c r="D4" s="39">
        <f>SUM(B4/C4)</f>
        <v>3.8072853297939013</v>
      </c>
      <c r="E4" s="40">
        <v>1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12308.1</v>
      </c>
      <c r="C5" s="32">
        <v>7407.4</v>
      </c>
      <c r="D5" s="39">
        <f aca="true" t="shared" si="0" ref="D5:D21">SUM(B5/C5)</f>
        <v>1.6615951615951616</v>
      </c>
      <c r="E5" s="40">
        <v>1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16658.3</v>
      </c>
      <c r="C6" s="32">
        <v>6691.3</v>
      </c>
      <c r="D6" s="39">
        <f t="shared" si="0"/>
        <v>2.4895461270605113</v>
      </c>
      <c r="E6" s="40">
        <v>1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69160</v>
      </c>
      <c r="C7" s="32">
        <v>13035.17</v>
      </c>
      <c r="D7" s="39">
        <f t="shared" si="0"/>
        <v>5.3056461864325515</v>
      </c>
      <c r="E7" s="40">
        <v>1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2225.2</v>
      </c>
      <c r="C8" s="32">
        <v>2807.6</v>
      </c>
      <c r="D8" s="39">
        <f t="shared" si="0"/>
        <v>0.7925630431685425</v>
      </c>
      <c r="E8" s="40">
        <v>0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2578.3</v>
      </c>
      <c r="C9" s="32">
        <v>3593.7</v>
      </c>
      <c r="D9" s="39">
        <f t="shared" si="0"/>
        <v>0.717449981912792</v>
      </c>
      <c r="E9" s="40">
        <v>0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640.2</v>
      </c>
      <c r="C10" s="32">
        <v>1803.5</v>
      </c>
      <c r="D10" s="39">
        <f t="shared" si="0"/>
        <v>0.35497643471028556</v>
      </c>
      <c r="E10" s="40">
        <v>0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454.2</v>
      </c>
      <c r="C11" s="32">
        <v>2874.6</v>
      </c>
      <c r="D11" s="39">
        <f t="shared" si="0"/>
        <v>0.15800459194322689</v>
      </c>
      <c r="E11" s="40">
        <v>0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122.2</v>
      </c>
      <c r="C12" s="32">
        <v>1319.6</v>
      </c>
      <c r="D12" s="39">
        <f t="shared" si="0"/>
        <v>0.0926038193391937</v>
      </c>
      <c r="E12" s="40">
        <v>0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4339.6</v>
      </c>
      <c r="C13" s="32">
        <v>6672.9</v>
      </c>
      <c r="D13" s="39">
        <f t="shared" si="0"/>
        <v>0.65033193963644</v>
      </c>
      <c r="E13" s="40">
        <v>0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626</v>
      </c>
      <c r="C14" s="32">
        <v>975.7</v>
      </c>
      <c r="D14" s="39">
        <f t="shared" si="0"/>
        <v>0.64159065286461</v>
      </c>
      <c r="E14" s="40"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2832.8</v>
      </c>
      <c r="C15" s="32">
        <v>3947.4</v>
      </c>
      <c r="D15" s="39">
        <f t="shared" si="0"/>
        <v>0.7176369255712621</v>
      </c>
      <c r="E15" s="40"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976</v>
      </c>
      <c r="C16" s="32">
        <v>2829.9</v>
      </c>
      <c r="D16" s="39">
        <f t="shared" si="0"/>
        <v>0.3448885119615534</v>
      </c>
      <c r="E16" s="40">
        <v>0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1819.1</v>
      </c>
      <c r="C17" s="32">
        <v>1749.2</v>
      </c>
      <c r="D17" s="39">
        <f t="shared" si="0"/>
        <v>1.0399611250857534</v>
      </c>
      <c r="E17" s="40"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1992.7</v>
      </c>
      <c r="C18" s="32">
        <v>3393.18</v>
      </c>
      <c r="D18" s="39">
        <f t="shared" si="0"/>
        <v>0.5872662222457989</v>
      </c>
      <c r="E18" s="40">
        <v>0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913.2</v>
      </c>
      <c r="C19" s="32">
        <v>3346.7</v>
      </c>
      <c r="D19" s="39">
        <f t="shared" si="0"/>
        <v>0.272865808109481</v>
      </c>
      <c r="E19" s="40">
        <v>0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2690.6</v>
      </c>
      <c r="C20" s="32">
        <v>2749.6</v>
      </c>
      <c r="D20" s="39">
        <f t="shared" si="0"/>
        <v>0.9785423334303172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1495.1</v>
      </c>
      <c r="C21" s="32">
        <v>3988.2</v>
      </c>
      <c r="D21" s="39">
        <f t="shared" si="0"/>
        <v>0.3748808986510205</v>
      </c>
      <c r="E21" s="40">
        <v>0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134223.4</v>
      </c>
      <c r="C22" s="41">
        <f>SUM(C4:C21)</f>
        <v>72440.40999999999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Q3" sqref="Q3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158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82.5" customHeight="1">
      <c r="A2" s="25" t="s">
        <v>24</v>
      </c>
      <c r="B2" s="25" t="s">
        <v>40</v>
      </c>
      <c r="C2" s="25" t="s">
        <v>41</v>
      </c>
      <c r="D2" s="25" t="s">
        <v>42</v>
      </c>
      <c r="E2" s="36" t="s">
        <v>48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33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32">
        <v>21441.7</v>
      </c>
      <c r="C4" s="32">
        <v>0</v>
      </c>
      <c r="D4" s="39">
        <f>SUM(C4/B4)</f>
        <v>0</v>
      </c>
      <c r="E4" s="40">
        <f>SUM(D4)</f>
        <v>0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32">
        <v>28044.7</v>
      </c>
      <c r="C5" s="32">
        <v>0</v>
      </c>
      <c r="D5" s="39">
        <f aca="true" t="shared" si="0" ref="D5:D21">SUM(C5/B5)</f>
        <v>0</v>
      </c>
      <c r="E5" s="40">
        <f aca="true" t="shared" si="1" ref="E5:E21">SUM(D5)</f>
        <v>0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32">
        <v>24410.8</v>
      </c>
      <c r="C6" s="32">
        <v>0</v>
      </c>
      <c r="D6" s="39">
        <f t="shared" si="0"/>
        <v>0</v>
      </c>
      <c r="E6" s="40">
        <f t="shared" si="1"/>
        <v>0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32">
        <v>72986.4</v>
      </c>
      <c r="C7" s="32">
        <v>0</v>
      </c>
      <c r="D7" s="39">
        <f t="shared" si="0"/>
        <v>0</v>
      </c>
      <c r="E7" s="40">
        <f t="shared" si="1"/>
        <v>0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2">
        <v>4365.1</v>
      </c>
      <c r="C8" s="32">
        <v>0</v>
      </c>
      <c r="D8" s="39">
        <f t="shared" si="0"/>
        <v>0</v>
      </c>
      <c r="E8" s="40">
        <f t="shared" si="1"/>
        <v>0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32">
        <v>5353.9</v>
      </c>
      <c r="C9" s="32">
        <v>0</v>
      </c>
      <c r="D9" s="39">
        <f t="shared" si="0"/>
        <v>0</v>
      </c>
      <c r="E9" s="40">
        <f t="shared" si="1"/>
        <v>0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32">
        <v>2467.8</v>
      </c>
      <c r="C10" s="32">
        <v>0</v>
      </c>
      <c r="D10" s="39">
        <f t="shared" si="0"/>
        <v>0</v>
      </c>
      <c r="E10" s="40">
        <f t="shared" si="1"/>
        <v>0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32">
        <v>4548.3</v>
      </c>
      <c r="C11" s="32">
        <v>0</v>
      </c>
      <c r="D11" s="39">
        <f t="shared" si="0"/>
        <v>0</v>
      </c>
      <c r="E11" s="40">
        <f t="shared" si="1"/>
        <v>0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32">
        <v>2392.4</v>
      </c>
      <c r="C12" s="32">
        <v>0</v>
      </c>
      <c r="D12" s="39">
        <f t="shared" si="0"/>
        <v>0</v>
      </c>
      <c r="E12" s="40">
        <f t="shared" si="1"/>
        <v>0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32">
        <v>8511.5</v>
      </c>
      <c r="C13" s="32">
        <v>0</v>
      </c>
      <c r="D13" s="39">
        <f t="shared" si="0"/>
        <v>0</v>
      </c>
      <c r="E13" s="40">
        <f t="shared" si="1"/>
        <v>0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32">
        <v>1824</v>
      </c>
      <c r="C14" s="32">
        <v>0</v>
      </c>
      <c r="D14" s="39">
        <f t="shared" si="0"/>
        <v>0</v>
      </c>
      <c r="E14" s="40">
        <f t="shared" si="1"/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32">
        <v>5084.8</v>
      </c>
      <c r="C15" s="32">
        <v>0</v>
      </c>
      <c r="D15" s="39">
        <f t="shared" si="0"/>
        <v>0</v>
      </c>
      <c r="E15" s="40">
        <f t="shared" si="1"/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32">
        <v>4491.1</v>
      </c>
      <c r="C16" s="32">
        <v>0</v>
      </c>
      <c r="D16" s="39">
        <f t="shared" si="0"/>
        <v>0</v>
      </c>
      <c r="E16" s="40">
        <f t="shared" si="1"/>
        <v>0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32">
        <v>3271</v>
      </c>
      <c r="C17" s="32">
        <v>0</v>
      </c>
      <c r="D17" s="39">
        <f t="shared" si="0"/>
        <v>0</v>
      </c>
      <c r="E17" s="40">
        <f t="shared" si="1"/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32">
        <v>5553.5</v>
      </c>
      <c r="C18" s="32">
        <v>0</v>
      </c>
      <c r="D18" s="39">
        <f t="shared" si="0"/>
        <v>0</v>
      </c>
      <c r="E18" s="40">
        <f t="shared" si="1"/>
        <v>0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32">
        <v>5471.2</v>
      </c>
      <c r="C19" s="32">
        <v>0</v>
      </c>
      <c r="D19" s="39">
        <f t="shared" si="0"/>
        <v>0</v>
      </c>
      <c r="E19" s="40">
        <f t="shared" si="1"/>
        <v>0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32">
        <v>6268.5</v>
      </c>
      <c r="C20" s="32">
        <v>0</v>
      </c>
      <c r="D20" s="39">
        <f t="shared" si="0"/>
        <v>0</v>
      </c>
      <c r="E20" s="40">
        <f t="shared" si="1"/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32">
        <v>7387.1</v>
      </c>
      <c r="C21" s="32">
        <v>0</v>
      </c>
      <c r="D21" s="39">
        <f t="shared" si="0"/>
        <v>0</v>
      </c>
      <c r="E21" s="40">
        <f t="shared" si="1"/>
        <v>0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213873.79999999996</v>
      </c>
      <c r="C22" s="41">
        <f>SUM(C4:C21)</f>
        <v>0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9.140625" defaultRowHeight="12.75"/>
  <cols>
    <col min="1" max="1" width="21.7109375" style="3" customWidth="1"/>
    <col min="2" max="2" width="21.28125" style="3" customWidth="1"/>
    <col min="3" max="3" width="17.8515625" style="3" customWidth="1"/>
    <col min="4" max="4" width="17.28125" style="3" customWidth="1"/>
    <col min="5" max="5" width="16.57421875" style="3" customWidth="1"/>
    <col min="6" max="6" width="17.57421875" style="3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150</v>
      </c>
      <c r="B1" s="148"/>
      <c r="C1" s="148"/>
      <c r="D1" s="148"/>
      <c r="E1" s="148"/>
      <c r="F1" s="14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90" customHeight="1">
      <c r="A2" s="25" t="s">
        <v>24</v>
      </c>
      <c r="B2" s="25" t="s">
        <v>44</v>
      </c>
      <c r="C2" s="25" t="s">
        <v>45</v>
      </c>
      <c r="D2" s="25" t="s">
        <v>46</v>
      </c>
      <c r="E2" s="25" t="s">
        <v>43</v>
      </c>
      <c r="F2" s="25" t="s">
        <v>54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8">
        <v>3</v>
      </c>
      <c r="D3" s="26">
        <v>4</v>
      </c>
      <c r="E3" s="26" t="s">
        <v>47</v>
      </c>
      <c r="F3" s="26">
        <v>5</v>
      </c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32">
        <v>0</v>
      </c>
      <c r="C4" s="32">
        <v>0</v>
      </c>
      <c r="D4" s="32">
        <v>0</v>
      </c>
      <c r="E4" s="39">
        <f>SUM(B4:D4)</f>
        <v>0</v>
      </c>
      <c r="F4" s="40">
        <v>1</v>
      </c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32">
        <v>0</v>
      </c>
      <c r="C5" s="32">
        <v>0</v>
      </c>
      <c r="D5" s="32">
        <v>0</v>
      </c>
      <c r="E5" s="39">
        <f aca="true" t="shared" si="0" ref="E5:E21">SUM(B5:D5)</f>
        <v>0</v>
      </c>
      <c r="F5" s="40">
        <v>1</v>
      </c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32">
        <v>0</v>
      </c>
      <c r="C6" s="32">
        <v>0</v>
      </c>
      <c r="D6" s="32">
        <v>0</v>
      </c>
      <c r="E6" s="39">
        <f t="shared" si="0"/>
        <v>0</v>
      </c>
      <c r="F6" s="40">
        <v>1</v>
      </c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32">
        <v>0</v>
      </c>
      <c r="C7" s="32">
        <v>0</v>
      </c>
      <c r="D7" s="32">
        <v>0</v>
      </c>
      <c r="E7" s="39">
        <f t="shared" si="0"/>
        <v>0</v>
      </c>
      <c r="F7" s="40">
        <v>1</v>
      </c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2">
        <v>0</v>
      </c>
      <c r="C8" s="32">
        <v>0</v>
      </c>
      <c r="D8" s="32">
        <v>0</v>
      </c>
      <c r="E8" s="39">
        <f t="shared" si="0"/>
        <v>0</v>
      </c>
      <c r="F8" s="40">
        <v>1</v>
      </c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32">
        <v>0</v>
      </c>
      <c r="C9" s="32">
        <v>0</v>
      </c>
      <c r="D9" s="32">
        <v>0</v>
      </c>
      <c r="E9" s="39">
        <f t="shared" si="0"/>
        <v>0</v>
      </c>
      <c r="F9" s="40">
        <v>1</v>
      </c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32">
        <v>0</v>
      </c>
      <c r="C10" s="32">
        <v>0</v>
      </c>
      <c r="D10" s="32">
        <v>0</v>
      </c>
      <c r="E10" s="39">
        <f t="shared" si="0"/>
        <v>0</v>
      </c>
      <c r="F10" s="40">
        <v>1</v>
      </c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32">
        <v>0</v>
      </c>
      <c r="C11" s="32">
        <v>0</v>
      </c>
      <c r="D11" s="32">
        <v>0</v>
      </c>
      <c r="E11" s="39">
        <f t="shared" si="0"/>
        <v>0</v>
      </c>
      <c r="F11" s="40">
        <v>1</v>
      </c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32">
        <v>0</v>
      </c>
      <c r="C12" s="32">
        <v>0</v>
      </c>
      <c r="D12" s="32">
        <v>0</v>
      </c>
      <c r="E12" s="39">
        <f t="shared" si="0"/>
        <v>0</v>
      </c>
      <c r="F12" s="40">
        <v>1</v>
      </c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32">
        <v>0</v>
      </c>
      <c r="C13" s="32">
        <v>0</v>
      </c>
      <c r="D13" s="32">
        <v>0</v>
      </c>
      <c r="E13" s="39">
        <f t="shared" si="0"/>
        <v>0</v>
      </c>
      <c r="F13" s="40">
        <v>1</v>
      </c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32">
        <v>0</v>
      </c>
      <c r="C14" s="32">
        <v>0</v>
      </c>
      <c r="D14" s="32">
        <v>0</v>
      </c>
      <c r="E14" s="39">
        <f t="shared" si="0"/>
        <v>0</v>
      </c>
      <c r="F14" s="40">
        <v>1</v>
      </c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32">
        <v>0</v>
      </c>
      <c r="C15" s="32">
        <v>0</v>
      </c>
      <c r="D15" s="32">
        <v>0</v>
      </c>
      <c r="E15" s="39">
        <f t="shared" si="0"/>
        <v>0</v>
      </c>
      <c r="F15" s="40">
        <v>1</v>
      </c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32">
        <v>0</v>
      </c>
      <c r="C16" s="32">
        <v>0</v>
      </c>
      <c r="D16" s="32">
        <v>0</v>
      </c>
      <c r="E16" s="39">
        <f t="shared" si="0"/>
        <v>0</v>
      </c>
      <c r="F16" s="40">
        <v>1</v>
      </c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32">
        <v>0</v>
      </c>
      <c r="C17" s="32">
        <v>0</v>
      </c>
      <c r="D17" s="32">
        <v>0</v>
      </c>
      <c r="E17" s="39">
        <f t="shared" si="0"/>
        <v>0</v>
      </c>
      <c r="F17" s="40">
        <v>1</v>
      </c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32">
        <v>0</v>
      </c>
      <c r="C18" s="32">
        <v>0</v>
      </c>
      <c r="D18" s="32">
        <v>0</v>
      </c>
      <c r="E18" s="39">
        <f t="shared" si="0"/>
        <v>0</v>
      </c>
      <c r="F18" s="40">
        <v>1</v>
      </c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32">
        <v>0</v>
      </c>
      <c r="C19" s="32">
        <v>0</v>
      </c>
      <c r="D19" s="32">
        <v>0</v>
      </c>
      <c r="E19" s="39">
        <f t="shared" si="0"/>
        <v>0</v>
      </c>
      <c r="F19" s="40">
        <v>1</v>
      </c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32">
        <v>0</v>
      </c>
      <c r="C20" s="32">
        <v>0</v>
      </c>
      <c r="D20" s="32">
        <v>0</v>
      </c>
      <c r="E20" s="39">
        <f t="shared" si="0"/>
        <v>0</v>
      </c>
      <c r="F20" s="40">
        <v>1</v>
      </c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32">
        <v>0</v>
      </c>
      <c r="C21" s="32">
        <v>0</v>
      </c>
      <c r="D21" s="32">
        <v>0</v>
      </c>
      <c r="E21" s="39">
        <f t="shared" si="0"/>
        <v>0</v>
      </c>
      <c r="F21" s="40">
        <v>1</v>
      </c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>
      <c r="A22" s="4"/>
      <c r="B22" s="41">
        <f>SUM(B4:B21)</f>
        <v>0</v>
      </c>
      <c r="C22" s="41"/>
      <c r="D22" s="41">
        <f>SUM(D4:D21)</f>
        <v>0</v>
      </c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F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7" t="s">
        <v>145</v>
      </c>
      <c r="B1" s="148"/>
      <c r="C1" s="148"/>
      <c r="D1" s="148"/>
      <c r="E1" s="148"/>
      <c r="F1" s="98"/>
      <c r="G1" s="14"/>
      <c r="H1" s="14"/>
      <c r="I1" s="23" t="s">
        <v>5</v>
      </c>
      <c r="J1" s="23" t="s">
        <v>1</v>
      </c>
      <c r="K1" s="143" t="s">
        <v>2</v>
      </c>
      <c r="L1" s="144"/>
      <c r="M1" s="145"/>
      <c r="N1" s="146"/>
    </row>
    <row r="2" spans="1:14" s="6" customFormat="1" ht="94.5" customHeight="1">
      <c r="A2" s="25" t="s">
        <v>24</v>
      </c>
      <c r="B2" s="25" t="s">
        <v>55</v>
      </c>
      <c r="C2" s="25" t="s">
        <v>56</v>
      </c>
      <c r="D2" s="25" t="s">
        <v>57</v>
      </c>
      <c r="E2" s="36" t="s">
        <v>48</v>
      </c>
      <c r="F2" s="36" t="s">
        <v>39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33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20600.9</v>
      </c>
      <c r="C4" s="32">
        <v>2473.6</v>
      </c>
      <c r="D4" s="39">
        <f>SUM(C4/B4)</f>
        <v>0.12007242402030978</v>
      </c>
      <c r="E4" s="40">
        <f>SUM(0.8514-D4)/(0.8514-0.0162)</f>
        <v>0.8756316762208934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28321.6</v>
      </c>
      <c r="C5" s="32">
        <v>8254.4</v>
      </c>
      <c r="D5" s="39">
        <f aca="true" t="shared" si="0" ref="D5:D21">SUM(C5/B5)</f>
        <v>0.29145246031297667</v>
      </c>
      <c r="E5" s="40">
        <f aca="true" t="shared" si="1" ref="E5:E21">SUM(0.8514-D5)/(0.8514-0.0162)</f>
        <v>0.6704352726137731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27113.3</v>
      </c>
      <c r="C6" s="32">
        <v>655.4</v>
      </c>
      <c r="D6" s="39">
        <f t="shared" si="0"/>
        <v>0.024172638520578462</v>
      </c>
      <c r="E6" s="40">
        <f>SUM(0.8514-D6)/(0.8514-0.0162)</f>
        <v>0.990454216330725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116418.9</v>
      </c>
      <c r="C7" s="32">
        <v>1885.2</v>
      </c>
      <c r="D7" s="39">
        <f t="shared" si="0"/>
        <v>0.016193246972785347</v>
      </c>
      <c r="E7" s="40">
        <f t="shared" si="1"/>
        <v>1.0000080855210904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4689.4</v>
      </c>
      <c r="C8" s="32">
        <v>2726.8</v>
      </c>
      <c r="D8" s="39">
        <f>SUM(C8/B8)</f>
        <v>0.5814816394421461</v>
      </c>
      <c r="E8" s="40">
        <f t="shared" si="1"/>
        <v>0.3231781136947484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5982.5</v>
      </c>
      <c r="C9" s="32">
        <v>4316.5</v>
      </c>
      <c r="D9" s="39">
        <f t="shared" si="0"/>
        <v>0.7215211032177183</v>
      </c>
      <c r="E9" s="40">
        <f t="shared" si="1"/>
        <v>0.15550634193280855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2866</v>
      </c>
      <c r="C10" s="32">
        <v>2011.1</v>
      </c>
      <c r="D10" s="39">
        <f t="shared" si="0"/>
        <v>0.7017096999302163</v>
      </c>
      <c r="E10" s="40">
        <f t="shared" si="1"/>
        <v>0.1792268918460055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5260.7</v>
      </c>
      <c r="C11" s="32">
        <v>3447.9</v>
      </c>
      <c r="D11" s="39">
        <f t="shared" si="0"/>
        <v>0.6554070751040736</v>
      </c>
      <c r="E11" s="40">
        <f t="shared" si="1"/>
        <v>0.23466585835240236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2517.2</v>
      </c>
      <c r="C12" s="32">
        <v>2143.1</v>
      </c>
      <c r="D12" s="39">
        <f t="shared" si="0"/>
        <v>0.8513824884792627</v>
      </c>
      <c r="E12" s="40">
        <f t="shared" si="1"/>
        <v>2.0966859120411546E-05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9310.5</v>
      </c>
      <c r="C13" s="32">
        <v>7042.1</v>
      </c>
      <c r="D13" s="39">
        <f t="shared" si="0"/>
        <v>0.7563610976854089</v>
      </c>
      <c r="E13" s="40">
        <f>SUM(0.8514-D13)/(0.8514-0.0162)</f>
        <v>0.11379178916976905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1925.5</v>
      </c>
      <c r="C14" s="32">
        <v>1289.6</v>
      </c>
      <c r="D14" s="39">
        <f t="shared" si="0"/>
        <v>0.669748117372111</v>
      </c>
      <c r="E14" s="40">
        <f t="shared" si="1"/>
        <v>0.21749507019622724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5462</v>
      </c>
      <c r="C15" s="32">
        <v>3186.5</v>
      </c>
      <c r="D15" s="39">
        <f t="shared" si="0"/>
        <v>0.5833943610399122</v>
      </c>
      <c r="E15" s="40">
        <f t="shared" si="1"/>
        <v>0.32088797768209754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5054.4</v>
      </c>
      <c r="C16" s="32">
        <v>3719.5</v>
      </c>
      <c r="D16" s="39">
        <f t="shared" si="0"/>
        <v>0.7358934789490346</v>
      </c>
      <c r="E16" s="40">
        <f t="shared" si="1"/>
        <v>0.13829803765680732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5257.9</v>
      </c>
      <c r="C17" s="32">
        <v>2010.1</v>
      </c>
      <c r="D17" s="39">
        <f t="shared" si="0"/>
        <v>0.3823009186176991</v>
      </c>
      <c r="E17" s="40">
        <f>SUM(0.8514-D17)/(0.8514-0.0162)</f>
        <v>0.5616607775171227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6120.4</v>
      </c>
      <c r="C18" s="32">
        <v>3875.6</v>
      </c>
      <c r="D18" s="39">
        <f t="shared" si="0"/>
        <v>0.6332265864976145</v>
      </c>
      <c r="E18" s="40">
        <f t="shared" si="1"/>
        <v>0.2612229567796761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5901.7</v>
      </c>
      <c r="C19" s="32">
        <v>3743.3</v>
      </c>
      <c r="D19" s="39">
        <f t="shared" si="0"/>
        <v>0.6342748699527255</v>
      </c>
      <c r="E19" s="40">
        <f t="shared" si="1"/>
        <v>0.2599678281217367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6983.4</v>
      </c>
      <c r="C20" s="32">
        <v>3814.2</v>
      </c>
      <c r="D20" s="39">
        <f t="shared" si="0"/>
        <v>0.5461809433800154</v>
      </c>
      <c r="E20" s="40">
        <f t="shared" si="1"/>
        <v>0.36544427277297004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8978.9</v>
      </c>
      <c r="C21" s="32">
        <v>5235.3</v>
      </c>
      <c r="D21" s="39">
        <f t="shared" si="0"/>
        <v>0.5830669681141343</v>
      </c>
      <c r="E21" s="40">
        <f t="shared" si="1"/>
        <v>0.32127997112771284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>
      <c r="A22" s="4"/>
      <c r="B22" s="41">
        <f>SUM(B4:B21)</f>
        <v>268765.2</v>
      </c>
      <c r="C22" s="41">
        <f>SUM(C4:C21)</f>
        <v>61830.2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34.28125" style="3" customWidth="1"/>
    <col min="2" max="2" width="32.710937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7" t="s">
        <v>146</v>
      </c>
      <c r="B1" s="148"/>
      <c r="C1" s="14"/>
      <c r="D1" s="14"/>
      <c r="E1" s="23" t="s">
        <v>5</v>
      </c>
      <c r="F1" s="23" t="s">
        <v>1</v>
      </c>
      <c r="G1" s="143" t="s">
        <v>2</v>
      </c>
      <c r="H1" s="144"/>
      <c r="I1" s="145"/>
      <c r="J1" s="146"/>
    </row>
    <row r="2" spans="1:10" s="6" customFormat="1" ht="82.5" customHeight="1">
      <c r="A2" s="25" t="s">
        <v>24</v>
      </c>
      <c r="B2" s="25" t="s">
        <v>106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1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2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1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1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ННовикова</dc:creator>
  <cp:keywords/>
  <dc:description/>
  <cp:lastModifiedBy>User</cp:lastModifiedBy>
  <cp:lastPrinted>2021-06-22T05:50:26Z</cp:lastPrinted>
  <dcterms:created xsi:type="dcterms:W3CDTF">1996-10-08T23:32:33Z</dcterms:created>
  <dcterms:modified xsi:type="dcterms:W3CDTF">2021-06-22T05:54:41Z</dcterms:modified>
  <cp:category/>
  <cp:version/>
  <cp:contentType/>
  <cp:contentStatus/>
</cp:coreProperties>
</file>