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5180" windowHeight="8535" activeTab="3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</sheets>
  <externalReferences>
    <externalReference r:id="rId7"/>
  </externalReference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ДОТАЦИИ'!$A$1:$K$35</definedName>
    <definedName name="_xlnm.Print_Area" localSheetId="1">'РАСЧЕТ ИБР'!$A$1:$V$30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<sst xmlns="http://schemas.openxmlformats.org/spreadsheetml/2006/main" count="163" uniqueCount="118">
  <si>
    <t>налоговый потенциал (НП)</t>
  </si>
  <si>
    <t>7=4*5*(6/6итог)</t>
  </si>
  <si>
    <t xml:space="preserve">Налог на доходы физических лиц </t>
  </si>
  <si>
    <t>№</t>
  </si>
  <si>
    <t>№ п/п</t>
  </si>
  <si>
    <t>ИНП</t>
  </si>
  <si>
    <t>Численность</t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</si>
  <si>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</si>
  <si>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</si>
  <si>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</si>
  <si>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</si>
  <si>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</si>
  <si>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</si>
  <si>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</si>
  <si>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</si>
  <si>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</si>
  <si>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</si>
  <si>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</si>
  <si>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</si>
  <si>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</si>
  <si>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</si>
  <si>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</si>
  <si>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</si>
  <si>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</si>
  <si>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</si>
  <si>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</si>
  <si>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</si>
  <si>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</si>
  <si>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</si>
  <si>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</si>
  <si>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</si>
  <si>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</si>
  <si>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</si>
  <si>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</si>
  <si>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</si>
  <si>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</si>
  <si>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</si>
  <si>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</si>
  <si>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</si>
  <si>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</si>
  <si>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</si>
  <si>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</si>
  <si>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</si>
  <si>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</si>
  <si>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</si>
  <si>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</si>
  <si>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</si>
  <si>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</si>
  <si>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</si>
  <si>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</si>
  <si>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</si>
  <si>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</si>
  <si>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</si>
  <si>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</si>
  <si>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</si>
  <si>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</si>
  <si>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</si>
  <si>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</si>
  <si>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</si>
  <si>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</si>
  <si>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</si>
  <si>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</si>
  <si>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</si>
  <si>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</si>
  <si>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</si>
  <si>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</si>
  <si>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</si>
  <si>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</si>
  <si>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г/п "А-Зиловское"</t>
  </si>
  <si>
    <t>г/п "Букачачинское"</t>
  </si>
  <si>
    <t>г/п "Жирекенское"</t>
  </si>
  <si>
    <t>г/п "Чернышевское"</t>
  </si>
  <si>
    <t>с/п "Алеурское"</t>
  </si>
  <si>
    <t>с/п "Бушулейское</t>
  </si>
  <si>
    <t>с/п "Гаурское"</t>
  </si>
  <si>
    <t>с/п "Икшицкое"</t>
  </si>
  <si>
    <t>с/п "Комсомольское"</t>
  </si>
  <si>
    <t>с/п "Курлычинское"</t>
  </si>
  <si>
    <t>с/п "Мильгидунское"</t>
  </si>
  <si>
    <t>с/п "Новоильинское"</t>
  </si>
  <si>
    <t>с/п "Новооловское"</t>
  </si>
  <si>
    <t>с/п "Старооловское"</t>
  </si>
  <si>
    <t>с/п "Укурейское"</t>
  </si>
  <si>
    <t>с/п "Урюмское"</t>
  </si>
  <si>
    <t>с/п "Утанское"</t>
  </si>
  <si>
    <t>с/п "Байгульское"</t>
  </si>
  <si>
    <r>
      <t>Расчет индекса налогового потенциала (ИНП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=(НП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/Н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)/(НП/Н)</t>
    </r>
  </si>
  <si>
    <r>
      <t>Расчет налогового потенциала  (НП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=ПД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*Норм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*(БН</t>
    </r>
    <r>
      <rPr>
        <b/>
        <vertAlign val="subscript"/>
        <sz val="12"/>
        <rFont val="Times New Roman Cyr"/>
        <family val="1"/>
      </rPr>
      <t>nk</t>
    </r>
    <r>
      <rPr>
        <b/>
        <sz val="12"/>
        <rFont val="Times New Roman Cyr"/>
        <family val="1"/>
      </rPr>
      <t>/БН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), НП=НП</t>
    </r>
    <r>
      <rPr>
        <b/>
        <vertAlign val="subscript"/>
        <sz val="12"/>
        <rFont val="Times New Roman Cyr"/>
        <family val="1"/>
      </rPr>
      <t>кn</t>
    </r>
    <r>
      <rPr>
        <b/>
        <sz val="12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</si>
  <si>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2"/>
        <rFont val="Times New Roman Cyr"/>
        <family val="1"/>
      </rPr>
      <t>nk)</t>
    </r>
  </si>
  <si>
    <r>
      <t>прогноз поступлений в КБ края (ПД</t>
    </r>
    <r>
      <rPr>
        <b/>
        <vertAlign val="subscript"/>
        <sz val="12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</si>
  <si>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12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</si>
  <si>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12"/>
        <rFont val="Times New Roman Cyr"/>
        <family val="1"/>
      </rPr>
      <t>nk)</t>
    </r>
    <r>
      <rPr>
        <b/>
        <sz val="12"/>
        <rFont val="Times New Roman Cyr"/>
        <family val="1"/>
      </rPr>
      <t>*</t>
    </r>
  </si>
  <si>
    <r>
      <t>налоговый потенциал (НП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)</t>
    </r>
  </si>
  <si>
    <r>
      <t>норматив отчисления в бюджеты муниципальных районов (Норм</t>
    </r>
    <r>
      <rPr>
        <b/>
        <vertAlign val="subscript"/>
        <sz val="12"/>
        <rFont val="Times New Roman Cyr"/>
        <family val="1"/>
      </rPr>
      <t>к)</t>
    </r>
    <r>
      <rPr>
        <b/>
        <sz val="12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</si>
  <si>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12"/>
        <rFont val="Times New Roman Cyr"/>
        <family val="1"/>
      </rPr>
      <t>nk)</t>
    </r>
  </si>
  <si>
    <r>
      <t>прогноз поступлений в КБ края(ПД</t>
    </r>
    <r>
      <rPr>
        <b/>
        <vertAlign val="subscript"/>
        <sz val="12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</si>
  <si>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12"/>
        <rFont val="Times New Roman Cyr"/>
        <family val="1"/>
      </rPr>
      <t>к)</t>
    </r>
  </si>
  <si>
    <t>Ксм- повышающий коэффициент к окладам и тарифным ставкам специалистам бюджетной сферы за работу в сельской местности</t>
  </si>
  <si>
    <t>Потребность на сбалансированность</t>
  </si>
  <si>
    <t xml:space="preserve"> Ожидаемая финансовая помощь</t>
  </si>
  <si>
    <t>Численность постоянного населения по состоянию на 1.01.2021 года</t>
  </si>
  <si>
    <t>Справочно: всего финансовой помощи в 2021 году</t>
  </si>
  <si>
    <t>Расходы на ЖКУ на 2022 год</t>
  </si>
  <si>
    <t>Иные межбюджетные трансферты</t>
  </si>
  <si>
    <t>Расчет индекса налогового потенциала для расчета дотации на выравнивание бюджетной обеспеченности поселений на 2023 год</t>
  </si>
  <si>
    <t>Показатели используемые в расчете распределения средств финансовой помощи из фонда выравнивания на 2023 год</t>
  </si>
  <si>
    <t>Расчет дотации на выравнивание бюджетной обеспеченности поселений на 2023 год</t>
  </si>
  <si>
    <t>Аналитическая таблица по формированию финансовой помощи бюджетам поселений муниципального района " район" на 2022 -2023 годы</t>
  </si>
  <si>
    <t>Налоговые и неналоговые доходы на 2022 г. (ожидаемая без акциз).</t>
  </si>
  <si>
    <t>Всего источников на 202 год</t>
  </si>
  <si>
    <t>ФОТ на 2022 год</t>
  </si>
  <si>
    <t>Налоговые и неналоговые доходы на 2023г. (без акцизов)(прогноз).</t>
  </si>
  <si>
    <t>Всего источников на 2023 год</t>
  </si>
  <si>
    <t>ФОТ на 2023год</t>
  </si>
  <si>
    <t>Расходы на ЖКУ на 2023 год</t>
  </si>
  <si>
    <t>Собственные доходы (налоговые, неналоговые) на 2023 год</t>
  </si>
  <si>
    <t>Численность населения по состоянию на 1.01.2021г.</t>
  </si>
  <si>
    <t>Справочно: всего финансовой помощи в 2023 году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</si>
</sst>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\ ;\(\$#,##0\)"/>
    <numFmt numFmtId="181" formatCode="#,##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  <numFmt numFmtId="189" formatCode="0.0"/>
    <numFmt numFmtId="190" formatCode="#,##0.0000"/>
    <numFmt numFmtId="191" formatCode="_-* #,##0.0_р_._-;\-* #,##0.0_р_._-;_-* &quot;-&quot;?_р_._-;_-@_-"/>
    <numFmt numFmtId="192" formatCode="_-* #,##0.000_р_._-;\-* #,##0.000_р_._-;_-* &quot;-&quot;???_р_._-;_-@_-"/>
    <numFmt numFmtId="193" formatCode="0.0%"/>
    <numFmt numFmtId="194" formatCode="#,##0.00000"/>
    <numFmt numFmtId="195" formatCode="_-* #,##0.00_р_._-;\-* #,##0.00_р_._-;_-* &quot;-&quot;??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0.000%"/>
    <numFmt numFmtId="202" formatCode="_-* #,##0.0000_р_._-;\-* #,##0.0000_р_._-;_-* &quot;-&quot;???_р_._-;_-@_-"/>
    <numFmt numFmtId="203" formatCode="#,##0.000000"/>
    <numFmt numFmtId="204" formatCode="#,##0.0000000"/>
    <numFmt numFmtId="205" formatCode="0.0000%"/>
    <numFmt numFmtId="206" formatCode="0.00000%"/>
    <numFmt numFmtId="207" formatCode="_-* #,##0.0_р_._-;\-* #,##0.0_р_._-;_-* &quot;-&quot;???_р_._-;_-@_-"/>
    <numFmt numFmtId="208" formatCode="_-* #,##0_р_._-;\-* #,##0_р_._-;_-* &quot;-&quot;???_р_._-;_-@_-"/>
    <numFmt numFmtId="209" formatCode="0.000000%"/>
    <numFmt numFmtId="210" formatCode="_-* #,##0.000_р_._-;\-* #,##0.000_р_._-;_-* &quot;-&quot;?_р_._-;_-@_-"/>
    <numFmt numFmtId="211" formatCode="_-* #,##0.000000_р_._-;\-* #,##0.000000_р_._-;_-* &quot;-&quot;??????_р_._-;_-@_-"/>
    <numFmt numFmtId="212" formatCode="_-* #,##0.0000_р_._-;\-* #,##0.0000_р_._-;_-* &quot;-&quot;????_р_._-;_-@_-"/>
    <numFmt numFmtId="213" formatCode="0.000000000000%"/>
    <numFmt numFmtId="214" formatCode="#,##0.0_ ;\-#,##0.0\ "/>
    <numFmt numFmtId="215" formatCode="#,##0.0&quot;р.&quot;"/>
    <numFmt numFmtId="216" formatCode="#,##0.0_р_."/>
    <numFmt numFmtId="217" formatCode="_-* #,##0.000000000000_р_._-;\-* #,##0.000000000000_р_._-;_-* &quot;-&quot;????????????_р_._-;_-@_-"/>
    <numFmt numFmtId="218" formatCode="_-* #,##0.000000000000\ _₽_-;\-* #,##0.000000000000\ _₽_-;_-* &quot;-&quot;????????????\ _₽_-;_-@_-"/>
    <numFmt numFmtId="219" formatCode="_-* #,##0.0\ _₽_-;\-* #,##0.0\ _₽_-;_-* &quot;-&quot;?\ _₽_-;_-@_-"/>
  </numFmts>
  <fonts count="78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b/>
      <vertAlign val="subscript"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b/>
      <sz val="18"/>
      <name val="Times New Roman"/>
      <family val="1"/>
    </font>
    <font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1"/>
    </font>
    <font>
      <sz val="10"/>
      <color rgb="FFFF0000"/>
      <name val="Times New Roman Cyr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2" applyNumberFormat="0" applyAlignment="0" applyProtection="0"/>
    <xf numFmtId="0" fontId="61" fillId="26" borderId="3" applyNumberFormat="0" applyAlignment="0" applyProtection="0"/>
    <xf numFmtId="0" fontId="62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7" borderId="8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8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191" fontId="11" fillId="0" borderId="0" xfId="0" applyNumberFormat="1" applyFont="1" applyFill="1" applyAlignment="1">
      <alignment/>
    </xf>
    <xf numFmtId="43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1" fontId="4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191" fontId="11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187" fontId="12" fillId="0" borderId="11" xfId="0" applyNumberFormat="1" applyFont="1" applyFill="1" applyBorder="1" applyAlignment="1">
      <alignment vertical="center" wrapText="1"/>
    </xf>
    <xf numFmtId="0" fontId="23" fillId="32" borderId="11" xfId="63" applyFont="1" applyFill="1" applyBorder="1" applyAlignment="1" applyProtection="1">
      <alignment horizontal="center" vertical="top"/>
      <protection hidden="1"/>
    </xf>
    <xf numFmtId="191" fontId="0" fillId="32" borderId="11" xfId="0" applyNumberForma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41" fontId="4" fillId="33" borderId="0" xfId="0" applyNumberFormat="1" applyFont="1" applyFill="1" applyAlignment="1">
      <alignment horizontal="center" vertical="center" wrapText="1"/>
    </xf>
    <xf numFmtId="41" fontId="4" fillId="33" borderId="0" xfId="0" applyNumberFormat="1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12" fillId="3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192" fontId="21" fillId="32" borderId="11" xfId="0" applyNumberFormat="1" applyFont="1" applyFill="1" applyBorder="1" applyAlignment="1">
      <alignment vertical="center" wrapText="1"/>
    </xf>
    <xf numFmtId="0" fontId="21" fillId="32" borderId="11" xfId="0" applyNumberFormat="1" applyFont="1" applyFill="1" applyBorder="1" applyAlignment="1">
      <alignment vertical="center" wrapText="1"/>
    </xf>
    <xf numFmtId="192" fontId="21" fillId="34" borderId="11" xfId="0" applyNumberFormat="1" applyFont="1" applyFill="1" applyBorder="1" applyAlignment="1">
      <alignment vertical="center" wrapText="1"/>
    </xf>
    <xf numFmtId="0" fontId="23" fillId="32" borderId="11" xfId="63" applyFont="1" applyFill="1" applyBorder="1" applyAlignment="1" applyProtection="1">
      <alignment horizontal="center"/>
      <protection hidden="1"/>
    </xf>
    <xf numFmtId="192" fontId="0" fillId="32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0" fontId="29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29" fillId="0" borderId="0" xfId="40" applyFont="1" applyFill="1" applyBorder="1" applyAlignment="1">
      <alignment horizontal="center" vertical="center" wrapText="1"/>
      <protection/>
    </xf>
    <xf numFmtId="0" fontId="9" fillId="0" borderId="11" xfId="41" applyFont="1" applyFill="1" applyBorder="1">
      <alignment/>
      <protection/>
    </xf>
    <xf numFmtId="0" fontId="30" fillId="0" borderId="11" xfId="41" applyFont="1" applyFill="1" applyBorder="1">
      <alignment/>
      <protection/>
    </xf>
    <xf numFmtId="0" fontId="10" fillId="32" borderId="11" xfId="40" applyFont="1" applyFill="1" applyBorder="1" applyAlignment="1">
      <alignment horizontal="center" vertical="center" wrapText="1"/>
      <protection/>
    </xf>
    <xf numFmtId="0" fontId="29" fillId="32" borderId="11" xfId="39" applyFont="1" applyFill="1" applyBorder="1" applyAlignment="1">
      <alignment horizontal="center" vertical="center" wrapText="1"/>
      <protection/>
    </xf>
    <xf numFmtId="0" fontId="10" fillId="32" borderId="11" xfId="40" applyFont="1" applyFill="1" applyBorder="1" applyAlignment="1">
      <alignment horizontal="center" vertical="center" wrapText="1"/>
      <protection/>
    </xf>
    <xf numFmtId="0" fontId="28" fillId="0" borderId="11" xfId="40" applyFont="1" applyFill="1" applyBorder="1" applyAlignment="1">
      <alignment horizontal="center"/>
      <protection/>
    </xf>
    <xf numFmtId="0" fontId="29" fillId="32" borderId="11" xfId="40" applyFont="1" applyFill="1" applyBorder="1" applyAlignment="1">
      <alignment horizontal="center" vertical="center" wrapText="1"/>
      <protection/>
    </xf>
    <xf numFmtId="0" fontId="30" fillId="32" borderId="11" xfId="0" applyFont="1" applyFill="1" applyBorder="1" applyAlignment="1">
      <alignment horizontal="center"/>
    </xf>
    <xf numFmtId="0" fontId="12" fillId="32" borderId="11" xfId="0" applyFont="1" applyFill="1" applyBorder="1" applyAlignment="1">
      <alignment vertical="center" wrapText="1"/>
    </xf>
    <xf numFmtId="191" fontId="0" fillId="32" borderId="11" xfId="0" applyNumberFormat="1" applyFill="1" applyBorder="1" applyAlignment="1">
      <alignment/>
    </xf>
    <xf numFmtId="0" fontId="21" fillId="35" borderId="11" xfId="0" applyNumberFormat="1" applyFont="1" applyFill="1" applyBorder="1" applyAlignment="1">
      <alignment vertical="center" wrapText="1"/>
    </xf>
    <xf numFmtId="192" fontId="21" fillId="35" borderId="11" xfId="0" applyNumberFormat="1" applyFont="1" applyFill="1" applyBorder="1" applyAlignment="1">
      <alignment vertical="center" wrapText="1"/>
    </xf>
    <xf numFmtId="41" fontId="19" fillId="33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9" fillId="0" borderId="0" xfId="40" applyFont="1" applyFill="1" applyBorder="1">
      <alignment/>
      <protection/>
    </xf>
    <xf numFmtId="0" fontId="9" fillId="0" borderId="11" xfId="41" applyFont="1" applyFill="1" applyBorder="1" applyAlignment="1">
      <alignment horizontal="left"/>
      <protection/>
    </xf>
    <xf numFmtId="3" fontId="12" fillId="0" borderId="11" xfId="0" applyNumberFormat="1" applyFont="1" applyFill="1" applyBorder="1" applyAlignment="1">
      <alignment horizontal="center" vertical="center" wrapText="1"/>
    </xf>
    <xf numFmtId="0" fontId="10" fillId="0" borderId="0" xfId="40" applyFont="1" applyFill="1" applyBorder="1">
      <alignment/>
      <protection/>
    </xf>
    <xf numFmtId="41" fontId="0" fillId="0" borderId="0" xfId="0" applyNumberFormat="1" applyFill="1" applyBorder="1" applyAlignment="1">
      <alignment/>
    </xf>
    <xf numFmtId="191" fontId="0" fillId="32" borderId="11" xfId="0" applyNumberFormat="1" applyFont="1" applyFill="1" applyBorder="1" applyAlignment="1">
      <alignment horizontal="center" vertical="center" wrapText="1"/>
    </xf>
    <xf numFmtId="0" fontId="28" fillId="32" borderId="11" xfId="65" applyFont="1" applyFill="1" applyBorder="1" applyAlignment="1">
      <alignment horizontal="center" vertical="center" wrapText="1"/>
      <protection/>
    </xf>
    <xf numFmtId="0" fontId="28" fillId="36" borderId="11" xfId="65" applyFont="1" applyFill="1" applyBorder="1" applyAlignment="1">
      <alignment horizontal="center" vertical="center" wrapText="1"/>
      <protection/>
    </xf>
    <xf numFmtId="191" fontId="28" fillId="36" borderId="11" xfId="65" applyNumberFormat="1" applyFont="1" applyFill="1" applyBorder="1" applyAlignment="1">
      <alignment horizontal="center" vertical="center" wrapText="1"/>
      <protection/>
    </xf>
    <xf numFmtId="0" fontId="32" fillId="32" borderId="11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32" fillId="32" borderId="14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1" fontId="22" fillId="32" borderId="11" xfId="0" applyNumberFormat="1" applyFont="1" applyFill="1" applyBorder="1" applyAlignment="1">
      <alignment horizontal="center" vertical="center" wrapText="1"/>
    </xf>
    <xf numFmtId="41" fontId="22" fillId="32" borderId="11" xfId="0" applyNumberFormat="1" applyFont="1" applyFill="1" applyBorder="1" applyAlignment="1">
      <alignment/>
    </xf>
    <xf numFmtId="3" fontId="22" fillId="34" borderId="11" xfId="0" applyNumberFormat="1" applyFont="1" applyFill="1" applyBorder="1" applyAlignment="1">
      <alignment/>
    </xf>
    <xf numFmtId="9" fontId="34" fillId="34" borderId="11" xfId="65" applyNumberFormat="1" applyFont="1" applyFill="1" applyBorder="1" applyAlignment="1">
      <alignment wrapText="1"/>
      <protection/>
    </xf>
    <xf numFmtId="3" fontId="34" fillId="32" borderId="11" xfId="65" applyNumberFormat="1" applyFont="1" applyFill="1" applyBorder="1" applyAlignment="1">
      <alignment wrapText="1"/>
      <protection/>
    </xf>
    <xf numFmtId="9" fontId="34" fillId="34" borderId="11" xfId="65" applyNumberFormat="1" applyFont="1" applyFill="1" applyBorder="1" applyAlignment="1">
      <alignment wrapText="1"/>
      <protection/>
    </xf>
    <xf numFmtId="197" fontId="34" fillId="36" borderId="11" xfId="65" applyNumberFormat="1" applyFont="1" applyFill="1" applyBorder="1" applyAlignment="1">
      <alignment horizontal="center" wrapText="1"/>
      <protection/>
    </xf>
    <xf numFmtId="181" fontId="34" fillId="34" borderId="11" xfId="65" applyNumberFormat="1" applyFont="1" applyFill="1" applyBorder="1" applyAlignment="1">
      <alignment wrapText="1"/>
      <protection/>
    </xf>
    <xf numFmtId="0" fontId="35" fillId="34" borderId="11" xfId="41" applyFont="1" applyFill="1" applyBorder="1">
      <alignment/>
      <protection/>
    </xf>
    <xf numFmtId="3" fontId="35" fillId="32" borderId="11" xfId="0" applyNumberFormat="1" applyFont="1" applyFill="1" applyBorder="1" applyAlignment="1">
      <alignment wrapText="1"/>
    </xf>
    <xf numFmtId="0" fontId="32" fillId="32" borderId="11" xfId="0" applyFont="1" applyFill="1" applyBorder="1" applyAlignment="1">
      <alignment/>
    </xf>
    <xf numFmtId="3" fontId="32" fillId="34" borderId="11" xfId="65" applyNumberFormat="1" applyFont="1" applyFill="1" applyBorder="1" applyAlignment="1">
      <alignment wrapText="1"/>
      <protection/>
    </xf>
    <xf numFmtId="181" fontId="32" fillId="32" borderId="11" xfId="65" applyNumberFormat="1" applyFont="1" applyFill="1" applyBorder="1" applyAlignment="1">
      <alignment wrapText="1"/>
      <protection/>
    </xf>
    <xf numFmtId="3" fontId="32" fillId="36" borderId="11" xfId="65" applyNumberFormat="1" applyFont="1" applyFill="1" applyBorder="1" applyAlignment="1">
      <alignment wrapText="1"/>
      <protection/>
    </xf>
    <xf numFmtId="197" fontId="32" fillId="34" borderId="11" xfId="65" applyNumberFormat="1" applyFont="1" applyFill="1" applyBorder="1" applyAlignment="1">
      <alignment horizontal="center" wrapText="1"/>
      <protection/>
    </xf>
    <xf numFmtId="197" fontId="32" fillId="36" borderId="11" xfId="65" applyNumberFormat="1" applyFont="1" applyFill="1" applyBorder="1" applyAlignment="1">
      <alignment wrapText="1"/>
      <protection/>
    </xf>
    <xf numFmtId="197" fontId="32" fillId="32" borderId="11" xfId="65" applyNumberFormat="1" applyFont="1" applyFill="1" applyBorder="1" applyAlignment="1">
      <alignment wrapText="1"/>
      <protection/>
    </xf>
    <xf numFmtId="0" fontId="32" fillId="32" borderId="14" xfId="65" applyNumberFormat="1" applyFont="1" applyFill="1" applyBorder="1" applyAlignment="1">
      <alignment wrapText="1"/>
      <protection/>
    </xf>
    <xf numFmtId="0" fontId="22" fillId="32" borderId="11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0" fontId="35" fillId="34" borderId="11" xfId="41" applyFont="1" applyFill="1" applyBorder="1" applyAlignment="1">
      <alignment wrapText="1"/>
      <protection/>
    </xf>
    <xf numFmtId="197" fontId="20" fillId="34" borderId="11" xfId="65" applyNumberFormat="1" applyFont="1" applyFill="1" applyBorder="1" applyAlignment="1">
      <alignment horizontal="left" wrapText="1"/>
      <protection/>
    </xf>
    <xf numFmtId="0" fontId="26" fillId="32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3" fontId="24" fillId="32" borderId="11" xfId="0" applyNumberFormat="1" applyFont="1" applyFill="1" applyBorder="1" applyAlignment="1">
      <alignment horizontal="center" vertical="center" wrapText="1"/>
    </xf>
    <xf numFmtId="41" fontId="24" fillId="32" borderId="11" xfId="0" applyNumberFormat="1" applyFont="1" applyFill="1" applyBorder="1" applyAlignment="1">
      <alignment horizontal="center" vertical="center" wrapText="1"/>
    </xf>
    <xf numFmtId="192" fontId="24" fillId="35" borderId="11" xfId="0" applyNumberFormat="1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188" fontId="24" fillId="32" borderId="11" xfId="0" applyNumberFormat="1" applyFont="1" applyFill="1" applyBorder="1" applyAlignment="1">
      <alignment/>
    </xf>
    <xf numFmtId="0" fontId="28" fillId="32" borderId="11" xfId="63" applyFont="1" applyFill="1" applyBorder="1" applyAlignment="1" applyProtection="1">
      <alignment horizontal="center" vertical="center" wrapText="1"/>
      <protection hidden="1"/>
    </xf>
    <xf numFmtId="0" fontId="28" fillId="32" borderId="11" xfId="40" applyFont="1" applyFill="1" applyBorder="1" applyAlignment="1">
      <alignment horizontal="center" vertical="center" wrapText="1"/>
      <protection/>
    </xf>
    <xf numFmtId="0" fontId="35" fillId="32" borderId="11" xfId="40" applyFont="1" applyFill="1" applyBorder="1" applyAlignment="1">
      <alignment horizontal="center" vertical="center" wrapText="1"/>
      <protection/>
    </xf>
    <xf numFmtId="0" fontId="35" fillId="0" borderId="0" xfId="40" applyFont="1" applyFill="1" applyBorder="1" applyAlignment="1">
      <alignment horizontal="center" vertical="center" wrapText="1"/>
      <protection/>
    </xf>
    <xf numFmtId="0" fontId="35" fillId="32" borderId="11" xfId="39" applyFont="1" applyFill="1" applyBorder="1" applyAlignment="1">
      <alignment horizontal="center" vertical="center" wrapText="1"/>
      <protection/>
    </xf>
    <xf numFmtId="0" fontId="28" fillId="32" borderId="11" xfId="40" applyFont="1" applyFill="1" applyBorder="1" applyAlignment="1">
      <alignment horizontal="center" vertical="center" wrapText="1"/>
      <protection/>
    </xf>
    <xf numFmtId="0" fontId="28" fillId="32" borderId="11" xfId="0" applyFont="1" applyFill="1" applyBorder="1" applyAlignment="1">
      <alignment horizontal="center"/>
    </xf>
    <xf numFmtId="0" fontId="35" fillId="0" borderId="11" xfId="41" applyFont="1" applyFill="1" applyBorder="1">
      <alignment/>
      <protection/>
    </xf>
    <xf numFmtId="0" fontId="20" fillId="0" borderId="0" xfId="0" applyFont="1" applyFill="1" applyAlignment="1">
      <alignment/>
    </xf>
    <xf numFmtId="0" fontId="35" fillId="0" borderId="11" xfId="41" applyFont="1" applyFill="1" applyBorder="1" applyAlignment="1">
      <alignment wrapText="1"/>
      <protection/>
    </xf>
    <xf numFmtId="197" fontId="20" fillId="0" borderId="11" xfId="65" applyNumberFormat="1" applyFont="1" applyFill="1" applyBorder="1" applyAlignment="1">
      <alignment horizontal="left" wrapText="1"/>
      <protection/>
    </xf>
    <xf numFmtId="0" fontId="28" fillId="0" borderId="11" xfId="41" applyFont="1" applyFill="1" applyBorder="1">
      <alignment/>
      <protection/>
    </xf>
    <xf numFmtId="214" fontId="22" fillId="32" borderId="11" xfId="0" applyNumberFormat="1" applyFont="1" applyFill="1" applyBorder="1" applyAlignment="1">
      <alignment/>
    </xf>
    <xf numFmtId="41" fontId="22" fillId="34" borderId="11" xfId="0" applyNumberFormat="1" applyFont="1" applyFill="1" applyBorder="1" applyAlignment="1">
      <alignment/>
    </xf>
    <xf numFmtId="213" fontId="22" fillId="34" borderId="11" xfId="0" applyNumberFormat="1" applyFont="1" applyFill="1" applyBorder="1" applyAlignment="1">
      <alignment/>
    </xf>
    <xf numFmtId="0" fontId="37" fillId="0" borderId="11" xfId="0" applyFont="1" applyBorder="1" applyAlignment="1">
      <alignment/>
    </xf>
    <xf numFmtId="0" fontId="24" fillId="4" borderId="11" xfId="0" applyFont="1" applyFill="1" applyBorder="1" applyAlignment="1">
      <alignment vertical="center" wrapText="1"/>
    </xf>
    <xf numFmtId="0" fontId="24" fillId="35" borderId="11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vertical="center" wrapText="1"/>
    </xf>
    <xf numFmtId="197" fontId="32" fillId="34" borderId="11" xfId="65" applyNumberFormat="1" applyFont="1" applyFill="1" applyBorder="1" applyAlignment="1">
      <alignment horizontal="right" wrapText="1"/>
      <protection/>
    </xf>
    <xf numFmtId="41" fontId="37" fillId="32" borderId="11" xfId="0" applyNumberFormat="1" applyFont="1" applyFill="1" applyBorder="1" applyAlignment="1">
      <alignment horizontal="right"/>
    </xf>
    <xf numFmtId="0" fontId="29" fillId="0" borderId="11" xfId="40" applyFont="1" applyFill="1" applyBorder="1">
      <alignment/>
      <protection/>
    </xf>
    <xf numFmtId="0" fontId="29" fillId="0" borderId="11" xfId="40" applyFont="1" applyFill="1" applyBorder="1" applyAlignment="1">
      <alignment/>
      <protection/>
    </xf>
    <xf numFmtId="3" fontId="29" fillId="0" borderId="11" xfId="40" applyNumberFormat="1" applyFont="1" applyFill="1" applyBorder="1" applyAlignment="1">
      <alignment/>
      <protection/>
    </xf>
    <xf numFmtId="3" fontId="29" fillId="34" borderId="11" xfId="40" applyNumberFormat="1" applyFont="1" applyFill="1" applyBorder="1" applyAlignment="1">
      <alignment/>
      <protection/>
    </xf>
    <xf numFmtId="0" fontId="29" fillId="34" borderId="0" xfId="40" applyFont="1" applyFill="1" applyBorder="1">
      <alignment/>
      <protection/>
    </xf>
    <xf numFmtId="43" fontId="35" fillId="32" borderId="11" xfId="73" applyFont="1" applyFill="1" applyBorder="1" applyAlignment="1">
      <alignment horizontal="right" vertical="center" wrapText="1"/>
    </xf>
    <xf numFmtId="43" fontId="35" fillId="34" borderId="11" xfId="73" applyFont="1" applyFill="1" applyBorder="1" applyAlignment="1">
      <alignment horizontal="right" vertical="center" wrapText="1"/>
    </xf>
    <xf numFmtId="43" fontId="20" fillId="34" borderId="11" xfId="73" applyFont="1" applyFill="1" applyBorder="1" applyAlignment="1" applyProtection="1">
      <alignment/>
      <protection hidden="1"/>
    </xf>
    <xf numFmtId="43" fontId="20" fillId="34" borderId="11" xfId="73" applyFont="1" applyFill="1" applyBorder="1" applyAlignment="1">
      <alignment/>
    </xf>
    <xf numFmtId="43" fontId="35" fillId="34" borderId="11" xfId="73" applyFont="1" applyFill="1" applyBorder="1" applyAlignment="1">
      <alignment/>
    </xf>
    <xf numFmtId="43" fontId="35" fillId="32" borderId="11" xfId="73" applyFont="1" applyFill="1" applyBorder="1" applyAlignment="1">
      <alignment/>
    </xf>
    <xf numFmtId="43" fontId="35" fillId="32" borderId="11" xfId="73" applyFont="1" applyFill="1" applyBorder="1" applyAlignment="1">
      <alignment horizontal="center" vertical="center" wrapText="1"/>
    </xf>
    <xf numFmtId="43" fontId="35" fillId="34" borderId="11" xfId="73" applyFont="1" applyFill="1" applyBorder="1" applyAlignment="1">
      <alignment horizontal="center" vertical="center" wrapText="1"/>
    </xf>
    <xf numFmtId="43" fontId="20" fillId="34" borderId="11" xfId="73" applyFont="1" applyFill="1" applyBorder="1" applyAlignment="1">
      <alignment horizontal="center"/>
    </xf>
    <xf numFmtId="43" fontId="35" fillId="32" borderId="11" xfId="73" applyFont="1" applyFill="1" applyBorder="1" applyAlignment="1">
      <alignment horizontal="center"/>
    </xf>
    <xf numFmtId="43" fontId="28" fillId="32" borderId="11" xfId="73" applyFont="1" applyFill="1" applyBorder="1" applyAlignment="1">
      <alignment horizontal="center" vertical="center" wrapText="1"/>
    </xf>
    <xf numFmtId="0" fontId="20" fillId="32" borderId="11" xfId="64" applyFont="1" applyFill="1" applyBorder="1" applyProtection="1">
      <alignment/>
      <protection hidden="1"/>
    </xf>
    <xf numFmtId="0" fontId="37" fillId="32" borderId="0" xfId="0" applyFont="1" applyFill="1" applyAlignment="1">
      <alignment/>
    </xf>
    <xf numFmtId="191" fontId="37" fillId="32" borderId="11" xfId="0" applyNumberFormat="1" applyFont="1" applyFill="1" applyBorder="1" applyAlignment="1">
      <alignment horizontal="center" vertical="center" wrapText="1"/>
    </xf>
    <xf numFmtId="41" fontId="37" fillId="32" borderId="11" xfId="0" applyNumberFormat="1" applyFont="1" applyFill="1" applyBorder="1" applyAlignment="1">
      <alignment horizontal="center" vertical="center" wrapText="1"/>
    </xf>
    <xf numFmtId="214" fontId="0" fillId="32" borderId="11" xfId="73" applyNumberFormat="1" applyFont="1" applyFill="1" applyBorder="1" applyAlignment="1">
      <alignment horizontal="right"/>
    </xf>
    <xf numFmtId="214" fontId="0" fillId="32" borderId="11" xfId="73" applyNumberFormat="1" applyFont="1" applyFill="1" applyBorder="1" applyAlignment="1">
      <alignment horizontal="right" vertical="center" wrapText="1"/>
    </xf>
    <xf numFmtId="0" fontId="12" fillId="35" borderId="11" xfId="0" applyNumberFormat="1" applyFont="1" applyFill="1" applyBorder="1" applyAlignment="1">
      <alignment vertical="center" wrapText="1"/>
    </xf>
    <xf numFmtId="43" fontId="0" fillId="34" borderId="11" xfId="73" applyFont="1" applyFill="1" applyBorder="1" applyAlignment="1">
      <alignment/>
    </xf>
    <xf numFmtId="43" fontId="0" fillId="35" borderId="11" xfId="73" applyFont="1" applyFill="1" applyBorder="1" applyAlignment="1">
      <alignment horizontal="right"/>
    </xf>
    <xf numFmtId="43" fontId="20" fillId="32" borderId="11" xfId="73" applyFont="1" applyFill="1" applyBorder="1" applyAlignment="1" applyProtection="1">
      <alignment/>
      <protection hidden="1"/>
    </xf>
    <xf numFmtId="43" fontId="0" fillId="32" borderId="11" xfId="73" applyFont="1" applyFill="1" applyBorder="1" applyAlignment="1">
      <alignment horizontal="center" vertical="center" wrapText="1"/>
    </xf>
    <xf numFmtId="0" fontId="75" fillId="0" borderId="0" xfId="40" applyFont="1" applyFill="1" applyBorder="1" applyAlignment="1">
      <alignment horizontal="center"/>
      <protection/>
    </xf>
    <xf numFmtId="0" fontId="76" fillId="0" borderId="0" xfId="40" applyFont="1" applyFill="1" applyBorder="1">
      <alignment/>
      <protection/>
    </xf>
    <xf numFmtId="43" fontId="28" fillId="32" borderId="11" xfId="73" applyFont="1" applyFill="1" applyBorder="1" applyAlignment="1">
      <alignment horizontal="right" vertical="center" wrapText="1"/>
    </xf>
    <xf numFmtId="0" fontId="10" fillId="0" borderId="11" xfId="40" applyFont="1" applyFill="1" applyBorder="1">
      <alignment/>
      <protection/>
    </xf>
    <xf numFmtId="3" fontId="10" fillId="0" borderId="11" xfId="40" applyNumberFormat="1" applyFont="1" applyFill="1" applyBorder="1">
      <alignment/>
      <protection/>
    </xf>
    <xf numFmtId="43" fontId="28" fillId="32" borderId="11" xfId="73" applyFont="1" applyFill="1" applyBorder="1" applyAlignment="1">
      <alignment horizontal="center" vertical="center" wrapText="1"/>
    </xf>
    <xf numFmtId="191" fontId="0" fillId="0" borderId="0" xfId="0" applyNumberFormat="1" applyAlignment="1">
      <alignment/>
    </xf>
    <xf numFmtId="0" fontId="12" fillId="6" borderId="13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vertical="center" wrapText="1"/>
    </xf>
    <xf numFmtId="3" fontId="12" fillId="6" borderId="11" xfId="0" applyNumberFormat="1" applyFont="1" applyFill="1" applyBorder="1" applyAlignment="1">
      <alignment horizontal="center" vertical="center" wrapText="1"/>
    </xf>
    <xf numFmtId="192" fontId="21" fillId="6" borderId="11" xfId="0" applyNumberFormat="1" applyFont="1" applyFill="1" applyBorder="1" applyAlignment="1">
      <alignment vertical="center" wrapText="1"/>
    </xf>
    <xf numFmtId="0" fontId="12" fillId="6" borderId="0" xfId="0" applyFont="1" applyFill="1" applyAlignment="1">
      <alignment vertical="center" wrapText="1"/>
    </xf>
    <xf numFmtId="192" fontId="21" fillId="24" borderId="11" xfId="0" applyNumberFormat="1" applyFont="1" applyFill="1" applyBorder="1" applyAlignment="1">
      <alignment vertical="center" wrapText="1"/>
    </xf>
    <xf numFmtId="10" fontId="12" fillId="24" borderId="11" xfId="0" applyNumberFormat="1" applyFont="1" applyFill="1" applyBorder="1" applyAlignment="1">
      <alignment vertical="center" wrapText="1"/>
    </xf>
    <xf numFmtId="43" fontId="20" fillId="37" borderId="11" xfId="73" applyFont="1" applyFill="1" applyBorder="1" applyAlignment="1">
      <alignment horizontal="center" vertical="center" wrapText="1"/>
    </xf>
    <xf numFmtId="43" fontId="20" fillId="37" borderId="11" xfId="73" applyFont="1" applyFill="1" applyBorder="1" applyAlignment="1">
      <alignment horizontal="center"/>
    </xf>
    <xf numFmtId="41" fontId="32" fillId="32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28" fillId="32" borderId="11" xfId="65" applyFont="1" applyFill="1" applyBorder="1" applyAlignment="1">
      <alignment horizontal="center" vertical="center" wrapText="1"/>
      <protection/>
    </xf>
    <xf numFmtId="0" fontId="28" fillId="0" borderId="12" xfId="65" applyFont="1" applyFill="1" applyBorder="1" applyAlignment="1">
      <alignment horizontal="center" vertical="center" wrapText="1"/>
      <protection/>
    </xf>
    <xf numFmtId="0" fontId="28" fillId="0" borderId="15" xfId="65" applyFont="1" applyFill="1" applyBorder="1" applyAlignment="1">
      <alignment horizontal="center" vertical="center" wrapText="1"/>
      <protection/>
    </xf>
    <xf numFmtId="0" fontId="28" fillId="0" borderId="11" xfId="65" applyFont="1" applyFill="1" applyBorder="1" applyAlignment="1">
      <alignment horizontal="center" vertical="center" wrapText="1"/>
      <protection/>
    </xf>
    <xf numFmtId="0" fontId="28" fillId="0" borderId="14" xfId="65" applyFont="1" applyFill="1" applyBorder="1" applyAlignment="1">
      <alignment horizontal="center" vertical="center" wrapText="1"/>
      <protection/>
    </xf>
    <xf numFmtId="43" fontId="28" fillId="0" borderId="11" xfId="65" applyNumberFormat="1" applyFont="1" applyFill="1" applyBorder="1" applyAlignment="1">
      <alignment horizontal="center" vertical="center" wrapText="1"/>
      <protection/>
    </xf>
    <xf numFmtId="0" fontId="11" fillId="3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8" fillId="36" borderId="11" xfId="65" applyFont="1" applyFill="1" applyBorder="1" applyAlignment="1">
      <alignment horizontal="center" vertical="center" wrapText="1"/>
      <protection/>
    </xf>
    <xf numFmtId="0" fontId="28" fillId="32" borderId="14" xfId="65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8" fillId="32" borderId="11" xfId="63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/>
    </xf>
    <xf numFmtId="0" fontId="0" fillId="32" borderId="11" xfId="0" applyFill="1" applyBorder="1" applyAlignment="1">
      <alignment wrapText="1"/>
    </xf>
    <xf numFmtId="43" fontId="37" fillId="34" borderId="12" xfId="0" applyNumberFormat="1" applyFont="1" applyFill="1" applyBorder="1" applyAlignment="1">
      <alignment horizontal="center" vertical="center" wrapText="1"/>
    </xf>
    <xf numFmtId="43" fontId="37" fillId="34" borderId="13" xfId="0" applyNumberFormat="1" applyFont="1" applyFill="1" applyBorder="1" applyAlignment="1">
      <alignment horizontal="center" vertical="center" wrapText="1"/>
    </xf>
    <xf numFmtId="43" fontId="37" fillId="34" borderId="1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7" fillId="32" borderId="11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left"/>
    </xf>
    <xf numFmtId="0" fontId="11" fillId="35" borderId="18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 wrapText="1"/>
    </xf>
    <xf numFmtId="0" fontId="29" fillId="0" borderId="12" xfId="40" applyFont="1" applyFill="1" applyBorder="1" applyAlignment="1">
      <alignment horizontal="center" vertical="center" wrapText="1"/>
      <protection/>
    </xf>
    <xf numFmtId="0" fontId="29" fillId="0" borderId="13" xfId="40" applyFont="1" applyFill="1" applyBorder="1" applyAlignment="1">
      <alignment horizontal="center" vertical="center" wrapText="1"/>
      <protection/>
    </xf>
    <xf numFmtId="0" fontId="29" fillId="0" borderId="17" xfId="40" applyFont="1" applyFill="1" applyBorder="1" applyAlignment="1">
      <alignment horizontal="center" vertical="center" wrapText="1"/>
      <protection/>
    </xf>
    <xf numFmtId="3" fontId="28" fillId="32" borderId="12" xfId="40" applyNumberFormat="1" applyFont="1" applyFill="1" applyBorder="1" applyAlignment="1">
      <alignment horizontal="center" vertical="center" wrapText="1"/>
      <protection/>
    </xf>
    <xf numFmtId="3" fontId="28" fillId="32" borderId="13" xfId="40" applyNumberFormat="1" applyFont="1" applyFill="1" applyBorder="1" applyAlignment="1">
      <alignment horizontal="center" vertical="center" wrapText="1"/>
      <protection/>
    </xf>
    <xf numFmtId="3" fontId="28" fillId="32" borderId="17" xfId="40" applyNumberFormat="1" applyFont="1" applyFill="1" applyBorder="1" applyAlignment="1">
      <alignment horizontal="center" vertical="center" wrapText="1"/>
      <protection/>
    </xf>
    <xf numFmtId="3" fontId="38" fillId="32" borderId="12" xfId="40" applyNumberFormat="1" applyFont="1" applyFill="1" applyBorder="1" applyAlignment="1">
      <alignment horizontal="center" vertical="center" wrapText="1"/>
      <protection/>
    </xf>
    <xf numFmtId="3" fontId="38" fillId="32" borderId="13" xfId="40" applyNumberFormat="1" applyFont="1" applyFill="1" applyBorder="1" applyAlignment="1">
      <alignment horizontal="center" vertical="center" wrapText="1"/>
      <protection/>
    </xf>
    <xf numFmtId="3" fontId="38" fillId="32" borderId="17" xfId="40" applyNumberFormat="1" applyFont="1" applyFill="1" applyBorder="1" applyAlignment="1">
      <alignment horizontal="center" vertical="center" wrapText="1"/>
      <protection/>
    </xf>
    <xf numFmtId="0" fontId="28" fillId="0" borderId="19" xfId="40" applyFont="1" applyFill="1" applyBorder="1" applyAlignment="1">
      <alignment horizontal="center" wrapText="1"/>
      <protection/>
    </xf>
    <xf numFmtId="0" fontId="28" fillId="0" borderId="0" xfId="40" applyFont="1" applyFill="1" applyBorder="1" applyAlignment="1">
      <alignment horizontal="center" wrapText="1"/>
      <protection/>
    </xf>
    <xf numFmtId="0" fontId="28" fillId="32" borderId="11" xfId="40" applyFont="1" applyFill="1" applyBorder="1" applyAlignment="1">
      <alignment horizontal="center" vertical="center" wrapText="1"/>
      <protection/>
    </xf>
    <xf numFmtId="0" fontId="28" fillId="32" borderId="12" xfId="39" applyFont="1" applyFill="1" applyBorder="1" applyAlignment="1">
      <alignment horizontal="center" vertical="center" wrapText="1"/>
      <protection/>
    </xf>
    <xf numFmtId="0" fontId="28" fillId="32" borderId="13" xfId="39" applyFont="1" applyFill="1" applyBorder="1" applyAlignment="1">
      <alignment horizontal="center" vertical="center" wrapText="1"/>
      <protection/>
    </xf>
    <xf numFmtId="0" fontId="28" fillId="32" borderId="17" xfId="39" applyFont="1" applyFill="1" applyBorder="1" applyAlignment="1">
      <alignment horizontal="center" vertical="center" wrapText="1"/>
      <protection/>
    </xf>
    <xf numFmtId="0" fontId="28" fillId="32" borderId="12" xfId="40" applyFont="1" applyFill="1" applyBorder="1" applyAlignment="1">
      <alignment horizontal="center" vertical="center" wrapText="1"/>
      <protection/>
    </xf>
    <xf numFmtId="0" fontId="28" fillId="32" borderId="13" xfId="40" applyFont="1" applyFill="1" applyBorder="1" applyAlignment="1">
      <alignment horizontal="center" vertical="center" wrapText="1"/>
      <protection/>
    </xf>
    <xf numFmtId="0" fontId="28" fillId="32" borderId="17" xfId="40" applyFont="1" applyFill="1" applyBorder="1" applyAlignment="1">
      <alignment horizontal="center" vertical="center" wrapText="1"/>
      <protection/>
    </xf>
    <xf numFmtId="0" fontId="28" fillId="32" borderId="14" xfId="40" applyFont="1" applyFill="1" applyBorder="1" applyAlignment="1">
      <alignment horizontal="center" vertical="center" wrapText="1"/>
      <protection/>
    </xf>
    <xf numFmtId="0" fontId="28" fillId="32" borderId="20" xfId="40" applyFont="1" applyFill="1" applyBorder="1" applyAlignment="1">
      <alignment horizontal="center" vertical="center" wrapText="1"/>
      <protection/>
    </xf>
    <xf numFmtId="0" fontId="28" fillId="32" borderId="18" xfId="40" applyFont="1" applyFill="1" applyBorder="1" applyAlignment="1">
      <alignment horizontal="center" vertical="center" wrapText="1"/>
      <protection/>
    </xf>
    <xf numFmtId="0" fontId="28" fillId="32" borderId="12" xfId="40" applyFont="1" applyFill="1" applyBorder="1" applyAlignment="1">
      <alignment horizontal="center" vertical="center" wrapText="1"/>
      <protection/>
    </xf>
    <xf numFmtId="0" fontId="28" fillId="32" borderId="13" xfId="40" applyFont="1" applyFill="1" applyBorder="1" applyAlignment="1">
      <alignment horizontal="center" vertical="center" wrapText="1"/>
      <protection/>
    </xf>
    <xf numFmtId="0" fontId="28" fillId="32" borderId="17" xfId="40" applyFont="1" applyFill="1" applyBorder="1" applyAlignment="1">
      <alignment horizontal="center" vertical="center" wrapText="1"/>
      <protection/>
    </xf>
    <xf numFmtId="0" fontId="38" fillId="32" borderId="11" xfId="40" applyFont="1" applyFill="1" applyBorder="1" applyAlignment="1">
      <alignment horizontal="center" vertical="center" wrapText="1"/>
      <protection/>
    </xf>
    <xf numFmtId="0" fontId="31" fillId="0" borderId="19" xfId="40" applyFont="1" applyFill="1" applyBorder="1" applyAlignment="1">
      <alignment horizontal="center" wrapText="1"/>
      <protection/>
    </xf>
    <xf numFmtId="0" fontId="31" fillId="0" borderId="0" xfId="40" applyFont="1" applyFill="1" applyBorder="1" applyAlignment="1">
      <alignment horizontal="center" wrapText="1"/>
      <protection/>
    </xf>
    <xf numFmtId="0" fontId="10" fillId="32" borderId="12" xfId="40" applyFont="1" applyFill="1" applyBorder="1" applyAlignment="1">
      <alignment horizontal="center" vertical="center" wrapText="1"/>
      <protection/>
    </xf>
    <xf numFmtId="0" fontId="10" fillId="32" borderId="13" xfId="40" applyFont="1" applyFill="1" applyBorder="1" applyAlignment="1">
      <alignment horizontal="center" vertical="center" wrapText="1"/>
      <protection/>
    </xf>
    <xf numFmtId="0" fontId="10" fillId="32" borderId="17" xfId="40" applyFont="1" applyFill="1" applyBorder="1" applyAlignment="1">
      <alignment horizontal="center" vertical="center" wrapText="1"/>
      <protection/>
    </xf>
    <xf numFmtId="0" fontId="10" fillId="32" borderId="12" xfId="39" applyFont="1" applyFill="1" applyBorder="1" applyAlignment="1">
      <alignment horizontal="center" vertical="center" wrapText="1"/>
      <protection/>
    </xf>
    <xf numFmtId="0" fontId="10" fillId="32" borderId="13" xfId="39" applyFont="1" applyFill="1" applyBorder="1" applyAlignment="1">
      <alignment horizontal="center" vertical="center" wrapText="1"/>
      <protection/>
    </xf>
    <xf numFmtId="0" fontId="10" fillId="32" borderId="17" xfId="39" applyFont="1" applyFill="1" applyBorder="1" applyAlignment="1">
      <alignment horizontal="center" vertical="center" wrapText="1"/>
      <protection/>
    </xf>
    <xf numFmtId="0" fontId="38" fillId="32" borderId="12" xfId="40" applyFont="1" applyFill="1" applyBorder="1" applyAlignment="1">
      <alignment horizontal="center" vertical="center" wrapText="1"/>
      <protection/>
    </xf>
    <xf numFmtId="0" fontId="38" fillId="32" borderId="13" xfId="40" applyFont="1" applyFill="1" applyBorder="1" applyAlignment="1">
      <alignment horizontal="center" vertical="center" wrapText="1"/>
      <protection/>
    </xf>
    <xf numFmtId="0" fontId="38" fillId="32" borderId="17" xfId="40" applyFont="1" applyFill="1" applyBorder="1" applyAlignment="1">
      <alignment horizontal="center" vertical="center" wrapText="1"/>
      <protection/>
    </xf>
    <xf numFmtId="0" fontId="38" fillId="32" borderId="14" xfId="40" applyFont="1" applyFill="1" applyBorder="1" applyAlignment="1">
      <alignment horizontal="center" vertical="center" wrapText="1"/>
      <protection/>
    </xf>
    <xf numFmtId="0" fontId="38" fillId="32" borderId="20" xfId="40" applyFont="1" applyFill="1" applyBorder="1" applyAlignment="1">
      <alignment horizontal="center" vertical="center" wrapText="1"/>
      <protection/>
    </xf>
    <xf numFmtId="0" fontId="38" fillId="32" borderId="18" xfId="40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Users\User\Downloads\DOCUME~1\USER\LOCALS~1\Temp\Rar$DI01.047\&#1041;&#1072;&#1083;&#1077;&#1081;&#1089;&#1082;&#1080;&#1081;_&#1088;&#1072;&#1081;&#1086;&#1085;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28"/>
  <sheetViews>
    <sheetView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8" sqref="C8"/>
    </sheetView>
  </sheetViews>
  <sheetFormatPr defaultColWidth="9.00390625" defaultRowHeight="12.75"/>
  <cols>
    <col min="1" max="1" width="5.00390625" style="3" customWidth="1"/>
    <col min="2" max="2" width="21.375" style="28" customWidth="1"/>
    <col min="3" max="3" width="12.25390625" style="16" customWidth="1"/>
    <col min="4" max="4" width="10.75390625" style="17" customWidth="1"/>
    <col min="5" max="5" width="9.25390625" style="17" customWidth="1"/>
    <col min="6" max="6" width="13.375" style="17" customWidth="1"/>
    <col min="7" max="7" width="13.00390625" style="17" customWidth="1"/>
    <col min="8" max="8" width="13.00390625" style="4" customWidth="1"/>
    <col min="9" max="9" width="9.875" style="4" customWidth="1"/>
    <col min="10" max="10" width="13.875" style="18" customWidth="1"/>
    <col min="11" max="11" width="11.00390625" style="10" customWidth="1"/>
    <col min="12" max="12" width="10.25390625" style="4" customWidth="1"/>
    <col min="13" max="13" width="9.625" style="4" customWidth="1"/>
    <col min="14" max="14" width="13.625" style="17" customWidth="1"/>
    <col min="15" max="15" width="12.00390625" style="4" customWidth="1"/>
    <col min="16" max="16" width="11.25390625" style="17" customWidth="1"/>
    <col min="17" max="17" width="10.375" style="11" customWidth="1"/>
    <col min="18" max="16384" width="9.125" style="5" customWidth="1"/>
  </cols>
  <sheetData>
    <row r="1" spans="8:17" ht="15.75">
      <c r="H1" s="177"/>
      <c r="I1" s="177"/>
      <c r="J1" s="177"/>
      <c r="K1" s="177"/>
      <c r="L1" s="177"/>
      <c r="P1" s="178"/>
      <c r="Q1" s="178"/>
    </row>
    <row r="2" spans="2:17" s="3" customFormat="1" ht="44.25" customHeight="1">
      <c r="B2" s="27"/>
      <c r="C2" s="179" t="s">
        <v>104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s="3" customFormat="1" ht="24" customHeight="1">
      <c r="A3" s="170"/>
      <c r="B3" s="169" t="s">
        <v>26</v>
      </c>
      <c r="C3" s="169" t="s">
        <v>116</v>
      </c>
      <c r="D3" s="172" t="s">
        <v>86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s="3" customFormat="1" ht="20.25" customHeight="1">
      <c r="A4" s="170"/>
      <c r="B4" s="169"/>
      <c r="C4" s="169"/>
      <c r="D4" s="174" t="s">
        <v>87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5"/>
      <c r="Q4" s="176" t="s">
        <v>23</v>
      </c>
    </row>
    <row r="5" spans="1:17" s="3" customFormat="1" ht="15" customHeight="1">
      <c r="A5" s="170"/>
      <c r="B5" s="169"/>
      <c r="C5" s="169"/>
      <c r="D5" s="171" t="s">
        <v>2</v>
      </c>
      <c r="E5" s="171"/>
      <c r="F5" s="171"/>
      <c r="G5" s="171"/>
      <c r="H5" s="180" t="s">
        <v>27</v>
      </c>
      <c r="I5" s="180"/>
      <c r="J5" s="180"/>
      <c r="K5" s="180"/>
      <c r="L5" s="171" t="s">
        <v>28</v>
      </c>
      <c r="M5" s="171"/>
      <c r="N5" s="171"/>
      <c r="O5" s="171"/>
      <c r="P5" s="181" t="s">
        <v>88</v>
      </c>
      <c r="Q5" s="176"/>
    </row>
    <row r="6" spans="1:17" s="3" customFormat="1" ht="14.25" customHeight="1">
      <c r="A6" s="170"/>
      <c r="B6" s="169"/>
      <c r="C6" s="169"/>
      <c r="D6" s="171"/>
      <c r="E6" s="171"/>
      <c r="F6" s="171"/>
      <c r="G6" s="171"/>
      <c r="H6" s="180"/>
      <c r="I6" s="180"/>
      <c r="J6" s="180"/>
      <c r="K6" s="180"/>
      <c r="L6" s="171"/>
      <c r="M6" s="171"/>
      <c r="N6" s="171"/>
      <c r="O6" s="171"/>
      <c r="P6" s="181"/>
      <c r="Q6" s="176"/>
    </row>
    <row r="7" spans="1:17" ht="138" customHeight="1">
      <c r="A7" s="170"/>
      <c r="B7" s="169"/>
      <c r="C7" s="169"/>
      <c r="D7" s="64" t="s">
        <v>89</v>
      </c>
      <c r="E7" s="64" t="s">
        <v>90</v>
      </c>
      <c r="F7" s="64" t="s">
        <v>91</v>
      </c>
      <c r="G7" s="64" t="s">
        <v>92</v>
      </c>
      <c r="H7" s="65" t="s">
        <v>89</v>
      </c>
      <c r="I7" s="65" t="s">
        <v>93</v>
      </c>
      <c r="J7" s="66" t="s">
        <v>94</v>
      </c>
      <c r="K7" s="66" t="s">
        <v>0</v>
      </c>
      <c r="L7" s="64" t="s">
        <v>95</v>
      </c>
      <c r="M7" s="64" t="s">
        <v>96</v>
      </c>
      <c r="N7" s="64" t="s">
        <v>94</v>
      </c>
      <c r="O7" s="64" t="s">
        <v>0</v>
      </c>
      <c r="P7" s="181"/>
      <c r="Q7" s="176"/>
    </row>
    <row r="8" spans="1:17" s="7" customFormat="1" ht="32.25" customHeight="1">
      <c r="A8" s="6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 t="s">
        <v>1</v>
      </c>
      <c r="H8" s="68">
        <v>7</v>
      </c>
      <c r="I8" s="68">
        <v>8</v>
      </c>
      <c r="J8" s="68">
        <v>9</v>
      </c>
      <c r="K8" s="68">
        <v>9</v>
      </c>
      <c r="L8" s="67">
        <v>10</v>
      </c>
      <c r="M8" s="67">
        <v>11</v>
      </c>
      <c r="N8" s="67">
        <v>13</v>
      </c>
      <c r="O8" s="67">
        <v>12</v>
      </c>
      <c r="P8" s="69">
        <v>13</v>
      </c>
      <c r="Q8" s="70">
        <v>14</v>
      </c>
    </row>
    <row r="9" spans="1:17" s="8" customFormat="1" ht="27.75" customHeight="1">
      <c r="A9" s="9"/>
      <c r="B9" s="71" t="s">
        <v>25</v>
      </c>
      <c r="C9" s="72">
        <f>SUM(C10:C27)</f>
        <v>21825</v>
      </c>
      <c r="D9" s="73">
        <v>687362</v>
      </c>
      <c r="E9" s="74">
        <v>0.1</v>
      </c>
      <c r="F9" s="72">
        <f>SUM(F10:F27)</f>
        <v>5287405</v>
      </c>
      <c r="G9" s="75">
        <f>SUM(G10:G27)</f>
        <v>68736</v>
      </c>
      <c r="H9" s="73">
        <v>3623</v>
      </c>
      <c r="I9" s="76">
        <v>1</v>
      </c>
      <c r="J9" s="77">
        <f>SUM(J10:J27)</f>
        <v>2652786</v>
      </c>
      <c r="K9" s="77">
        <f>SUM(K10:K27)</f>
        <v>3623</v>
      </c>
      <c r="L9" s="78">
        <v>20430</v>
      </c>
      <c r="M9" s="76">
        <v>1</v>
      </c>
      <c r="N9" s="75">
        <f>SUM(N10:N27)</f>
        <v>2011409</v>
      </c>
      <c r="O9" s="75">
        <f>SUM(O10:O27)</f>
        <v>20430</v>
      </c>
      <c r="P9" s="75">
        <f>SUM(P10:P27)</f>
        <v>92789</v>
      </c>
      <c r="Q9" s="75"/>
    </row>
    <row r="10" spans="1:17" s="2" customFormat="1" ht="14.25" customHeight="1">
      <c r="A10" s="1">
        <v>1</v>
      </c>
      <c r="B10" s="79" t="s">
        <v>68</v>
      </c>
      <c r="C10" s="80">
        <v>2990</v>
      </c>
      <c r="D10" s="81"/>
      <c r="E10" s="81"/>
      <c r="F10" s="82">
        <v>1125120</v>
      </c>
      <c r="G10" s="83">
        <f>$D$9*$E$9*F10/$F$9</f>
        <v>14626.5</v>
      </c>
      <c r="H10" s="84"/>
      <c r="I10" s="84"/>
      <c r="J10" s="85">
        <v>192831</v>
      </c>
      <c r="K10" s="86">
        <f>$H$9*$I$9*J10/$J$9</f>
        <v>263</v>
      </c>
      <c r="L10" s="81"/>
      <c r="M10" s="81"/>
      <c r="N10" s="82">
        <v>149730</v>
      </c>
      <c r="O10" s="87">
        <f>$L$9*$M$9*N10/$N$9</f>
        <v>1521</v>
      </c>
      <c r="P10" s="88">
        <f>G10+K10+O10</f>
        <v>16410.5</v>
      </c>
      <c r="Q10" s="89">
        <f>(P10/C10)/($P$9/$C$9)</f>
        <v>1.29094691263968</v>
      </c>
    </row>
    <row r="11" spans="1:17" s="2" customFormat="1" ht="14.25" customHeight="1">
      <c r="A11" s="1">
        <v>2</v>
      </c>
      <c r="B11" s="79" t="s">
        <v>69</v>
      </c>
      <c r="C11" s="80">
        <v>1783</v>
      </c>
      <c r="D11" s="81"/>
      <c r="E11" s="81"/>
      <c r="F11" s="82">
        <v>133023</v>
      </c>
      <c r="G11" s="83">
        <f>$D$9*$E$9*F11/$F$9</f>
        <v>1729.3</v>
      </c>
      <c r="H11" s="84"/>
      <c r="I11" s="84"/>
      <c r="J11" s="85">
        <v>27402</v>
      </c>
      <c r="K11" s="86">
        <f>$H$9*$I$9*J11/$J$9</f>
        <v>37</v>
      </c>
      <c r="L11" s="81"/>
      <c r="M11" s="81"/>
      <c r="N11" s="82">
        <v>138465</v>
      </c>
      <c r="O11" s="87">
        <f aca="true" t="shared" si="0" ref="O11:O27">$L$9*$M$9*N11/$N$9</f>
        <v>1406</v>
      </c>
      <c r="P11" s="88">
        <f aca="true" t="shared" si="1" ref="P11:P27">G11+K11+O11</f>
        <v>3172.3</v>
      </c>
      <c r="Q11" s="89">
        <f aca="true" t="shared" si="2" ref="Q11:Q27">(P11/C11)/($P$9/$C$9)</f>
        <v>0.418485742143597</v>
      </c>
    </row>
    <row r="12" spans="1:17" s="2" customFormat="1" ht="14.25" customHeight="1">
      <c r="A12" s="1">
        <v>3</v>
      </c>
      <c r="B12" s="79" t="s">
        <v>70</v>
      </c>
      <c r="C12" s="80">
        <v>4315</v>
      </c>
      <c r="D12" s="81"/>
      <c r="E12" s="81"/>
      <c r="F12" s="82">
        <v>310263</v>
      </c>
      <c r="G12" s="83">
        <f aca="true" t="shared" si="3" ref="G12:G27">$D$9*$E$9*F12/$F$9</f>
        <v>4033.4</v>
      </c>
      <c r="H12" s="84"/>
      <c r="I12" s="84"/>
      <c r="J12" s="85">
        <v>579604</v>
      </c>
      <c r="K12" s="86">
        <f aca="true" t="shared" si="4" ref="K12:K27">$H$9*$I$9*J12/$J$9</f>
        <v>792</v>
      </c>
      <c r="L12" s="81"/>
      <c r="M12" s="81"/>
      <c r="N12" s="82">
        <v>304445</v>
      </c>
      <c r="O12" s="87">
        <f t="shared" si="0"/>
        <v>3092</v>
      </c>
      <c r="P12" s="88">
        <f t="shared" si="1"/>
        <v>7917.4</v>
      </c>
      <c r="Q12" s="89">
        <f t="shared" si="2"/>
        <v>0.431578245148754</v>
      </c>
    </row>
    <row r="13" spans="1:17" s="2" customFormat="1" ht="14.25" customHeight="1">
      <c r="A13" s="1">
        <v>4</v>
      </c>
      <c r="B13" s="79" t="s">
        <v>71</v>
      </c>
      <c r="C13" s="80">
        <v>12737</v>
      </c>
      <c r="D13" s="81"/>
      <c r="E13" s="81"/>
      <c r="F13" s="82">
        <v>3718999</v>
      </c>
      <c r="G13" s="83">
        <f>$D$9*$E$9*F13/$F$9</f>
        <v>48346.9</v>
      </c>
      <c r="H13" s="84"/>
      <c r="I13" s="84"/>
      <c r="J13" s="85">
        <v>1852949</v>
      </c>
      <c r="K13" s="86">
        <f t="shared" si="4"/>
        <v>2531</v>
      </c>
      <c r="L13" s="81"/>
      <c r="M13" s="81"/>
      <c r="N13" s="82">
        <v>1418769</v>
      </c>
      <c r="O13" s="87">
        <f t="shared" si="0"/>
        <v>14411</v>
      </c>
      <c r="P13" s="88">
        <f t="shared" si="1"/>
        <v>65288.9</v>
      </c>
      <c r="Q13" s="89">
        <f t="shared" si="2"/>
        <v>1.20567418122442</v>
      </c>
    </row>
    <row r="14" spans="1:17" s="2" customFormat="1" ht="14.25" customHeight="1" hidden="1">
      <c r="A14" s="1">
        <v>5</v>
      </c>
      <c r="B14" s="79" t="s">
        <v>72</v>
      </c>
      <c r="C14" s="80"/>
      <c r="D14" s="81"/>
      <c r="E14" s="81"/>
      <c r="F14" s="82"/>
      <c r="G14" s="83">
        <f t="shared" si="3"/>
        <v>0</v>
      </c>
      <c r="H14" s="84"/>
      <c r="I14" s="84"/>
      <c r="J14" s="85"/>
      <c r="K14" s="86">
        <f t="shared" si="4"/>
        <v>0</v>
      </c>
      <c r="L14" s="81"/>
      <c r="M14" s="81"/>
      <c r="N14" s="82"/>
      <c r="O14" s="87">
        <f t="shared" si="0"/>
        <v>0</v>
      </c>
      <c r="P14" s="88">
        <f t="shared" si="1"/>
        <v>0</v>
      </c>
      <c r="Q14" s="89" t="e">
        <f t="shared" si="2"/>
        <v>#DIV/0!</v>
      </c>
    </row>
    <row r="15" spans="1:17" s="2" customFormat="1" ht="14.25" customHeight="1" hidden="1">
      <c r="A15" s="1">
        <v>6</v>
      </c>
      <c r="B15" s="90" t="s">
        <v>85</v>
      </c>
      <c r="C15" s="80"/>
      <c r="D15" s="81"/>
      <c r="E15" s="81"/>
      <c r="F15" s="82"/>
      <c r="G15" s="83">
        <f t="shared" si="3"/>
        <v>0</v>
      </c>
      <c r="H15" s="84"/>
      <c r="I15" s="84"/>
      <c r="J15" s="85"/>
      <c r="K15" s="86">
        <f t="shared" si="4"/>
        <v>0</v>
      </c>
      <c r="L15" s="81"/>
      <c r="M15" s="81"/>
      <c r="N15" s="82"/>
      <c r="O15" s="87">
        <f t="shared" si="0"/>
        <v>0</v>
      </c>
      <c r="P15" s="88">
        <f t="shared" si="1"/>
        <v>0</v>
      </c>
      <c r="Q15" s="89" t="e">
        <f t="shared" si="2"/>
        <v>#DIV/0!</v>
      </c>
    </row>
    <row r="16" spans="1:17" s="2" customFormat="1" ht="14.25" customHeight="1" hidden="1">
      <c r="A16" s="1">
        <v>7</v>
      </c>
      <c r="B16" s="79" t="s">
        <v>73</v>
      </c>
      <c r="C16" s="80"/>
      <c r="D16" s="81"/>
      <c r="E16" s="81"/>
      <c r="F16" s="82"/>
      <c r="G16" s="83">
        <f t="shared" si="3"/>
        <v>0</v>
      </c>
      <c r="H16" s="84"/>
      <c r="I16" s="84"/>
      <c r="J16" s="85"/>
      <c r="K16" s="86">
        <f t="shared" si="4"/>
        <v>0</v>
      </c>
      <c r="L16" s="81"/>
      <c r="M16" s="81"/>
      <c r="N16" s="82"/>
      <c r="O16" s="87">
        <f t="shared" si="0"/>
        <v>0</v>
      </c>
      <c r="P16" s="88">
        <f t="shared" si="1"/>
        <v>0</v>
      </c>
      <c r="Q16" s="89" t="e">
        <f t="shared" si="2"/>
        <v>#DIV/0!</v>
      </c>
    </row>
    <row r="17" spans="1:17" s="2" customFormat="1" ht="14.25" customHeight="1" hidden="1">
      <c r="A17" s="1">
        <v>8</v>
      </c>
      <c r="B17" s="79" t="s">
        <v>74</v>
      </c>
      <c r="C17" s="80"/>
      <c r="D17" s="81"/>
      <c r="E17" s="81"/>
      <c r="F17" s="82"/>
      <c r="G17" s="83">
        <f t="shared" si="3"/>
        <v>0</v>
      </c>
      <c r="H17" s="84"/>
      <c r="I17" s="84"/>
      <c r="J17" s="85"/>
      <c r="K17" s="86">
        <f t="shared" si="4"/>
        <v>0</v>
      </c>
      <c r="L17" s="81"/>
      <c r="M17" s="81"/>
      <c r="N17" s="82"/>
      <c r="O17" s="87">
        <f t="shared" si="0"/>
        <v>0</v>
      </c>
      <c r="P17" s="88">
        <f t="shared" si="1"/>
        <v>0</v>
      </c>
      <c r="Q17" s="89" t="e">
        <f t="shared" si="2"/>
        <v>#DIV/0!</v>
      </c>
    </row>
    <row r="18" spans="1:17" s="2" customFormat="1" ht="14.25" customHeight="1" hidden="1">
      <c r="A18" s="1">
        <v>9</v>
      </c>
      <c r="B18" s="79" t="s">
        <v>75</v>
      </c>
      <c r="C18" s="80"/>
      <c r="D18" s="81"/>
      <c r="E18" s="81"/>
      <c r="F18" s="82"/>
      <c r="G18" s="83">
        <f t="shared" si="3"/>
        <v>0</v>
      </c>
      <c r="H18" s="84"/>
      <c r="I18" s="84"/>
      <c r="J18" s="85"/>
      <c r="K18" s="86">
        <f t="shared" si="4"/>
        <v>0</v>
      </c>
      <c r="L18" s="81"/>
      <c r="M18" s="81"/>
      <c r="N18" s="82"/>
      <c r="O18" s="87">
        <f t="shared" si="0"/>
        <v>0</v>
      </c>
      <c r="P18" s="88">
        <f t="shared" si="1"/>
        <v>0</v>
      </c>
      <c r="Q18" s="89" t="e">
        <f t="shared" si="2"/>
        <v>#DIV/0!</v>
      </c>
    </row>
    <row r="19" spans="1:17" s="2" customFormat="1" ht="14.25" customHeight="1" hidden="1">
      <c r="A19" s="1">
        <v>10</v>
      </c>
      <c r="B19" s="79" t="s">
        <v>76</v>
      </c>
      <c r="C19" s="80"/>
      <c r="D19" s="81"/>
      <c r="E19" s="81"/>
      <c r="F19" s="82"/>
      <c r="G19" s="83">
        <f t="shared" si="3"/>
        <v>0</v>
      </c>
      <c r="H19" s="84"/>
      <c r="I19" s="84"/>
      <c r="J19" s="85"/>
      <c r="K19" s="86">
        <f t="shared" si="4"/>
        <v>0</v>
      </c>
      <c r="L19" s="81"/>
      <c r="M19" s="81"/>
      <c r="N19" s="82"/>
      <c r="O19" s="87">
        <f t="shared" si="0"/>
        <v>0</v>
      </c>
      <c r="P19" s="88">
        <f t="shared" si="1"/>
        <v>0</v>
      </c>
      <c r="Q19" s="89" t="e">
        <f t="shared" si="2"/>
        <v>#DIV/0!</v>
      </c>
    </row>
    <row r="20" spans="1:17" s="2" customFormat="1" ht="14.25" customHeight="1" hidden="1">
      <c r="A20" s="1">
        <v>11</v>
      </c>
      <c r="B20" s="79" t="s">
        <v>77</v>
      </c>
      <c r="C20" s="80"/>
      <c r="D20" s="81"/>
      <c r="E20" s="81"/>
      <c r="F20" s="82"/>
      <c r="G20" s="83">
        <f t="shared" si="3"/>
        <v>0</v>
      </c>
      <c r="H20" s="84"/>
      <c r="I20" s="84"/>
      <c r="J20" s="85"/>
      <c r="K20" s="86">
        <f t="shared" si="4"/>
        <v>0</v>
      </c>
      <c r="L20" s="81"/>
      <c r="M20" s="81"/>
      <c r="N20" s="82"/>
      <c r="O20" s="87">
        <f t="shared" si="0"/>
        <v>0</v>
      </c>
      <c r="P20" s="88">
        <f t="shared" si="1"/>
        <v>0</v>
      </c>
      <c r="Q20" s="89" t="e">
        <f t="shared" si="2"/>
        <v>#DIV/0!</v>
      </c>
    </row>
    <row r="21" spans="1:17" s="2" customFormat="1" ht="15" customHeight="1" hidden="1">
      <c r="A21" s="1">
        <v>12</v>
      </c>
      <c r="B21" s="91" t="s">
        <v>78</v>
      </c>
      <c r="C21" s="80"/>
      <c r="D21" s="81"/>
      <c r="E21" s="81"/>
      <c r="F21" s="82"/>
      <c r="G21" s="83">
        <f t="shared" si="3"/>
        <v>0</v>
      </c>
      <c r="H21" s="84"/>
      <c r="I21" s="84"/>
      <c r="J21" s="85"/>
      <c r="K21" s="86">
        <f t="shared" si="4"/>
        <v>0</v>
      </c>
      <c r="L21" s="81"/>
      <c r="M21" s="81"/>
      <c r="N21" s="82"/>
      <c r="O21" s="87">
        <f t="shared" si="0"/>
        <v>0</v>
      </c>
      <c r="P21" s="88">
        <f t="shared" si="1"/>
        <v>0</v>
      </c>
      <c r="Q21" s="89" t="e">
        <f t="shared" si="2"/>
        <v>#DIV/0!</v>
      </c>
    </row>
    <row r="22" spans="1:17" s="2" customFormat="1" ht="14.25" customHeight="1" hidden="1">
      <c r="A22" s="1">
        <v>13</v>
      </c>
      <c r="B22" s="79" t="s">
        <v>79</v>
      </c>
      <c r="C22" s="80"/>
      <c r="D22" s="81"/>
      <c r="E22" s="81"/>
      <c r="F22" s="82"/>
      <c r="G22" s="83">
        <f t="shared" si="3"/>
        <v>0</v>
      </c>
      <c r="H22" s="84"/>
      <c r="I22" s="84"/>
      <c r="J22" s="85"/>
      <c r="K22" s="86">
        <f t="shared" si="4"/>
        <v>0</v>
      </c>
      <c r="L22" s="81"/>
      <c r="M22" s="81"/>
      <c r="N22" s="82"/>
      <c r="O22" s="87">
        <f t="shared" si="0"/>
        <v>0</v>
      </c>
      <c r="P22" s="88">
        <f t="shared" si="1"/>
        <v>0</v>
      </c>
      <c r="Q22" s="89" t="e">
        <f t="shared" si="2"/>
        <v>#DIV/0!</v>
      </c>
    </row>
    <row r="23" spans="1:17" s="2" customFormat="1" ht="14.25" customHeight="1" hidden="1">
      <c r="A23" s="1">
        <v>14</v>
      </c>
      <c r="B23" s="79" t="s">
        <v>80</v>
      </c>
      <c r="C23" s="80"/>
      <c r="D23" s="81"/>
      <c r="E23" s="81"/>
      <c r="F23" s="82"/>
      <c r="G23" s="83">
        <f t="shared" si="3"/>
        <v>0</v>
      </c>
      <c r="H23" s="84"/>
      <c r="I23" s="84"/>
      <c r="J23" s="85"/>
      <c r="K23" s="86">
        <f t="shared" si="4"/>
        <v>0</v>
      </c>
      <c r="L23" s="81"/>
      <c r="M23" s="81"/>
      <c r="N23" s="82"/>
      <c r="O23" s="87">
        <f t="shared" si="0"/>
        <v>0</v>
      </c>
      <c r="P23" s="88">
        <f t="shared" si="1"/>
        <v>0</v>
      </c>
      <c r="Q23" s="89" t="e">
        <f t="shared" si="2"/>
        <v>#DIV/0!</v>
      </c>
    </row>
    <row r="24" spans="1:17" s="2" customFormat="1" ht="14.25" customHeight="1" hidden="1">
      <c r="A24" s="1">
        <v>15</v>
      </c>
      <c r="B24" s="92" t="s">
        <v>81</v>
      </c>
      <c r="C24" s="80"/>
      <c r="D24" s="81"/>
      <c r="E24" s="81"/>
      <c r="F24" s="82"/>
      <c r="G24" s="83">
        <f t="shared" si="3"/>
        <v>0</v>
      </c>
      <c r="H24" s="84"/>
      <c r="I24" s="84"/>
      <c r="J24" s="85"/>
      <c r="K24" s="86">
        <f t="shared" si="4"/>
        <v>0</v>
      </c>
      <c r="L24" s="81"/>
      <c r="M24" s="81"/>
      <c r="N24" s="82"/>
      <c r="O24" s="87">
        <f t="shared" si="0"/>
        <v>0</v>
      </c>
      <c r="P24" s="88">
        <f t="shared" si="1"/>
        <v>0</v>
      </c>
      <c r="Q24" s="89" t="e">
        <f t="shared" si="2"/>
        <v>#DIV/0!</v>
      </c>
    </row>
    <row r="25" spans="1:17" s="2" customFormat="1" ht="14.25" customHeight="1" hidden="1">
      <c r="A25" s="1">
        <v>16</v>
      </c>
      <c r="B25" s="92" t="s">
        <v>82</v>
      </c>
      <c r="C25" s="80"/>
      <c r="D25" s="81"/>
      <c r="E25" s="81"/>
      <c r="F25" s="124"/>
      <c r="G25" s="83">
        <f t="shared" si="3"/>
        <v>0</v>
      </c>
      <c r="H25" s="84"/>
      <c r="I25" s="84"/>
      <c r="J25" s="85"/>
      <c r="K25" s="86">
        <f t="shared" si="4"/>
        <v>0</v>
      </c>
      <c r="L25" s="81"/>
      <c r="M25" s="81"/>
      <c r="N25" s="82"/>
      <c r="O25" s="87">
        <f t="shared" si="0"/>
        <v>0</v>
      </c>
      <c r="P25" s="88">
        <f t="shared" si="1"/>
        <v>0</v>
      </c>
      <c r="Q25" s="89" t="e">
        <f t="shared" si="2"/>
        <v>#DIV/0!</v>
      </c>
    </row>
    <row r="26" spans="1:17" s="2" customFormat="1" ht="14.25" customHeight="1" hidden="1">
      <c r="A26" s="1">
        <v>17</v>
      </c>
      <c r="B26" s="92" t="s">
        <v>83</v>
      </c>
      <c r="C26" s="80"/>
      <c r="D26" s="81"/>
      <c r="E26" s="81"/>
      <c r="F26" s="124"/>
      <c r="G26" s="83">
        <f t="shared" si="3"/>
        <v>0</v>
      </c>
      <c r="H26" s="84"/>
      <c r="I26" s="84"/>
      <c r="J26" s="85"/>
      <c r="K26" s="86">
        <f t="shared" si="4"/>
        <v>0</v>
      </c>
      <c r="L26" s="81"/>
      <c r="M26" s="81"/>
      <c r="N26" s="82"/>
      <c r="O26" s="87">
        <f t="shared" si="0"/>
        <v>0</v>
      </c>
      <c r="P26" s="88">
        <f t="shared" si="1"/>
        <v>0</v>
      </c>
      <c r="Q26" s="89" t="e">
        <f t="shared" si="2"/>
        <v>#DIV/0!</v>
      </c>
    </row>
    <row r="27" spans="1:17" ht="15.75" hidden="1">
      <c r="A27" s="57">
        <v>18</v>
      </c>
      <c r="B27" s="92" t="s">
        <v>84</v>
      </c>
      <c r="C27" s="80"/>
      <c r="D27" s="93"/>
      <c r="E27" s="93"/>
      <c r="F27" s="124"/>
      <c r="G27" s="83">
        <f t="shared" si="3"/>
        <v>0</v>
      </c>
      <c r="H27" s="84"/>
      <c r="I27" s="84"/>
      <c r="J27" s="85"/>
      <c r="K27" s="86">
        <f t="shared" si="4"/>
        <v>0</v>
      </c>
      <c r="L27" s="94"/>
      <c r="M27" s="94"/>
      <c r="N27" s="82"/>
      <c r="O27" s="87">
        <f t="shared" si="0"/>
        <v>0</v>
      </c>
      <c r="P27" s="88">
        <f t="shared" si="1"/>
        <v>0</v>
      </c>
      <c r="Q27" s="89" t="e">
        <f t="shared" si="2"/>
        <v>#DIV/0!</v>
      </c>
    </row>
    <row r="28" ht="20.25">
      <c r="B28" s="56" t="s">
        <v>67</v>
      </c>
    </row>
    <row r="29" ht="12.75"/>
    <row r="30" ht="12.75"/>
    <row r="31" ht="12.75"/>
  </sheetData>
  <sheetProtection/>
  <mergeCells count="13">
    <mergeCell ref="H1:L1"/>
    <mergeCell ref="P1:Q1"/>
    <mergeCell ref="C2:Q2"/>
    <mergeCell ref="H5:K6"/>
    <mergeCell ref="L5:O6"/>
    <mergeCell ref="P5:P7"/>
    <mergeCell ref="B3:B7"/>
    <mergeCell ref="A3:A7"/>
    <mergeCell ref="C3:C7"/>
    <mergeCell ref="D5:G6"/>
    <mergeCell ref="D3:Q3"/>
    <mergeCell ref="D4:P4"/>
    <mergeCell ref="Q4:Q7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31"/>
  <sheetViews>
    <sheetView view="pageBreakPreview" zoomScale="60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7" sqref="F17"/>
    </sheetView>
  </sheetViews>
  <sheetFormatPr defaultColWidth="9.00390625" defaultRowHeight="12.75"/>
  <cols>
    <col min="1" max="1" width="4.625" style="20" customWidth="1"/>
    <col min="2" max="2" width="16.875" style="20" customWidth="1"/>
    <col min="3" max="3" width="30.875" style="20" customWidth="1"/>
    <col min="4" max="4" width="46.375" style="20" customWidth="1"/>
    <col min="5" max="5" width="10.875" style="20" customWidth="1"/>
    <col min="6" max="6" width="19.125" style="20" customWidth="1"/>
    <col min="7" max="7" width="20.00390625" style="20" customWidth="1"/>
    <col min="8" max="8" width="17.00390625" style="20" bestFit="1" customWidth="1"/>
    <col min="9" max="9" width="19.00390625" style="20" customWidth="1"/>
    <col min="10" max="11" width="16.75390625" style="20" hidden="1" customWidth="1"/>
    <col min="12" max="12" width="13.75390625" style="20" hidden="1" customWidth="1"/>
    <col min="13" max="14" width="16.375" style="20" hidden="1" customWidth="1"/>
    <col min="15" max="15" width="16.75390625" style="20" hidden="1" customWidth="1"/>
    <col min="16" max="18" width="16.375" style="20" hidden="1" customWidth="1"/>
    <col min="19" max="23" width="15.625" style="20" hidden="1" customWidth="1"/>
    <col min="24" max="16384" width="9.125" style="20" customWidth="1"/>
  </cols>
  <sheetData>
    <row r="1" spans="17:18" ht="18.75">
      <c r="Q1" s="29"/>
      <c r="R1" s="29"/>
    </row>
    <row r="2" spans="3:18" ht="79.5" customHeight="1">
      <c r="C2" s="182" t="s">
        <v>105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6:23" ht="18" customHeight="1">
      <c r="F3" s="31">
        <v>1</v>
      </c>
      <c r="G3" s="31">
        <v>2</v>
      </c>
      <c r="H3" s="31">
        <v>3</v>
      </c>
      <c r="I3" s="31">
        <v>4</v>
      </c>
      <c r="J3" s="31">
        <v>5</v>
      </c>
      <c r="K3" s="31">
        <v>6</v>
      </c>
      <c r="L3" s="31">
        <v>7</v>
      </c>
      <c r="M3" s="31">
        <v>8</v>
      </c>
      <c r="N3" s="31">
        <v>9</v>
      </c>
      <c r="O3" s="31">
        <v>10</v>
      </c>
      <c r="P3" s="31">
        <v>11</v>
      </c>
      <c r="Q3" s="31">
        <v>12</v>
      </c>
      <c r="R3" s="31">
        <v>13</v>
      </c>
      <c r="S3" s="31">
        <v>14</v>
      </c>
      <c r="T3" s="31">
        <v>15</v>
      </c>
      <c r="U3" s="31">
        <v>16</v>
      </c>
      <c r="V3" s="31">
        <v>17</v>
      </c>
      <c r="W3" s="31">
        <v>18</v>
      </c>
    </row>
    <row r="4" spans="1:23" s="12" customFormat="1" ht="56.25" customHeight="1">
      <c r="A4" s="13" t="s">
        <v>4</v>
      </c>
      <c r="B4" s="95" t="s">
        <v>7</v>
      </c>
      <c r="C4" s="95" t="s">
        <v>8</v>
      </c>
      <c r="D4" s="95" t="s">
        <v>9</v>
      </c>
      <c r="E4" s="95" t="s">
        <v>10</v>
      </c>
      <c r="F4" s="96" t="str">
        <f>'РАСЧЕТ ИНП'!B10</f>
        <v>г/п "А-Зиловское"</v>
      </c>
      <c r="G4" s="96" t="str">
        <f>'РАСЧЕТ ИНП'!B11</f>
        <v>г/п "Букачачинское"</v>
      </c>
      <c r="H4" s="96" t="str">
        <f>'РАСЧЕТ ИНП'!B12</f>
        <v>г/п "Жирекенское"</v>
      </c>
      <c r="I4" s="96" t="str">
        <f>'РАСЧЕТ ИНП'!B13</f>
        <v>г/п "Чернышевское"</v>
      </c>
      <c r="J4" s="96" t="str">
        <f>'РАСЧЕТ ИНП'!B14</f>
        <v>с/п "Алеурское"</v>
      </c>
      <c r="K4" s="97" t="s">
        <v>85</v>
      </c>
      <c r="L4" s="96" t="str">
        <f>'РАСЧЕТ ИНП'!B16</f>
        <v>с/п "Бушулейское</v>
      </c>
      <c r="M4" s="96" t="str">
        <f>'РАСЧЕТ ИНП'!B17</f>
        <v>с/п "Гаурское"</v>
      </c>
      <c r="N4" s="96" t="str">
        <f>'РАСЧЕТ ИНП'!B18</f>
        <v>с/п "Икшицкое"</v>
      </c>
      <c r="O4" s="96" t="str">
        <f>'РАСЧЕТ ИНП'!B19</f>
        <v>с/п "Комсомольское"</v>
      </c>
      <c r="P4" s="96" t="str">
        <f>'РАСЧЕТ ИНП'!B20</f>
        <v>с/п "Курлычинское"</v>
      </c>
      <c r="Q4" s="96" t="str">
        <f>'РАСЧЕТ ИНП'!B21</f>
        <v>с/п "Мильгидунское"</v>
      </c>
      <c r="R4" s="96" t="str">
        <f>'РАСЧЕТ ИНП'!B22</f>
        <v>с/п "Новоильинское"</v>
      </c>
      <c r="S4" s="96" t="str">
        <f>'РАСЧЕТ ИНП'!B23</f>
        <v>с/п "Новооловское"</v>
      </c>
      <c r="T4" s="96" t="str">
        <f>'РАСЧЕТ ИНП'!B24</f>
        <v>с/п "Старооловское"</v>
      </c>
      <c r="U4" s="96" t="str">
        <f>'РАСЧЕТ ИНП'!B25</f>
        <v>с/п "Укурейское"</v>
      </c>
      <c r="V4" s="96" t="str">
        <f>'РАСЧЕТ ИНП'!B26</f>
        <v>с/п "Урюмское"</v>
      </c>
      <c r="W4" s="96" t="str">
        <f>'РАСЧЕТ ИНП'!B27</f>
        <v>с/п "Утанское"</v>
      </c>
    </row>
    <row r="5" spans="1:23" s="12" customFormat="1" ht="39.75" customHeight="1">
      <c r="A5" s="14"/>
      <c r="B5" s="14"/>
      <c r="C5" s="14"/>
      <c r="D5" s="96" t="s">
        <v>100</v>
      </c>
      <c r="E5" s="60">
        <f>SUM(F5:W5)</f>
        <v>21825</v>
      </c>
      <c r="F5" s="98">
        <f>'РАСЧЕТ ИНП'!C10</f>
        <v>2990</v>
      </c>
      <c r="G5" s="98">
        <f>'РАСЧЕТ ИНП'!C11</f>
        <v>1783</v>
      </c>
      <c r="H5" s="98">
        <f>'РАСЧЕТ ИНП'!C12</f>
        <v>4315</v>
      </c>
      <c r="I5" s="98">
        <f>'РАСЧЕТ ИНП'!C13</f>
        <v>12737</v>
      </c>
      <c r="J5" s="98">
        <f>'РАСЧЕТ ИНП'!C14</f>
        <v>0</v>
      </c>
      <c r="K5" s="98">
        <f>'РАСЧЕТ ИНП'!C15</f>
        <v>0</v>
      </c>
      <c r="L5" s="98">
        <f>'РАСЧЕТ ИНП'!C16</f>
        <v>0</v>
      </c>
      <c r="M5" s="98">
        <f>'РАСЧЕТ ИНП'!C17</f>
        <v>0</v>
      </c>
      <c r="N5" s="98">
        <f>'РАСЧЕТ ИНП'!C18</f>
        <v>0</v>
      </c>
      <c r="O5" s="98">
        <f>'РАСЧЕТ ИНП'!C19</f>
        <v>0</v>
      </c>
      <c r="P5" s="98">
        <f>'РАСЧЕТ ИНП'!C20</f>
        <v>0</v>
      </c>
      <c r="Q5" s="98">
        <f>'РАСЧЕТ ИНП'!C21</f>
        <v>0</v>
      </c>
      <c r="R5" s="98">
        <f>'РАСЧЕТ ИНП'!C22</f>
        <v>0</v>
      </c>
      <c r="S5" s="98">
        <f>'РАСЧЕТ ИНП'!C23</f>
        <v>0</v>
      </c>
      <c r="T5" s="98">
        <f>'РАСЧЕТ ИНП'!C24</f>
        <v>0</v>
      </c>
      <c r="U5" s="98">
        <f>'РАСЧЕТ ИНП'!C25</f>
        <v>0</v>
      </c>
      <c r="V5" s="98">
        <f>'РАСЧЕТ ИНП'!C26</f>
        <v>0</v>
      </c>
      <c r="W5" s="99">
        <f>'РАСЧЕТ ИНП'!C27</f>
        <v>0</v>
      </c>
    </row>
    <row r="6" spans="1:23" s="12" customFormat="1" ht="54.75" customHeight="1">
      <c r="A6" s="186" t="s">
        <v>12</v>
      </c>
      <c r="B6" s="188" t="s">
        <v>11</v>
      </c>
      <c r="C6" s="190" t="s">
        <v>31</v>
      </c>
      <c r="D6" s="121" t="s">
        <v>32</v>
      </c>
      <c r="E6" s="13"/>
      <c r="F6" s="100">
        <f>1+F7</f>
        <v>1.25</v>
      </c>
      <c r="G6" s="100">
        <f aca="true" t="shared" si="0" ref="G6:W6">1+G7</f>
        <v>1.25</v>
      </c>
      <c r="H6" s="100">
        <f t="shared" si="0"/>
        <v>1.25</v>
      </c>
      <c r="I6" s="100">
        <f t="shared" si="0"/>
        <v>1.25</v>
      </c>
      <c r="J6" s="100">
        <f t="shared" si="0"/>
        <v>1</v>
      </c>
      <c r="K6" s="100">
        <f t="shared" si="0"/>
        <v>1</v>
      </c>
      <c r="L6" s="100">
        <f t="shared" si="0"/>
        <v>1</v>
      </c>
      <c r="M6" s="100">
        <f t="shared" si="0"/>
        <v>1</v>
      </c>
      <c r="N6" s="100">
        <f t="shared" si="0"/>
        <v>1</v>
      </c>
      <c r="O6" s="100">
        <f t="shared" si="0"/>
        <v>1</v>
      </c>
      <c r="P6" s="100">
        <f t="shared" si="0"/>
        <v>1</v>
      </c>
      <c r="Q6" s="100">
        <f t="shared" si="0"/>
        <v>1</v>
      </c>
      <c r="R6" s="100">
        <f t="shared" si="0"/>
        <v>1</v>
      </c>
      <c r="S6" s="100">
        <f t="shared" si="0"/>
        <v>1</v>
      </c>
      <c r="T6" s="100">
        <f t="shared" si="0"/>
        <v>1</v>
      </c>
      <c r="U6" s="100">
        <f t="shared" si="0"/>
        <v>1</v>
      </c>
      <c r="V6" s="100">
        <f t="shared" si="0"/>
        <v>1</v>
      </c>
      <c r="W6" s="100">
        <f t="shared" si="0"/>
        <v>1</v>
      </c>
    </row>
    <row r="7" spans="1:23" s="12" customFormat="1" ht="74.25" customHeight="1">
      <c r="A7" s="187"/>
      <c r="B7" s="189"/>
      <c r="C7" s="191"/>
      <c r="D7" s="122" t="s">
        <v>97</v>
      </c>
      <c r="E7" s="22"/>
      <c r="F7" s="101">
        <v>0.25</v>
      </c>
      <c r="G7" s="101">
        <v>0.25</v>
      </c>
      <c r="H7" s="101">
        <v>0.25</v>
      </c>
      <c r="I7" s="101">
        <v>0.25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1:23" ht="60" customHeight="1">
      <c r="A8" s="15"/>
      <c r="B8" s="183" t="s">
        <v>13</v>
      </c>
      <c r="C8" s="184" t="s">
        <v>66</v>
      </c>
      <c r="D8" s="121" t="s">
        <v>13</v>
      </c>
      <c r="E8" s="21"/>
      <c r="F8" s="55">
        <f>(F9*F12*F15*F18)/($E$9*$E$12*$E$15*$E$18)</f>
        <v>1.191</v>
      </c>
      <c r="G8" s="55">
        <f aca="true" t="shared" si="1" ref="G8:W8">(G9*G12*G15*G18)/($E$9*$E$12*$E$15*$E$18)</f>
        <v>1.209</v>
      </c>
      <c r="H8" s="55">
        <f t="shared" si="1"/>
        <v>1.055</v>
      </c>
      <c r="I8" s="55">
        <f t="shared" si="1"/>
        <v>0.545</v>
      </c>
      <c r="J8" s="55" t="e">
        <f t="shared" si="1"/>
        <v>#DIV/0!</v>
      </c>
      <c r="K8" s="55" t="e">
        <f t="shared" si="1"/>
        <v>#DIV/0!</v>
      </c>
      <c r="L8" s="55" t="e">
        <f t="shared" si="1"/>
        <v>#DIV/0!</v>
      </c>
      <c r="M8" s="55" t="e">
        <f t="shared" si="1"/>
        <v>#DIV/0!</v>
      </c>
      <c r="N8" s="55" t="e">
        <f t="shared" si="1"/>
        <v>#DIV/0!</v>
      </c>
      <c r="O8" s="55" t="e">
        <f t="shared" si="1"/>
        <v>#DIV/0!</v>
      </c>
      <c r="P8" s="55" t="e">
        <f t="shared" si="1"/>
        <v>#DIV/0!</v>
      </c>
      <c r="Q8" s="55" t="e">
        <f t="shared" si="1"/>
        <v>#DIV/0!</v>
      </c>
      <c r="R8" s="55" t="e">
        <f t="shared" si="1"/>
        <v>#DIV/0!</v>
      </c>
      <c r="S8" s="55" t="e">
        <f t="shared" si="1"/>
        <v>#DIV/0!</v>
      </c>
      <c r="T8" s="55" t="e">
        <f t="shared" si="1"/>
        <v>#DIV/0!</v>
      </c>
      <c r="U8" s="55" t="e">
        <f t="shared" si="1"/>
        <v>#DIV/0!</v>
      </c>
      <c r="V8" s="55" t="e">
        <f t="shared" si="1"/>
        <v>#DIV/0!</v>
      </c>
      <c r="W8" s="55" t="e">
        <f t="shared" si="1"/>
        <v>#DIV/0!</v>
      </c>
    </row>
    <row r="9" spans="1:23" ht="60" customHeight="1">
      <c r="A9" s="15"/>
      <c r="B9" s="183"/>
      <c r="C9" s="185"/>
      <c r="D9" s="121" t="s">
        <v>33</v>
      </c>
      <c r="E9" s="121">
        <f>(SUM(F9:I9))/4</f>
        <v>0.994167793655256</v>
      </c>
      <c r="F9" s="54">
        <f>(0.6*F10+0.4*F11)/F10</f>
        <v>0.988227424749164</v>
      </c>
      <c r="G9" s="54">
        <f aca="true" t="shared" si="2" ref="G9:W9">(0.6*G10+0.4*G11)/G10</f>
        <v>0.987436904094223</v>
      </c>
      <c r="H9" s="54">
        <f t="shared" si="2"/>
        <v>0.997960602549247</v>
      </c>
      <c r="I9" s="54">
        <f t="shared" si="2"/>
        <v>1.00304624322839</v>
      </c>
      <c r="J9" s="54" t="e">
        <f t="shared" si="2"/>
        <v>#DIV/0!</v>
      </c>
      <c r="K9" s="54" t="e">
        <f t="shared" si="2"/>
        <v>#DIV/0!</v>
      </c>
      <c r="L9" s="54" t="e">
        <f t="shared" si="2"/>
        <v>#DIV/0!</v>
      </c>
      <c r="M9" s="54" t="e">
        <f t="shared" si="2"/>
        <v>#DIV/0!</v>
      </c>
      <c r="N9" s="54" t="e">
        <f t="shared" si="2"/>
        <v>#DIV/0!</v>
      </c>
      <c r="O9" s="54" t="e">
        <f t="shared" si="2"/>
        <v>#DIV/0!</v>
      </c>
      <c r="P9" s="54" t="e">
        <f t="shared" si="2"/>
        <v>#DIV/0!</v>
      </c>
      <c r="Q9" s="54" t="e">
        <f t="shared" si="2"/>
        <v>#DIV/0!</v>
      </c>
      <c r="R9" s="54" t="e">
        <f t="shared" si="2"/>
        <v>#DIV/0!</v>
      </c>
      <c r="S9" s="54" t="e">
        <f t="shared" si="2"/>
        <v>#DIV/0!</v>
      </c>
      <c r="T9" s="54" t="e">
        <f t="shared" si="2"/>
        <v>#DIV/0!</v>
      </c>
      <c r="U9" s="54" t="e">
        <f t="shared" si="2"/>
        <v>#DIV/0!</v>
      </c>
      <c r="V9" s="54" t="e">
        <f t="shared" si="2"/>
        <v>#DIV/0!</v>
      </c>
      <c r="W9" s="54" t="e">
        <f t="shared" si="2"/>
        <v>#DIV/0!</v>
      </c>
    </row>
    <row r="10" spans="1:23" ht="60" customHeight="1">
      <c r="A10" s="15"/>
      <c r="B10" s="183"/>
      <c r="C10" s="185"/>
      <c r="D10" s="123" t="s">
        <v>34</v>
      </c>
      <c r="E10" s="21"/>
      <c r="F10" s="32">
        <f>F5</f>
        <v>2990</v>
      </c>
      <c r="G10" s="32">
        <f aca="true" t="shared" si="3" ref="G10:W10">G5</f>
        <v>1783</v>
      </c>
      <c r="H10" s="32">
        <f t="shared" si="3"/>
        <v>4315</v>
      </c>
      <c r="I10" s="32">
        <f t="shared" si="3"/>
        <v>12737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32">
        <f t="shared" si="3"/>
        <v>0</v>
      </c>
      <c r="Q10" s="32">
        <f t="shared" si="3"/>
        <v>0</v>
      </c>
      <c r="R10" s="32">
        <f t="shared" si="3"/>
        <v>0</v>
      </c>
      <c r="S10" s="32">
        <f t="shared" si="3"/>
        <v>0</v>
      </c>
      <c r="T10" s="32">
        <f t="shared" si="3"/>
        <v>0</v>
      </c>
      <c r="U10" s="32">
        <f t="shared" si="3"/>
        <v>0</v>
      </c>
      <c r="V10" s="32">
        <f t="shared" si="3"/>
        <v>0</v>
      </c>
      <c r="W10" s="32">
        <f t="shared" si="3"/>
        <v>0</v>
      </c>
    </row>
    <row r="11" spans="1:23" s="164" customFormat="1" ht="60" customHeight="1">
      <c r="A11" s="160"/>
      <c r="B11" s="183"/>
      <c r="C11" s="185"/>
      <c r="D11" s="161" t="s">
        <v>35</v>
      </c>
      <c r="E11" s="162">
        <f>SUM(F11:W11)</f>
        <v>21756</v>
      </c>
      <c r="F11" s="163">
        <v>2902</v>
      </c>
      <c r="G11" s="163">
        <v>1727</v>
      </c>
      <c r="H11" s="163">
        <v>4293</v>
      </c>
      <c r="I11" s="163">
        <v>12834</v>
      </c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</row>
    <row r="12" spans="1:23" ht="60" customHeight="1">
      <c r="A12" s="15"/>
      <c r="B12" s="183"/>
      <c r="C12" s="185"/>
      <c r="D12" s="121" t="s">
        <v>36</v>
      </c>
      <c r="E12" s="148">
        <f>(SUM(F12:I12))/4</f>
        <v>1.01975</v>
      </c>
      <c r="F12" s="55">
        <f>1+F13</f>
        <v>1.027</v>
      </c>
      <c r="G12" s="55">
        <f aca="true" t="shared" si="4" ref="G12:W12">1+G13</f>
        <v>1.041</v>
      </c>
      <c r="H12" s="55">
        <f t="shared" si="4"/>
        <v>1.011</v>
      </c>
      <c r="I12" s="55">
        <f t="shared" si="4"/>
        <v>1</v>
      </c>
      <c r="J12" s="55" t="e">
        <f t="shared" si="4"/>
        <v>#DIV/0!</v>
      </c>
      <c r="K12" s="55" t="e">
        <f t="shared" si="4"/>
        <v>#DIV/0!</v>
      </c>
      <c r="L12" s="55" t="e">
        <f t="shared" si="4"/>
        <v>#DIV/0!</v>
      </c>
      <c r="M12" s="55" t="e">
        <f t="shared" si="4"/>
        <v>#DIV/0!</v>
      </c>
      <c r="N12" s="55" t="e">
        <f t="shared" si="4"/>
        <v>#DIV/0!</v>
      </c>
      <c r="O12" s="55" t="e">
        <f t="shared" si="4"/>
        <v>#DIV/0!</v>
      </c>
      <c r="P12" s="55" t="e">
        <f t="shared" si="4"/>
        <v>#DIV/0!</v>
      </c>
      <c r="Q12" s="55" t="e">
        <f t="shared" si="4"/>
        <v>#DIV/0!</v>
      </c>
      <c r="R12" s="55" t="e">
        <f t="shared" si="4"/>
        <v>#DIV/0!</v>
      </c>
      <c r="S12" s="55" t="e">
        <f t="shared" si="4"/>
        <v>#DIV/0!</v>
      </c>
      <c r="T12" s="55" t="e">
        <f t="shared" si="4"/>
        <v>#DIV/0!</v>
      </c>
      <c r="U12" s="55" t="e">
        <f t="shared" si="4"/>
        <v>#DIV/0!</v>
      </c>
      <c r="V12" s="55" t="e">
        <f t="shared" si="4"/>
        <v>#DIV/0!</v>
      </c>
      <c r="W12" s="55" t="e">
        <f t="shared" si="4"/>
        <v>#DIV/0!</v>
      </c>
    </row>
    <row r="13" spans="1:23" ht="102.75" customHeight="1">
      <c r="A13" s="15"/>
      <c r="B13" s="183"/>
      <c r="C13" s="185"/>
      <c r="D13" s="123" t="s">
        <v>37</v>
      </c>
      <c r="E13" s="21"/>
      <c r="F13" s="33">
        <f>F14/F5</f>
        <v>0.0267558528428094</v>
      </c>
      <c r="G13" s="33">
        <f aca="true" t="shared" si="5" ref="G13:W13">G14/G5</f>
        <v>0.0409422321929333</v>
      </c>
      <c r="H13" s="33">
        <f t="shared" si="5"/>
        <v>0.0113557358053302</v>
      </c>
      <c r="I13" s="33">
        <f t="shared" si="5"/>
        <v>0</v>
      </c>
      <c r="J13" s="33" t="e">
        <f t="shared" si="5"/>
        <v>#DIV/0!</v>
      </c>
      <c r="K13" s="33" t="e">
        <f t="shared" si="5"/>
        <v>#DIV/0!</v>
      </c>
      <c r="L13" s="33" t="e">
        <f t="shared" si="5"/>
        <v>#DIV/0!</v>
      </c>
      <c r="M13" s="33" t="e">
        <f t="shared" si="5"/>
        <v>#DIV/0!</v>
      </c>
      <c r="N13" s="33" t="e">
        <f t="shared" si="5"/>
        <v>#DIV/0!</v>
      </c>
      <c r="O13" s="33" t="e">
        <f t="shared" si="5"/>
        <v>#DIV/0!</v>
      </c>
      <c r="P13" s="33" t="e">
        <f t="shared" si="5"/>
        <v>#DIV/0!</v>
      </c>
      <c r="Q13" s="33" t="e">
        <f t="shared" si="5"/>
        <v>#DIV/0!</v>
      </c>
      <c r="R13" s="33" t="e">
        <f t="shared" si="5"/>
        <v>#DIV/0!</v>
      </c>
      <c r="S13" s="33" t="e">
        <f t="shared" si="5"/>
        <v>#DIV/0!</v>
      </c>
      <c r="T13" s="33" t="e">
        <f t="shared" si="5"/>
        <v>#DIV/0!</v>
      </c>
      <c r="U13" s="33" t="e">
        <f t="shared" si="5"/>
        <v>#DIV/0!</v>
      </c>
      <c r="V13" s="33" t="e">
        <f t="shared" si="5"/>
        <v>#DIV/0!</v>
      </c>
      <c r="W13" s="33" t="e">
        <f t="shared" si="5"/>
        <v>#DIV/0!</v>
      </c>
    </row>
    <row r="14" spans="1:23" ht="100.5" customHeight="1">
      <c r="A14" s="15"/>
      <c r="B14" s="183"/>
      <c r="C14" s="185"/>
      <c r="D14" s="123" t="s">
        <v>38</v>
      </c>
      <c r="E14" s="21"/>
      <c r="F14" s="34">
        <v>80</v>
      </c>
      <c r="G14" s="34">
        <v>73</v>
      </c>
      <c r="H14" s="34">
        <v>49</v>
      </c>
      <c r="I14" s="34">
        <v>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ht="74.25" customHeight="1">
      <c r="A15" s="15"/>
      <c r="B15" s="183"/>
      <c r="C15" s="185"/>
      <c r="D15" s="121" t="s">
        <v>62</v>
      </c>
      <c r="E15" s="148">
        <f>(SUM(F15:I15))/4</f>
        <v>1.98025</v>
      </c>
      <c r="F15" s="55">
        <f>1+F16</f>
        <v>1.973</v>
      </c>
      <c r="G15" s="55">
        <f aca="true" t="shared" si="6" ref="G15:W15">1+G16</f>
        <v>1.959</v>
      </c>
      <c r="H15" s="55">
        <f t="shared" si="6"/>
        <v>1.989</v>
      </c>
      <c r="I15" s="55">
        <f t="shared" si="6"/>
        <v>2</v>
      </c>
      <c r="J15" s="55" t="e">
        <f t="shared" si="6"/>
        <v>#DIV/0!</v>
      </c>
      <c r="K15" s="55" t="e">
        <f t="shared" si="6"/>
        <v>#DIV/0!</v>
      </c>
      <c r="L15" s="55" t="e">
        <f t="shared" si="6"/>
        <v>#DIV/0!</v>
      </c>
      <c r="M15" s="55" t="e">
        <f t="shared" si="6"/>
        <v>#DIV/0!</v>
      </c>
      <c r="N15" s="55" t="e">
        <f t="shared" si="6"/>
        <v>#DIV/0!</v>
      </c>
      <c r="O15" s="55" t="e">
        <f t="shared" si="6"/>
        <v>#DIV/0!</v>
      </c>
      <c r="P15" s="55" t="e">
        <f t="shared" si="6"/>
        <v>#DIV/0!</v>
      </c>
      <c r="Q15" s="55" t="e">
        <f t="shared" si="6"/>
        <v>#DIV/0!</v>
      </c>
      <c r="R15" s="55" t="e">
        <f t="shared" si="6"/>
        <v>#DIV/0!</v>
      </c>
      <c r="S15" s="55" t="e">
        <f t="shared" si="6"/>
        <v>#DIV/0!</v>
      </c>
      <c r="T15" s="55" t="e">
        <f t="shared" si="6"/>
        <v>#DIV/0!</v>
      </c>
      <c r="U15" s="55" t="e">
        <f t="shared" si="6"/>
        <v>#DIV/0!</v>
      </c>
      <c r="V15" s="55" t="e">
        <f t="shared" si="6"/>
        <v>#DIV/0!</v>
      </c>
      <c r="W15" s="55" t="e">
        <f t="shared" si="6"/>
        <v>#DIV/0!</v>
      </c>
    </row>
    <row r="16" spans="1:23" ht="74.25" customHeight="1">
      <c r="A16" s="15"/>
      <c r="B16" s="183"/>
      <c r="C16" s="185"/>
      <c r="D16" s="123" t="s">
        <v>63</v>
      </c>
      <c r="E16" s="21"/>
      <c r="F16" s="33">
        <f>F17/F5</f>
        <v>0.973244147157191</v>
      </c>
      <c r="G16" s="33">
        <f aca="true" t="shared" si="7" ref="G16:W16">G17/G5</f>
        <v>0.959057767807067</v>
      </c>
      <c r="H16" s="33">
        <f t="shared" si="7"/>
        <v>0.98864426419467</v>
      </c>
      <c r="I16" s="33">
        <f t="shared" si="7"/>
        <v>1</v>
      </c>
      <c r="J16" s="33" t="e">
        <f t="shared" si="7"/>
        <v>#DIV/0!</v>
      </c>
      <c r="K16" s="33" t="e">
        <f t="shared" si="7"/>
        <v>#DIV/0!</v>
      </c>
      <c r="L16" s="33" t="e">
        <f t="shared" si="7"/>
        <v>#DIV/0!</v>
      </c>
      <c r="M16" s="33" t="e">
        <f t="shared" si="7"/>
        <v>#DIV/0!</v>
      </c>
      <c r="N16" s="33" t="e">
        <f t="shared" si="7"/>
        <v>#DIV/0!</v>
      </c>
      <c r="O16" s="33" t="e">
        <f t="shared" si="7"/>
        <v>#DIV/0!</v>
      </c>
      <c r="P16" s="33" t="e">
        <f t="shared" si="7"/>
        <v>#DIV/0!</v>
      </c>
      <c r="Q16" s="33" t="e">
        <f t="shared" si="7"/>
        <v>#DIV/0!</v>
      </c>
      <c r="R16" s="33" t="e">
        <f t="shared" si="7"/>
        <v>#DIV/0!</v>
      </c>
      <c r="S16" s="33" t="e">
        <f t="shared" si="7"/>
        <v>#DIV/0!</v>
      </c>
      <c r="T16" s="33" t="e">
        <f t="shared" si="7"/>
        <v>#DIV/0!</v>
      </c>
      <c r="U16" s="33" t="e">
        <f t="shared" si="7"/>
        <v>#DIV/0!</v>
      </c>
      <c r="V16" s="33" t="e">
        <f t="shared" si="7"/>
        <v>#DIV/0!</v>
      </c>
      <c r="W16" s="33" t="e">
        <f t="shared" si="7"/>
        <v>#DIV/0!</v>
      </c>
    </row>
    <row r="17" spans="1:23" ht="74.25" customHeight="1">
      <c r="A17" s="15"/>
      <c r="B17" s="183"/>
      <c r="C17" s="185"/>
      <c r="D17" s="123" t="s">
        <v>64</v>
      </c>
      <c r="E17" s="21"/>
      <c r="F17" s="165">
        <f>F5-F14</f>
        <v>2910</v>
      </c>
      <c r="G17" s="165">
        <f>G5-G14</f>
        <v>1710</v>
      </c>
      <c r="H17" s="165">
        <f>H5-H14</f>
        <v>4266</v>
      </c>
      <c r="I17" s="165">
        <f>I5-I14</f>
        <v>12737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100.5" customHeight="1">
      <c r="A18" s="15"/>
      <c r="B18" s="183"/>
      <c r="C18" s="185"/>
      <c r="D18" s="121" t="s">
        <v>40</v>
      </c>
      <c r="E18" s="148">
        <f>(SUM(F18:I18))/4</f>
        <v>2.00075</v>
      </c>
      <c r="F18" s="55">
        <f>1+F19/$E$20+F21/$E$22</f>
        <v>2.39</v>
      </c>
      <c r="G18" s="55">
        <f>1+G19/$E$20+G21/$E$22</f>
        <v>2.411</v>
      </c>
      <c r="H18" s="55">
        <f aca="true" t="shared" si="8" ref="H18:W18">1+H19/$E$20+H21/$E$22</f>
        <v>2.111</v>
      </c>
      <c r="I18" s="55">
        <f t="shared" si="8"/>
        <v>1.091</v>
      </c>
      <c r="J18" s="55">
        <f t="shared" si="8"/>
        <v>1</v>
      </c>
      <c r="K18" s="55">
        <f t="shared" si="8"/>
        <v>1</v>
      </c>
      <c r="L18" s="55">
        <f t="shared" si="8"/>
        <v>1</v>
      </c>
      <c r="M18" s="55">
        <f t="shared" si="8"/>
        <v>1</v>
      </c>
      <c r="N18" s="55">
        <f t="shared" si="8"/>
        <v>1</v>
      </c>
      <c r="O18" s="55">
        <f t="shared" si="8"/>
        <v>1</v>
      </c>
      <c r="P18" s="55">
        <f t="shared" si="8"/>
        <v>1</v>
      </c>
      <c r="Q18" s="55">
        <f t="shared" si="8"/>
        <v>1</v>
      </c>
      <c r="R18" s="55">
        <f t="shared" si="8"/>
        <v>1</v>
      </c>
      <c r="S18" s="55">
        <f t="shared" si="8"/>
        <v>1</v>
      </c>
      <c r="T18" s="55">
        <f t="shared" si="8"/>
        <v>1</v>
      </c>
      <c r="U18" s="55">
        <f t="shared" si="8"/>
        <v>1</v>
      </c>
      <c r="V18" s="55">
        <f t="shared" si="8"/>
        <v>1</v>
      </c>
      <c r="W18" s="55">
        <f t="shared" si="8"/>
        <v>1</v>
      </c>
    </row>
    <row r="19" spans="1:23" ht="100.5" customHeight="1">
      <c r="A19" s="15"/>
      <c r="B19" s="183"/>
      <c r="C19" s="185"/>
      <c r="D19" s="123" t="s">
        <v>39</v>
      </c>
      <c r="E19" s="21"/>
      <c r="F19" s="34">
        <v>80</v>
      </c>
      <c r="G19" s="34">
        <v>75</v>
      </c>
      <c r="H19" s="34">
        <v>60</v>
      </c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00.5" customHeight="1">
      <c r="A20" s="15"/>
      <c r="B20" s="183"/>
      <c r="C20" s="185"/>
      <c r="D20" s="123" t="s">
        <v>41</v>
      </c>
      <c r="E20" s="30">
        <v>71.6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50.25" customHeight="1">
      <c r="A21" s="15"/>
      <c r="B21" s="183"/>
      <c r="C21" s="185"/>
      <c r="D21" s="123" t="s">
        <v>65</v>
      </c>
      <c r="E21" s="21"/>
      <c r="F21" s="34">
        <v>3</v>
      </c>
      <c r="G21" s="34">
        <v>4</v>
      </c>
      <c r="H21" s="34">
        <v>3</v>
      </c>
      <c r="I21" s="34">
        <v>1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60.75" customHeight="1">
      <c r="A22" s="15"/>
      <c r="B22" s="183"/>
      <c r="C22" s="185"/>
      <c r="D22" s="123" t="s">
        <v>42</v>
      </c>
      <c r="E22" s="30">
        <v>11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4:23" ht="18.75">
      <c r="D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4:23" ht="75">
      <c r="D24" s="120" t="s">
        <v>29</v>
      </c>
      <c r="E24" s="166">
        <v>0.51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4:23" ht="56.25">
      <c r="D25" s="120" t="s">
        <v>30</v>
      </c>
      <c r="E25" s="166">
        <v>0.49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5:23" ht="18.75">
      <c r="E26" s="52" t="s">
        <v>14</v>
      </c>
      <c r="F26" s="103">
        <f>F6*$E$24+F8*$E$25</f>
        <v>1.221</v>
      </c>
      <c r="G26" s="103">
        <f aca="true" t="shared" si="9" ref="G26:W26">G6*$E$24+G8*$E$25</f>
        <v>1.23</v>
      </c>
      <c r="H26" s="103">
        <f t="shared" si="9"/>
        <v>1.154</v>
      </c>
      <c r="I26" s="103">
        <f t="shared" si="9"/>
        <v>0.905</v>
      </c>
      <c r="J26" s="103" t="e">
        <f t="shared" si="9"/>
        <v>#DIV/0!</v>
      </c>
      <c r="K26" s="103" t="e">
        <f t="shared" si="9"/>
        <v>#DIV/0!</v>
      </c>
      <c r="L26" s="103" t="e">
        <f t="shared" si="9"/>
        <v>#DIV/0!</v>
      </c>
      <c r="M26" s="103" t="e">
        <f t="shared" si="9"/>
        <v>#DIV/0!</v>
      </c>
      <c r="N26" s="103" t="e">
        <f t="shared" si="9"/>
        <v>#DIV/0!</v>
      </c>
      <c r="O26" s="103" t="e">
        <f t="shared" si="9"/>
        <v>#DIV/0!</v>
      </c>
      <c r="P26" s="103" t="e">
        <f t="shared" si="9"/>
        <v>#DIV/0!</v>
      </c>
      <c r="Q26" s="103" t="e">
        <f t="shared" si="9"/>
        <v>#DIV/0!</v>
      </c>
      <c r="R26" s="103" t="e">
        <f t="shared" si="9"/>
        <v>#DIV/0!</v>
      </c>
      <c r="S26" s="103" t="e">
        <f t="shared" si="9"/>
        <v>#DIV/0!</v>
      </c>
      <c r="T26" s="103" t="e">
        <f t="shared" si="9"/>
        <v>#DIV/0!</v>
      </c>
      <c r="U26" s="103" t="e">
        <f t="shared" si="9"/>
        <v>#DIV/0!</v>
      </c>
      <c r="V26" s="103" t="e">
        <f t="shared" si="9"/>
        <v>#DIV/0!</v>
      </c>
      <c r="W26" s="103" t="e">
        <f t="shared" si="9"/>
        <v>#DIV/0!</v>
      </c>
    </row>
    <row r="27" spans="5:23" ht="18.75">
      <c r="E27" s="52" t="s">
        <v>5</v>
      </c>
      <c r="F27" s="103">
        <f>'РАСЧЕТ ИНП'!Q10</f>
        <v>1.291</v>
      </c>
      <c r="G27" s="103">
        <f>'РАСЧЕТ ИНП'!Q11</f>
        <v>0.418</v>
      </c>
      <c r="H27" s="103">
        <f>'РАСЧЕТ ИНП'!Q12</f>
        <v>0.432</v>
      </c>
      <c r="I27" s="103">
        <f>'РАСЧЕТ ИНП'!Q13</f>
        <v>1.206</v>
      </c>
      <c r="J27" s="103" t="e">
        <f>'РАСЧЕТ ИНП'!Q14</f>
        <v>#DIV/0!</v>
      </c>
      <c r="K27" s="103" t="e">
        <f>'РАСЧЕТ ИНП'!Q15</f>
        <v>#DIV/0!</v>
      </c>
      <c r="L27" s="103" t="e">
        <f>'РАСЧЕТ ИНП'!Q16</f>
        <v>#DIV/0!</v>
      </c>
      <c r="M27" s="103" t="e">
        <f>'РАСЧЕТ ИНП'!Q17</f>
        <v>#DIV/0!</v>
      </c>
      <c r="N27" s="103" t="e">
        <f>'РАСЧЕТ ИНП'!Q18</f>
        <v>#DIV/0!</v>
      </c>
      <c r="O27" s="103" t="e">
        <f>'РАСЧЕТ ИНП'!Q19</f>
        <v>#DIV/0!</v>
      </c>
      <c r="P27" s="103" t="e">
        <f>'РАСЧЕТ ИНП'!Q20</f>
        <v>#DIV/0!</v>
      </c>
      <c r="Q27" s="103" t="e">
        <f>'РАСЧЕТ ИНП'!Q21</f>
        <v>#DIV/0!</v>
      </c>
      <c r="R27" s="103" t="e">
        <f>'РАСЧЕТ ИНП'!Q22</f>
        <v>#DIV/0!</v>
      </c>
      <c r="S27" s="103" t="e">
        <f>'РАСЧЕТ ИНП'!Q23</f>
        <v>#DIV/0!</v>
      </c>
      <c r="T27" s="103" t="e">
        <f>'РАСЧЕТ ИНП'!Q24</f>
        <v>#DIV/0!</v>
      </c>
      <c r="U27" s="103" t="e">
        <f>'РАСЧЕТ ИНП'!Q25</f>
        <v>#DIV/0!</v>
      </c>
      <c r="V27" s="103" t="e">
        <f>'РАСЧЕТ ИНП'!Q26</f>
        <v>#DIV/0!</v>
      </c>
      <c r="W27" s="103" t="e">
        <f>'РАСЧЕТ ИНП'!Q27</f>
        <v>#DIV/0!</v>
      </c>
    </row>
    <row r="28" spans="5:23" ht="18.75">
      <c r="E28" s="52" t="s">
        <v>15</v>
      </c>
      <c r="F28" s="103">
        <f>F27/F26</f>
        <v>1.057</v>
      </c>
      <c r="G28" s="103">
        <f aca="true" t="shared" si="10" ref="G28:R28">G27/G26</f>
        <v>0.34</v>
      </c>
      <c r="H28" s="103">
        <f t="shared" si="10"/>
        <v>0.374</v>
      </c>
      <c r="I28" s="103">
        <f t="shared" si="10"/>
        <v>1.333</v>
      </c>
      <c r="J28" s="103" t="e">
        <f t="shared" si="10"/>
        <v>#DIV/0!</v>
      </c>
      <c r="K28" s="103" t="e">
        <f t="shared" si="10"/>
        <v>#DIV/0!</v>
      </c>
      <c r="L28" s="103" t="e">
        <f t="shared" si="10"/>
        <v>#DIV/0!</v>
      </c>
      <c r="M28" s="103" t="e">
        <f t="shared" si="10"/>
        <v>#DIV/0!</v>
      </c>
      <c r="N28" s="103" t="e">
        <f t="shared" si="10"/>
        <v>#DIV/0!</v>
      </c>
      <c r="O28" s="103" t="e">
        <f t="shared" si="10"/>
        <v>#DIV/0!</v>
      </c>
      <c r="P28" s="103" t="e">
        <f t="shared" si="10"/>
        <v>#DIV/0!</v>
      </c>
      <c r="Q28" s="103" t="e">
        <f t="shared" si="10"/>
        <v>#DIV/0!</v>
      </c>
      <c r="R28" s="103" t="e">
        <f t="shared" si="10"/>
        <v>#DIV/0!</v>
      </c>
      <c r="S28" s="103" t="e">
        <f>S27/S26</f>
        <v>#DIV/0!</v>
      </c>
      <c r="T28" s="103" t="e">
        <f>T27/T26</f>
        <v>#DIV/0!</v>
      </c>
      <c r="U28" s="103" t="e">
        <f>U27/U26</f>
        <v>#DIV/0!</v>
      </c>
      <c r="V28" s="103" t="e">
        <f>V27/V26</f>
        <v>#DIV/0!</v>
      </c>
      <c r="W28" s="103" t="e">
        <f>W27/W26</f>
        <v>#DIV/0!</v>
      </c>
    </row>
    <row r="29" spans="6:23" ht="18.75">
      <c r="F29" s="96">
        <v>1</v>
      </c>
      <c r="G29" s="96">
        <v>2</v>
      </c>
      <c r="H29" s="96">
        <v>3</v>
      </c>
      <c r="I29" s="96">
        <v>4</v>
      </c>
      <c r="J29" s="96">
        <v>5</v>
      </c>
      <c r="K29" s="96">
        <v>6</v>
      </c>
      <c r="L29" s="96">
        <v>7</v>
      </c>
      <c r="M29" s="96">
        <v>8</v>
      </c>
      <c r="N29" s="96">
        <v>9</v>
      </c>
      <c r="O29" s="96">
        <v>10</v>
      </c>
      <c r="P29" s="96">
        <v>11</v>
      </c>
      <c r="Q29" s="96">
        <v>12</v>
      </c>
      <c r="R29" s="96">
        <v>13</v>
      </c>
      <c r="S29" s="96">
        <v>14</v>
      </c>
      <c r="T29" s="96">
        <v>15</v>
      </c>
      <c r="U29" s="96">
        <v>16</v>
      </c>
      <c r="V29" s="96">
        <v>17</v>
      </c>
      <c r="W29" s="96">
        <v>18</v>
      </c>
    </row>
    <row r="31" ht="20.25">
      <c r="C31" s="56" t="s">
        <v>67</v>
      </c>
    </row>
  </sheetData>
  <sheetProtection/>
  <mergeCells count="6">
    <mergeCell ref="C2:R2"/>
    <mergeCell ref="B8:B22"/>
    <mergeCell ref="C8:C22"/>
    <mergeCell ref="A6:A7"/>
    <mergeCell ref="B6:B7"/>
    <mergeCell ref="C6:C7"/>
  </mergeCells>
  <printOptions/>
  <pageMargins left="0.1968503937007874" right="0.2362204724409449" top="0.31496062992125984" bottom="0.1968503937007874" header="0.5118110236220472" footer="0.5118110236220472"/>
  <pageSetup fitToWidth="2" horizontalDpi="600" verticalDpi="600" orientation="portrait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N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3" sqref="J13"/>
    </sheetView>
  </sheetViews>
  <sheetFormatPr defaultColWidth="9.00390625" defaultRowHeight="12.75"/>
  <cols>
    <col min="2" max="2" width="21.75390625" style="0" customWidth="1"/>
    <col min="3" max="3" width="21.25390625" style="0" customWidth="1"/>
    <col min="4" max="4" width="15.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3.625" style="19" customWidth="1"/>
    <col min="10" max="10" width="14.375" style="0" customWidth="1"/>
    <col min="11" max="11" width="12.125" style="0" customWidth="1"/>
    <col min="13" max="13" width="13.125" style="0" customWidth="1"/>
    <col min="14" max="14" width="14.75390625" style="0" customWidth="1"/>
  </cols>
  <sheetData>
    <row r="2" spans="2:11" ht="18">
      <c r="B2" s="198" t="s">
        <v>106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3:7" ht="12.75">
      <c r="C3" s="193"/>
      <c r="D3" s="193"/>
      <c r="E3" s="193"/>
      <c r="F3" s="193"/>
      <c r="G3" s="193"/>
    </row>
    <row r="4" spans="1:11" ht="12.75" customHeight="1">
      <c r="A4" s="192" t="s">
        <v>4</v>
      </c>
      <c r="B4" s="192" t="s">
        <v>18</v>
      </c>
      <c r="C4" s="104"/>
      <c r="D4" s="199" t="s">
        <v>16</v>
      </c>
      <c r="E4" s="199"/>
      <c r="F4" s="199"/>
      <c r="G4" s="199"/>
      <c r="H4" s="199"/>
      <c r="I4" s="199"/>
      <c r="J4" s="119" t="s">
        <v>17</v>
      </c>
      <c r="K4" s="192" t="s">
        <v>52</v>
      </c>
    </row>
    <row r="5" spans="1:11" ht="12.75" customHeight="1">
      <c r="A5" s="192"/>
      <c r="B5" s="192"/>
      <c r="C5" s="192" t="s">
        <v>115</v>
      </c>
      <c r="D5" s="192" t="s">
        <v>6</v>
      </c>
      <c r="E5" s="192" t="s">
        <v>19</v>
      </c>
      <c r="F5" s="192" t="s">
        <v>20</v>
      </c>
      <c r="G5" s="192" t="s">
        <v>14</v>
      </c>
      <c r="H5" s="192" t="s">
        <v>21</v>
      </c>
      <c r="I5" s="192" t="s">
        <v>44</v>
      </c>
      <c r="J5" s="192" t="s">
        <v>45</v>
      </c>
      <c r="K5" s="192"/>
    </row>
    <row r="6" spans="1:11" ht="36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7" spans="1:11" ht="12.7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22.5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2.75">
      <c r="A9" s="23">
        <v>1</v>
      </c>
      <c r="B9" s="23">
        <v>2</v>
      </c>
      <c r="C9" s="23">
        <v>2</v>
      </c>
      <c r="D9" s="23">
        <v>3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4" ht="18.75" customHeight="1">
      <c r="A10" s="35">
        <v>1</v>
      </c>
      <c r="B10" s="142" t="str">
        <f>'РАСЧЕТ ИНП'!B10</f>
        <v>г/п "А-Зиловское"</v>
      </c>
      <c r="C10" s="133">
        <v>21941.6</v>
      </c>
      <c r="D10" s="144">
        <f>'РАСЧЕТ ИНП'!C10</f>
        <v>2990</v>
      </c>
      <c r="E10" s="195">
        <v>0.42</v>
      </c>
      <c r="F10" s="36">
        <f>'РАСЧЕТ ИБР'!F28</f>
        <v>1.057</v>
      </c>
      <c r="G10" s="36">
        <f>'РАСЧЕТ ИБР'!F26</f>
        <v>1.221</v>
      </c>
      <c r="H10" s="24"/>
      <c r="I10" s="63">
        <f>$C$30*H10/$H$28</f>
        <v>0</v>
      </c>
      <c r="J10" s="146">
        <f>$J$28/$D$28*D10</f>
        <v>440.9</v>
      </c>
      <c r="K10" s="53">
        <f>I10+J10</f>
        <v>440.9</v>
      </c>
      <c r="L10">
        <v>149</v>
      </c>
      <c r="M10" s="159">
        <f>SUM(D10*L10)</f>
        <v>445510</v>
      </c>
      <c r="N10">
        <v>452700</v>
      </c>
    </row>
    <row r="11" spans="1:14" ht="18.75" customHeight="1">
      <c r="A11" s="35">
        <v>2</v>
      </c>
      <c r="B11" s="142" t="str">
        <f>'РАСЧЕТ ИНП'!B11</f>
        <v>г/п "Букачачинское"</v>
      </c>
      <c r="C11" s="133">
        <v>4374.8</v>
      </c>
      <c r="D11" s="144">
        <f>'РАСЧЕТ ИНП'!C11</f>
        <v>1783</v>
      </c>
      <c r="E11" s="196"/>
      <c r="F11" s="36">
        <f>'РАСЧЕТ ИБР'!G28</f>
        <v>0.34</v>
      </c>
      <c r="G11" s="36">
        <f>'РАСЧЕТ ИБР'!G26</f>
        <v>1.23</v>
      </c>
      <c r="H11" s="24">
        <f>(C28/D28)*($E$10-F11)*G11*D11</f>
        <v>850.6</v>
      </c>
      <c r="I11" s="63">
        <f>$C$30*H11/$H$28</f>
        <v>4149.7</v>
      </c>
      <c r="J11" s="146">
        <f aca="true" t="shared" si="0" ref="J11:J27">$J$28/$D$28*D11</f>
        <v>262.9</v>
      </c>
      <c r="K11" s="53">
        <f aca="true" t="shared" si="1" ref="K11:K27">I11+J11</f>
        <v>4412.6</v>
      </c>
      <c r="L11">
        <v>149</v>
      </c>
      <c r="M11" s="159">
        <f>SUM(D11*L11)</f>
        <v>265667</v>
      </c>
      <c r="N11">
        <v>278300</v>
      </c>
    </row>
    <row r="12" spans="1:14" ht="18.75" customHeight="1">
      <c r="A12" s="35">
        <v>3</v>
      </c>
      <c r="B12" s="142" t="str">
        <f>'РАСЧЕТ ИНП'!B12</f>
        <v>г/п "Жирекенское"</v>
      </c>
      <c r="C12" s="133">
        <v>11561.2</v>
      </c>
      <c r="D12" s="144">
        <f>'РАСЧЕТ ИНП'!C12</f>
        <v>4315</v>
      </c>
      <c r="E12" s="196"/>
      <c r="F12" s="36">
        <f>'РАСЧЕТ ИБР'!H28</f>
        <v>0.374</v>
      </c>
      <c r="G12" s="36">
        <f>'РАСЧЕТ ИБР'!H26</f>
        <v>1.154</v>
      </c>
      <c r="H12" s="24"/>
      <c r="I12" s="63">
        <f>$C$30*H12/$H$28</f>
        <v>0</v>
      </c>
      <c r="J12" s="146">
        <f t="shared" si="0"/>
        <v>636.2</v>
      </c>
      <c r="K12" s="53">
        <f t="shared" si="1"/>
        <v>636.2</v>
      </c>
      <c r="L12">
        <v>149</v>
      </c>
      <c r="M12" s="159">
        <f>SUM(D12*L12)</f>
        <v>642935</v>
      </c>
      <c r="N12">
        <v>655400</v>
      </c>
    </row>
    <row r="13" spans="1:14" ht="18.75" customHeight="1">
      <c r="A13" s="35">
        <v>4</v>
      </c>
      <c r="B13" s="142" t="str">
        <f>'РАСЧЕТ ИНП'!B13</f>
        <v>г/п "Чернышевское"</v>
      </c>
      <c r="C13" s="133">
        <v>67932.9</v>
      </c>
      <c r="D13" s="144">
        <f>'РАСЧЕТ ИНП'!C13</f>
        <v>12737</v>
      </c>
      <c r="E13" s="196"/>
      <c r="F13" s="36">
        <f>'РАСЧЕТ ИБР'!I28</f>
        <v>1.333</v>
      </c>
      <c r="G13" s="36">
        <f>'РАСЧЕТ ИБР'!I26</f>
        <v>0.905</v>
      </c>
      <c r="H13" s="24"/>
      <c r="I13" s="63">
        <f>$C$30*H13/$H$28</f>
        <v>0</v>
      </c>
      <c r="J13" s="146">
        <f t="shared" si="0"/>
        <v>1878.1</v>
      </c>
      <c r="K13" s="53">
        <f t="shared" si="1"/>
        <v>1878.1</v>
      </c>
      <c r="L13">
        <v>149</v>
      </c>
      <c r="M13" s="159">
        <f>SUM(D13*L13)</f>
        <v>1897813</v>
      </c>
      <c r="N13">
        <v>1885200</v>
      </c>
    </row>
    <row r="14" spans="1:11" ht="18.75" customHeight="1" hidden="1">
      <c r="A14" s="35">
        <v>5</v>
      </c>
      <c r="B14" s="142" t="str">
        <f>'РАСЧЕТ ИНП'!B14</f>
        <v>с/п "Алеурское"</v>
      </c>
      <c r="C14" s="133"/>
      <c r="D14" s="144">
        <f>'РАСЧЕТ ИНП'!C14</f>
        <v>0</v>
      </c>
      <c r="E14" s="196"/>
      <c r="F14" s="36" t="e">
        <f>'РАСЧЕТ ИБР'!J28</f>
        <v>#DIV/0!</v>
      </c>
      <c r="G14" s="36" t="e">
        <f>'РАСЧЕТ ИБР'!J26</f>
        <v>#DIV/0!</v>
      </c>
      <c r="H14" s="24" t="e">
        <f>(C28/D28)*($E$10-F14)*G14*D14</f>
        <v>#DIV/0!</v>
      </c>
      <c r="I14" s="63" t="e">
        <f aca="true" t="shared" si="2" ref="I14:I27">$C$30*H14/$H$28</f>
        <v>#DIV/0!</v>
      </c>
      <c r="J14" s="146">
        <f t="shared" si="0"/>
        <v>0</v>
      </c>
      <c r="K14" s="53" t="e">
        <f t="shared" si="1"/>
        <v>#DIV/0!</v>
      </c>
    </row>
    <row r="15" spans="1:11" ht="18.75" customHeight="1" hidden="1">
      <c r="A15" s="35">
        <v>6</v>
      </c>
      <c r="B15" s="143" t="s">
        <v>85</v>
      </c>
      <c r="C15" s="133"/>
      <c r="D15" s="144">
        <f>'РАСЧЕТ ИНП'!C15</f>
        <v>0</v>
      </c>
      <c r="E15" s="196"/>
      <c r="F15" s="36" t="e">
        <f>'РАСЧЕТ ИБР'!K28</f>
        <v>#DIV/0!</v>
      </c>
      <c r="G15" s="36" t="e">
        <f>'РАСЧЕТ ИБР'!K26</f>
        <v>#DIV/0!</v>
      </c>
      <c r="H15" s="24" t="e">
        <f>(C28/D28)*($E$10-F15)*G15*D15</f>
        <v>#DIV/0!</v>
      </c>
      <c r="I15" s="63" t="e">
        <f t="shared" si="2"/>
        <v>#DIV/0!</v>
      </c>
      <c r="J15" s="146">
        <f t="shared" si="0"/>
        <v>0</v>
      </c>
      <c r="K15" s="53" t="e">
        <f t="shared" si="1"/>
        <v>#DIV/0!</v>
      </c>
    </row>
    <row r="16" spans="1:11" ht="18.75" customHeight="1" hidden="1">
      <c r="A16" s="35">
        <v>7</v>
      </c>
      <c r="B16" s="142" t="str">
        <f>'РАСЧЕТ ИНП'!B16</f>
        <v>с/п "Бушулейское</v>
      </c>
      <c r="C16" s="133"/>
      <c r="D16" s="144">
        <f>'РАСЧЕТ ИНП'!C16</f>
        <v>0</v>
      </c>
      <c r="E16" s="196"/>
      <c r="F16" s="36" t="e">
        <f>'РАСЧЕТ ИБР'!L28</f>
        <v>#DIV/0!</v>
      </c>
      <c r="G16" s="36" t="e">
        <f>'РАСЧЕТ ИБР'!L26</f>
        <v>#DIV/0!</v>
      </c>
      <c r="H16" s="24">
        <v>0</v>
      </c>
      <c r="I16" s="63">
        <f t="shared" si="2"/>
        <v>0</v>
      </c>
      <c r="J16" s="146">
        <f t="shared" si="0"/>
        <v>0</v>
      </c>
      <c r="K16" s="53">
        <f t="shared" si="1"/>
        <v>0</v>
      </c>
    </row>
    <row r="17" spans="1:11" ht="18.75" customHeight="1" hidden="1">
      <c r="A17" s="35">
        <v>8</v>
      </c>
      <c r="B17" s="142" t="str">
        <f>'РАСЧЕТ ИНП'!B17</f>
        <v>с/п "Гаурское"</v>
      </c>
      <c r="C17" s="133"/>
      <c r="D17" s="144">
        <f>'РАСЧЕТ ИНП'!C17</f>
        <v>0</v>
      </c>
      <c r="E17" s="196"/>
      <c r="F17" s="36" t="e">
        <f>'РАСЧЕТ ИБР'!M28</f>
        <v>#DIV/0!</v>
      </c>
      <c r="G17" s="36" t="e">
        <f>'РАСЧЕТ ИБР'!M26</f>
        <v>#DIV/0!</v>
      </c>
      <c r="H17" s="24">
        <v>0</v>
      </c>
      <c r="I17" s="63">
        <f t="shared" si="2"/>
        <v>0</v>
      </c>
      <c r="J17" s="146">
        <f t="shared" si="0"/>
        <v>0</v>
      </c>
      <c r="K17" s="53">
        <f t="shared" si="1"/>
        <v>0</v>
      </c>
    </row>
    <row r="18" spans="1:11" ht="18.75" customHeight="1" hidden="1">
      <c r="A18" s="35">
        <v>9</v>
      </c>
      <c r="B18" s="142" t="str">
        <f>'РАСЧЕТ ИНП'!B18</f>
        <v>с/п "Икшицкое"</v>
      </c>
      <c r="C18" s="133"/>
      <c r="D18" s="144">
        <f>'РАСЧЕТ ИНП'!C18</f>
        <v>0</v>
      </c>
      <c r="E18" s="196"/>
      <c r="F18" s="36" t="e">
        <f>'РАСЧЕТ ИБР'!N28</f>
        <v>#DIV/0!</v>
      </c>
      <c r="G18" s="36" t="e">
        <f>'РАСЧЕТ ИБР'!N26</f>
        <v>#DIV/0!</v>
      </c>
      <c r="H18" s="24" t="e">
        <f>(C28/D28)*($E$10-F18)*G18*D18</f>
        <v>#DIV/0!</v>
      </c>
      <c r="I18" s="63" t="e">
        <f t="shared" si="2"/>
        <v>#DIV/0!</v>
      </c>
      <c r="J18" s="146">
        <f t="shared" si="0"/>
        <v>0</v>
      </c>
      <c r="K18" s="53" t="e">
        <f t="shared" si="1"/>
        <v>#DIV/0!</v>
      </c>
    </row>
    <row r="19" spans="1:11" ht="18.75" customHeight="1" hidden="1">
      <c r="A19" s="35">
        <v>10</v>
      </c>
      <c r="B19" s="142" t="str">
        <f>'РАСЧЕТ ИНП'!B19</f>
        <v>с/п "Комсомольское"</v>
      </c>
      <c r="C19" s="133"/>
      <c r="D19" s="144">
        <f>'РАСЧЕТ ИНП'!C19</f>
        <v>0</v>
      </c>
      <c r="E19" s="196"/>
      <c r="F19" s="36" t="e">
        <f>'РАСЧЕТ ИБР'!O28</f>
        <v>#DIV/0!</v>
      </c>
      <c r="G19" s="36" t="e">
        <f>'РАСЧЕТ ИБР'!O26</f>
        <v>#DIV/0!</v>
      </c>
      <c r="H19" s="24" t="e">
        <f>(C28/D28)*($E$10-F19)*G19*D19</f>
        <v>#DIV/0!</v>
      </c>
      <c r="I19" s="63" t="e">
        <f t="shared" si="2"/>
        <v>#DIV/0!</v>
      </c>
      <c r="J19" s="146">
        <f t="shared" si="0"/>
        <v>0</v>
      </c>
      <c r="K19" s="53" t="e">
        <f t="shared" si="1"/>
        <v>#DIV/0!</v>
      </c>
    </row>
    <row r="20" spans="1:11" ht="18.75" customHeight="1" hidden="1">
      <c r="A20" s="35">
        <v>11</v>
      </c>
      <c r="B20" s="142" t="str">
        <f>'РАСЧЕТ ИНП'!B20</f>
        <v>с/п "Курлычинское"</v>
      </c>
      <c r="C20" s="133"/>
      <c r="D20" s="144">
        <f>'РАСЧЕТ ИНП'!C20</f>
        <v>0</v>
      </c>
      <c r="E20" s="196"/>
      <c r="F20" s="36" t="e">
        <f>'РАСЧЕТ ИБР'!P28</f>
        <v>#DIV/0!</v>
      </c>
      <c r="G20" s="36" t="e">
        <f>'РАСЧЕТ ИБР'!P26</f>
        <v>#DIV/0!</v>
      </c>
      <c r="H20" s="24" t="e">
        <f>(C28/D28)*($E$10-F20)*G20*D20</f>
        <v>#DIV/0!</v>
      </c>
      <c r="I20" s="63" t="e">
        <f t="shared" si="2"/>
        <v>#DIV/0!</v>
      </c>
      <c r="J20" s="146">
        <f t="shared" si="0"/>
        <v>0</v>
      </c>
      <c r="K20" s="53" t="e">
        <f t="shared" si="1"/>
        <v>#DIV/0!</v>
      </c>
    </row>
    <row r="21" spans="1:11" ht="18.75" customHeight="1" hidden="1">
      <c r="A21" s="35">
        <v>12</v>
      </c>
      <c r="B21" s="142" t="str">
        <f>'РАСЧЕТ ИНП'!B21</f>
        <v>с/п "Мильгидунское"</v>
      </c>
      <c r="C21" s="133"/>
      <c r="D21" s="144">
        <f>'РАСЧЕТ ИНП'!C21</f>
        <v>0</v>
      </c>
      <c r="E21" s="196"/>
      <c r="F21" s="36" t="e">
        <f>'РАСЧЕТ ИБР'!Q28</f>
        <v>#DIV/0!</v>
      </c>
      <c r="G21" s="36" t="e">
        <f>'РАСЧЕТ ИБР'!Q26</f>
        <v>#DIV/0!</v>
      </c>
      <c r="H21" s="24">
        <v>0</v>
      </c>
      <c r="I21" s="63">
        <f t="shared" si="2"/>
        <v>0</v>
      </c>
      <c r="J21" s="146">
        <f t="shared" si="0"/>
        <v>0</v>
      </c>
      <c r="K21" s="53">
        <f t="shared" si="1"/>
        <v>0</v>
      </c>
    </row>
    <row r="22" spans="1:11" ht="18.75" customHeight="1" hidden="1">
      <c r="A22" s="35">
        <v>13</v>
      </c>
      <c r="B22" s="142" t="str">
        <f>'РАСЧЕТ ИНП'!B22</f>
        <v>с/п "Новоильинское"</v>
      </c>
      <c r="C22" s="133"/>
      <c r="D22" s="144">
        <f>'РАСЧЕТ ИНП'!C22</f>
        <v>0</v>
      </c>
      <c r="E22" s="196"/>
      <c r="F22" s="36" t="e">
        <f>'РАСЧЕТ ИБР'!R28</f>
        <v>#DIV/0!</v>
      </c>
      <c r="G22" s="36" t="e">
        <f>'РАСЧЕТ ИБР'!R26</f>
        <v>#DIV/0!</v>
      </c>
      <c r="H22" s="24" t="e">
        <f>(C28/D28)*($E$10-F22)*G22*D22</f>
        <v>#DIV/0!</v>
      </c>
      <c r="I22" s="63" t="e">
        <f t="shared" si="2"/>
        <v>#DIV/0!</v>
      </c>
      <c r="J22" s="146">
        <f t="shared" si="0"/>
        <v>0</v>
      </c>
      <c r="K22" s="53" t="e">
        <f t="shared" si="1"/>
        <v>#DIV/0!</v>
      </c>
    </row>
    <row r="23" spans="1:11" ht="18.75" customHeight="1" hidden="1">
      <c r="A23" s="35">
        <v>14</v>
      </c>
      <c r="B23" s="142" t="str">
        <f>'РАСЧЕТ ИНП'!B23</f>
        <v>с/п "Новооловское"</v>
      </c>
      <c r="C23" s="133"/>
      <c r="D23" s="144">
        <f>'РАСЧЕТ ИНП'!C23</f>
        <v>0</v>
      </c>
      <c r="E23" s="196"/>
      <c r="F23" s="36" t="e">
        <f>'РАСЧЕТ ИБР'!S28</f>
        <v>#DIV/0!</v>
      </c>
      <c r="G23" s="36" t="e">
        <f>'РАСЧЕТ ИБР'!S26</f>
        <v>#DIV/0!</v>
      </c>
      <c r="H23" s="24" t="e">
        <f>(C28/D28)*($E$10-F23)*G23*D23</f>
        <v>#DIV/0!</v>
      </c>
      <c r="I23" s="63" t="e">
        <f t="shared" si="2"/>
        <v>#DIV/0!</v>
      </c>
      <c r="J23" s="146">
        <f t="shared" si="0"/>
        <v>0</v>
      </c>
      <c r="K23" s="53" t="e">
        <f t="shared" si="1"/>
        <v>#DIV/0!</v>
      </c>
    </row>
    <row r="24" spans="1:11" ht="18.75" customHeight="1" hidden="1">
      <c r="A24" s="35">
        <v>15</v>
      </c>
      <c r="B24" s="142" t="str">
        <f>'РАСЧЕТ ИНП'!B24</f>
        <v>с/п "Старооловское"</v>
      </c>
      <c r="C24" s="133"/>
      <c r="D24" s="144">
        <f>'РАСЧЕТ ИНП'!C24</f>
        <v>0</v>
      </c>
      <c r="E24" s="196"/>
      <c r="F24" s="36" t="e">
        <f>'РАСЧЕТ ИБР'!T28</f>
        <v>#DIV/0!</v>
      </c>
      <c r="G24" s="36" t="e">
        <f>'РАСЧЕТ ИБР'!R26</f>
        <v>#DIV/0!</v>
      </c>
      <c r="H24" s="24">
        <v>0</v>
      </c>
      <c r="I24" s="63">
        <f t="shared" si="2"/>
        <v>0</v>
      </c>
      <c r="J24" s="146">
        <f t="shared" si="0"/>
        <v>0</v>
      </c>
      <c r="K24" s="53">
        <f t="shared" si="1"/>
        <v>0</v>
      </c>
    </row>
    <row r="25" spans="1:11" ht="18.75" customHeight="1" hidden="1">
      <c r="A25" s="35">
        <v>16</v>
      </c>
      <c r="B25" s="142" t="str">
        <f>'РАСЧЕТ ИНП'!B25</f>
        <v>с/п "Укурейское"</v>
      </c>
      <c r="C25" s="133"/>
      <c r="D25" s="144">
        <f>'РАСЧЕТ ИНП'!C25</f>
        <v>0</v>
      </c>
      <c r="E25" s="196"/>
      <c r="F25" s="36" t="e">
        <f>'РАСЧЕТ ИБР'!U28</f>
        <v>#DIV/0!</v>
      </c>
      <c r="G25" s="36" t="e">
        <f>'РАСЧЕТ ИБР'!U26</f>
        <v>#DIV/0!</v>
      </c>
      <c r="H25" s="24">
        <v>0</v>
      </c>
      <c r="I25" s="63">
        <f t="shared" si="2"/>
        <v>0</v>
      </c>
      <c r="J25" s="146">
        <f t="shared" si="0"/>
        <v>0</v>
      </c>
      <c r="K25" s="53">
        <f t="shared" si="1"/>
        <v>0</v>
      </c>
    </row>
    <row r="26" spans="1:11" ht="18.75" customHeight="1" hidden="1">
      <c r="A26" s="35">
        <v>17</v>
      </c>
      <c r="B26" s="142" t="str">
        <f>'РАСЧЕТ ИНП'!B26</f>
        <v>с/п "Урюмское"</v>
      </c>
      <c r="C26" s="133"/>
      <c r="D26" s="144">
        <f>'РАСЧЕТ ИНП'!C26</f>
        <v>0</v>
      </c>
      <c r="E26" s="196"/>
      <c r="F26" s="36" t="e">
        <f>'РАСЧЕТ ИБР'!V28</f>
        <v>#DIV/0!</v>
      </c>
      <c r="G26" s="36" t="e">
        <f>'РАСЧЕТ ИБР'!V26</f>
        <v>#DIV/0!</v>
      </c>
      <c r="H26" s="24">
        <v>0</v>
      </c>
      <c r="I26" s="63">
        <f t="shared" si="2"/>
        <v>0</v>
      </c>
      <c r="J26" s="146">
        <f t="shared" si="0"/>
        <v>0</v>
      </c>
      <c r="K26" s="53">
        <f t="shared" si="1"/>
        <v>0</v>
      </c>
    </row>
    <row r="27" spans="1:11" ht="18.75" customHeight="1" hidden="1">
      <c r="A27" s="35">
        <v>18</v>
      </c>
      <c r="B27" s="142" t="str">
        <f>'РАСЧЕТ ИНП'!B27</f>
        <v>с/п "Утанское"</v>
      </c>
      <c r="C27" s="133"/>
      <c r="D27" s="144">
        <f>'РАСЧЕТ ИНП'!C27</f>
        <v>0</v>
      </c>
      <c r="E27" s="196"/>
      <c r="F27" s="36" t="e">
        <f>'РАСЧЕТ ИБР'!W28</f>
        <v>#DIV/0!</v>
      </c>
      <c r="G27" s="36" t="e">
        <f>'РАСЧЕТ ИБР'!W26</f>
        <v>#DIV/0!</v>
      </c>
      <c r="H27" s="24" t="e">
        <f>(C28/D28)*($E$10-F27)*G27*D27</f>
        <v>#DIV/0!</v>
      </c>
      <c r="I27" s="63" t="e">
        <f t="shared" si="2"/>
        <v>#DIV/0!</v>
      </c>
      <c r="J27" s="146">
        <f t="shared" si="0"/>
        <v>0</v>
      </c>
      <c r="K27" s="53" t="e">
        <f t="shared" si="1"/>
        <v>#DIV/0!</v>
      </c>
    </row>
    <row r="28" spans="1:14" ht="18.75" customHeight="1">
      <c r="A28" s="35"/>
      <c r="B28" s="142" t="s">
        <v>43</v>
      </c>
      <c r="C28" s="151">
        <f>SUM(C10:C27)</f>
        <v>105810.5</v>
      </c>
      <c r="D28" s="145">
        <f>SUM(D10:D27)</f>
        <v>21825</v>
      </c>
      <c r="E28" s="197"/>
      <c r="F28" s="36">
        <f>SUM(F10:F13)</f>
        <v>3.104</v>
      </c>
      <c r="G28" s="36">
        <f>SUM(G10:G13)</f>
        <v>4.51</v>
      </c>
      <c r="H28" s="36">
        <f>SUM(H10:H13)</f>
        <v>850.6</v>
      </c>
      <c r="I28" s="152">
        <f>SUM(I10:I13)</f>
        <v>4149.7</v>
      </c>
      <c r="J28" s="147">
        <f>C34</f>
        <v>3218.1</v>
      </c>
      <c r="K28" s="36">
        <f>SUM(K10:K13)</f>
        <v>7367.8</v>
      </c>
      <c r="M28" s="159">
        <f>SUM(M10:M13)</f>
        <v>3251925</v>
      </c>
      <c r="N28" s="159">
        <f>SUM(N10:N13)</f>
        <v>3271600</v>
      </c>
    </row>
    <row r="29" spans="1:6" ht="12.75">
      <c r="A29" t="s">
        <v>22</v>
      </c>
      <c r="F29" s="39"/>
    </row>
    <row r="30" spans="1:8" ht="32.25" customHeight="1">
      <c r="A30" s="203" t="s">
        <v>46</v>
      </c>
      <c r="B30" s="203"/>
      <c r="C30" s="116">
        <f>C31*C32-C33</f>
        <v>4149.7</v>
      </c>
      <c r="E30" s="38"/>
      <c r="F30" s="39"/>
      <c r="G30" s="37"/>
      <c r="H30" s="40"/>
    </row>
    <row r="31" spans="1:8" ht="39.75" customHeight="1">
      <c r="A31" s="194" t="s">
        <v>47</v>
      </c>
      <c r="B31" s="194"/>
      <c r="C31" s="117">
        <v>437275</v>
      </c>
      <c r="E31" s="37"/>
      <c r="F31" s="39"/>
      <c r="G31" s="37"/>
      <c r="H31" s="40"/>
    </row>
    <row r="32" spans="1:8" ht="55.5" customHeight="1">
      <c r="A32" s="194" t="s">
        <v>48</v>
      </c>
      <c r="B32" s="194"/>
      <c r="C32" s="118">
        <v>0.25146796202</v>
      </c>
      <c r="E32" s="37"/>
      <c r="F32" s="39"/>
      <c r="G32" s="37"/>
      <c r="H32" s="40"/>
    </row>
    <row r="33" spans="1:8" ht="66.75" customHeight="1">
      <c r="A33" s="194" t="s">
        <v>49</v>
      </c>
      <c r="B33" s="194"/>
      <c r="C33" s="125">
        <f>C28</f>
        <v>105811</v>
      </c>
      <c r="E33" s="26"/>
      <c r="H33" s="25">
        <f>H32+H31+H30</f>
        <v>0</v>
      </c>
    </row>
    <row r="34" spans="1:5" ht="12.75">
      <c r="A34" s="200" t="s">
        <v>50</v>
      </c>
      <c r="B34" s="200"/>
      <c r="C34" s="149">
        <v>3218.1</v>
      </c>
      <c r="D34" s="26"/>
      <c r="E34" s="26"/>
    </row>
    <row r="35" spans="1:4" ht="12.75">
      <c r="A35" s="201" t="s">
        <v>51</v>
      </c>
      <c r="B35" s="202"/>
      <c r="C35" s="150">
        <f>C34+C30</f>
        <v>7367.8</v>
      </c>
      <c r="D35" s="62"/>
    </row>
    <row r="37" ht="20.25">
      <c r="B37" s="56" t="s">
        <v>67</v>
      </c>
    </row>
    <row r="42" ht="12.75">
      <c r="B42" t="e">
        <f>#REF!='РАСЧЕТ ИНП'!#REF!</f>
        <v>#REF!</v>
      </c>
    </row>
  </sheetData>
  <sheetProtection/>
  <mergeCells count="21">
    <mergeCell ref="A35:B35"/>
    <mergeCell ref="A32:B32"/>
    <mergeCell ref="E5:E8"/>
    <mergeCell ref="A4:A8"/>
    <mergeCell ref="A30:B30"/>
    <mergeCell ref="B2:K2"/>
    <mergeCell ref="I5:I8"/>
    <mergeCell ref="D4:I4"/>
    <mergeCell ref="D5:D8"/>
    <mergeCell ref="F5:F8"/>
    <mergeCell ref="A34:B34"/>
    <mergeCell ref="B4:B8"/>
    <mergeCell ref="C5:C8"/>
    <mergeCell ref="H5:H8"/>
    <mergeCell ref="K4:K8"/>
    <mergeCell ref="J5:J8"/>
    <mergeCell ref="C3:G3"/>
    <mergeCell ref="A31:B31"/>
    <mergeCell ref="A33:B33"/>
    <mergeCell ref="G5:G8"/>
    <mergeCell ref="E10:E28"/>
  </mergeCells>
  <printOptions/>
  <pageMargins left="0.31496062992125984" right="0.1968503937007874" top="0.4724409448818898" bottom="0.35433070866141736" header="0.5118110236220472" footer="0.5118110236220472"/>
  <pageSetup fitToWidth="2" horizontalDpi="600" verticalDpi="600" orientation="landscape" paperSize="9" scale="65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N57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5.125" style="41" customWidth="1"/>
    <col min="2" max="2" width="21.125" style="41" customWidth="1"/>
    <col min="3" max="3" width="14.375" style="41" customWidth="1"/>
    <col min="4" max="4" width="12.375" style="41" customWidth="1"/>
    <col min="5" max="5" width="13.00390625" style="41" customWidth="1"/>
    <col min="6" max="6" width="13.125" style="41" customWidth="1"/>
    <col min="7" max="7" width="16.375" style="154" customWidth="1"/>
    <col min="8" max="8" width="14.125" style="41" customWidth="1"/>
    <col min="9" max="9" width="13.25390625" style="0" customWidth="1"/>
    <col min="10" max="10" width="13.00390625" style="41" customWidth="1"/>
    <col min="11" max="11" width="15.125" style="41" customWidth="1"/>
    <col min="12" max="14" width="0" style="41" hidden="1" customWidth="1"/>
    <col min="15" max="16384" width="9.125" style="41" customWidth="1"/>
  </cols>
  <sheetData>
    <row r="1" spans="1:11" ht="44.25" customHeight="1">
      <c r="A1" s="229" t="s">
        <v>107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8" ht="15.75">
      <c r="A2" s="42"/>
      <c r="B2" s="49">
        <v>2022</v>
      </c>
      <c r="C2" s="42"/>
      <c r="D2" s="42"/>
      <c r="E2" s="42"/>
      <c r="F2" s="42"/>
      <c r="G2" s="153"/>
      <c r="H2" s="42"/>
    </row>
    <row r="3" spans="1:8" ht="12.75">
      <c r="A3" s="42"/>
      <c r="B3" s="42"/>
      <c r="C3" s="42"/>
      <c r="D3" s="42"/>
      <c r="E3" s="42"/>
      <c r="F3" s="42"/>
      <c r="G3" s="153"/>
      <c r="H3" s="42"/>
    </row>
    <row r="4" spans="1:11" ht="12.75" customHeight="1">
      <c r="A4" s="231" t="s">
        <v>3</v>
      </c>
      <c r="B4" s="234" t="s">
        <v>53</v>
      </c>
      <c r="C4" s="237" t="s">
        <v>101</v>
      </c>
      <c r="D4" s="240" t="s">
        <v>54</v>
      </c>
      <c r="E4" s="241"/>
      <c r="F4" s="242"/>
      <c r="G4" s="237" t="s">
        <v>108</v>
      </c>
      <c r="H4" s="228" t="s">
        <v>109</v>
      </c>
      <c r="I4" s="210" t="s">
        <v>110</v>
      </c>
      <c r="J4" s="210" t="s">
        <v>102</v>
      </c>
      <c r="K4" s="210" t="s">
        <v>55</v>
      </c>
    </row>
    <row r="5" spans="1:11" ht="23.25" customHeight="1">
      <c r="A5" s="232"/>
      <c r="B5" s="235"/>
      <c r="C5" s="238"/>
      <c r="D5" s="228" t="s">
        <v>57</v>
      </c>
      <c r="E5" s="228" t="s">
        <v>58</v>
      </c>
      <c r="F5" s="228" t="s">
        <v>103</v>
      </c>
      <c r="G5" s="238"/>
      <c r="H5" s="228"/>
      <c r="I5" s="211"/>
      <c r="J5" s="211"/>
      <c r="K5" s="211"/>
    </row>
    <row r="6" spans="1:11" s="43" customFormat="1" ht="39" customHeight="1">
      <c r="A6" s="233"/>
      <c r="B6" s="236"/>
      <c r="C6" s="239"/>
      <c r="D6" s="228"/>
      <c r="E6" s="228"/>
      <c r="F6" s="228"/>
      <c r="G6" s="239"/>
      <c r="H6" s="228"/>
      <c r="I6" s="212"/>
      <c r="J6" s="212"/>
      <c r="K6" s="212"/>
    </row>
    <row r="7" spans="1:11" s="43" customFormat="1" ht="12.75">
      <c r="A7" s="50"/>
      <c r="C7" s="47">
        <v>1</v>
      </c>
      <c r="D7" s="47" t="s">
        <v>24</v>
      </c>
      <c r="E7" s="47" t="s">
        <v>59</v>
      </c>
      <c r="F7" s="47" t="s">
        <v>59</v>
      </c>
      <c r="G7" s="46">
        <v>2</v>
      </c>
      <c r="H7" s="46" t="s">
        <v>60</v>
      </c>
      <c r="I7" s="48">
        <v>4</v>
      </c>
      <c r="J7" s="48">
        <v>5</v>
      </c>
      <c r="K7" s="48" t="s">
        <v>61</v>
      </c>
    </row>
    <row r="8" spans="1:11" ht="15.75">
      <c r="A8" s="51">
        <f>'[1]Данные'!A5</f>
        <v>1</v>
      </c>
      <c r="B8" s="111" t="str">
        <f>'РАСЧЕТ ИНП'!B10</f>
        <v>г/п "А-Зиловское"</v>
      </c>
      <c r="C8" s="137">
        <f>SUM(D8:F8)</f>
        <v>445.7</v>
      </c>
      <c r="D8" s="138">
        <v>0</v>
      </c>
      <c r="E8" s="138">
        <v>445.7</v>
      </c>
      <c r="F8" s="138"/>
      <c r="G8" s="138">
        <v>17020.6</v>
      </c>
      <c r="H8" s="137">
        <f>C8+G8</f>
        <v>17466.3</v>
      </c>
      <c r="I8" s="139">
        <v>5687.5</v>
      </c>
      <c r="J8" s="139">
        <v>60</v>
      </c>
      <c r="K8" s="140">
        <f>H8-I8-J8</f>
        <v>11718.8</v>
      </c>
    </row>
    <row r="9" spans="1:11" ht="15.75">
      <c r="A9" s="51">
        <f>'[1]Данные'!A6</f>
        <v>2</v>
      </c>
      <c r="B9" s="111" t="str">
        <f>'РАСЧЕТ ИНП'!B11</f>
        <v>г/п "Букачачинское"</v>
      </c>
      <c r="C9" s="137">
        <f>SUM(D9:F9)</f>
        <v>8318.7</v>
      </c>
      <c r="D9" s="138">
        <v>3915</v>
      </c>
      <c r="E9" s="138">
        <v>265.8</v>
      </c>
      <c r="F9" s="138">
        <v>4137.9</v>
      </c>
      <c r="G9" s="138">
        <v>3958.2</v>
      </c>
      <c r="H9" s="137">
        <f aca="true" t="shared" si="0" ref="H9:H25">C9+G9</f>
        <v>12276.9</v>
      </c>
      <c r="I9" s="139">
        <v>6177</v>
      </c>
      <c r="J9" s="139">
        <v>4449.1</v>
      </c>
      <c r="K9" s="140">
        <f aca="true" t="shared" si="1" ref="K9:K25">H9-I9-J9</f>
        <v>1650.8</v>
      </c>
    </row>
    <row r="10" spans="1:11" ht="15.75">
      <c r="A10" s="51">
        <f>'[1]Данные'!A7</f>
        <v>3</v>
      </c>
      <c r="B10" s="111" t="str">
        <f>'РАСЧЕТ ИНП'!B12</f>
        <v>г/п "Жирекенское"</v>
      </c>
      <c r="C10" s="137">
        <f aca="true" t="shared" si="2" ref="C10:C25">SUM(D10:F10)</f>
        <v>643.3</v>
      </c>
      <c r="D10" s="138">
        <v>0</v>
      </c>
      <c r="E10" s="138">
        <v>643.3</v>
      </c>
      <c r="F10" s="138"/>
      <c r="G10" s="138">
        <v>10474</v>
      </c>
      <c r="H10" s="137">
        <f t="shared" si="0"/>
        <v>11117.3</v>
      </c>
      <c r="I10" s="139">
        <v>8581.8</v>
      </c>
      <c r="J10" s="139">
        <v>2364.9</v>
      </c>
      <c r="K10" s="140">
        <f t="shared" si="1"/>
        <v>170.6</v>
      </c>
    </row>
    <row r="11" spans="1:11" ht="15.75">
      <c r="A11" s="51">
        <f>'[1]Данные'!A8</f>
        <v>4</v>
      </c>
      <c r="B11" s="111" t="str">
        <f>'РАСЧЕТ ИНП'!B13</f>
        <v>г/п "Чернышевское"</v>
      </c>
      <c r="C11" s="137">
        <f t="shared" si="2"/>
        <v>1898.8</v>
      </c>
      <c r="D11" s="138">
        <v>0</v>
      </c>
      <c r="E11" s="138">
        <v>1898.8</v>
      </c>
      <c r="F11" s="138"/>
      <c r="G11" s="138">
        <v>66956.8</v>
      </c>
      <c r="H11" s="137">
        <f t="shared" si="0"/>
        <v>68855.6</v>
      </c>
      <c r="I11" s="139">
        <v>16950.7</v>
      </c>
      <c r="J11" s="139">
        <v>1822.6</v>
      </c>
      <c r="K11" s="140">
        <f t="shared" si="1"/>
        <v>50082.3</v>
      </c>
    </row>
    <row r="12" spans="1:11" ht="15.75" hidden="1">
      <c r="A12" s="51">
        <f>'[1]Данные'!A9</f>
        <v>5</v>
      </c>
      <c r="B12" s="44" t="str">
        <f>'РАСЧЕТ ИНП'!B14</f>
        <v>с/п "Алеурское"</v>
      </c>
      <c r="C12" s="137">
        <f t="shared" si="2"/>
        <v>0</v>
      </c>
      <c r="D12" s="138"/>
      <c r="E12" s="138"/>
      <c r="F12" s="138"/>
      <c r="G12" s="138"/>
      <c r="H12" s="137">
        <f t="shared" si="0"/>
        <v>0</v>
      </c>
      <c r="I12" s="139"/>
      <c r="J12" s="139"/>
      <c r="K12" s="140">
        <f t="shared" si="1"/>
        <v>0</v>
      </c>
    </row>
    <row r="13" spans="1:11" ht="15.75" hidden="1">
      <c r="A13" s="51">
        <f>'[1]Данные'!A10</f>
        <v>6</v>
      </c>
      <c r="B13" s="58" t="s">
        <v>85</v>
      </c>
      <c r="C13" s="137">
        <f t="shared" si="2"/>
        <v>0</v>
      </c>
      <c r="D13" s="138"/>
      <c r="E13" s="138"/>
      <c r="F13" s="138"/>
      <c r="G13" s="138"/>
      <c r="H13" s="137">
        <f t="shared" si="0"/>
        <v>0</v>
      </c>
      <c r="I13" s="139"/>
      <c r="J13" s="139"/>
      <c r="K13" s="140">
        <f t="shared" si="1"/>
        <v>0</v>
      </c>
    </row>
    <row r="14" spans="1:11" ht="15.75" hidden="1">
      <c r="A14" s="51">
        <f>'[1]Данные'!A11</f>
        <v>7</v>
      </c>
      <c r="B14" s="44" t="str">
        <f>'РАСЧЕТ ИНП'!B16</f>
        <v>с/п "Бушулейское</v>
      </c>
      <c r="C14" s="137">
        <f t="shared" si="2"/>
        <v>0</v>
      </c>
      <c r="D14" s="138"/>
      <c r="E14" s="138"/>
      <c r="F14" s="138"/>
      <c r="G14" s="138"/>
      <c r="H14" s="137">
        <f t="shared" si="0"/>
        <v>0</v>
      </c>
      <c r="I14" s="139"/>
      <c r="J14" s="139"/>
      <c r="K14" s="140">
        <f t="shared" si="1"/>
        <v>0</v>
      </c>
    </row>
    <row r="15" spans="1:11" ht="15.75" hidden="1">
      <c r="A15" s="51">
        <f>'[1]Данные'!A12</f>
        <v>8</v>
      </c>
      <c r="B15" s="44" t="str">
        <f>'РАСЧЕТ ИНП'!B17</f>
        <v>с/п "Гаурское"</v>
      </c>
      <c r="C15" s="137">
        <f t="shared" si="2"/>
        <v>0</v>
      </c>
      <c r="D15" s="138"/>
      <c r="E15" s="138"/>
      <c r="F15" s="138"/>
      <c r="G15" s="138"/>
      <c r="H15" s="137">
        <f t="shared" si="0"/>
        <v>0</v>
      </c>
      <c r="I15" s="139"/>
      <c r="J15" s="139"/>
      <c r="K15" s="140">
        <f t="shared" si="1"/>
        <v>0</v>
      </c>
    </row>
    <row r="16" spans="1:11" ht="15.75" hidden="1">
      <c r="A16" s="51">
        <f>'[1]Данные'!A13</f>
        <v>9</v>
      </c>
      <c r="B16" s="59" t="s">
        <v>75</v>
      </c>
      <c r="C16" s="137">
        <f t="shared" si="2"/>
        <v>0</v>
      </c>
      <c r="D16" s="138"/>
      <c r="E16" s="138"/>
      <c r="F16" s="138"/>
      <c r="G16" s="138"/>
      <c r="H16" s="137">
        <f t="shared" si="0"/>
        <v>0</v>
      </c>
      <c r="I16" s="139"/>
      <c r="J16" s="139"/>
      <c r="K16" s="140">
        <f t="shared" si="1"/>
        <v>0</v>
      </c>
    </row>
    <row r="17" spans="1:11" ht="15.75" hidden="1">
      <c r="A17" s="51">
        <v>10</v>
      </c>
      <c r="B17" s="44" t="str">
        <f>'РАСЧЕТ ИНП'!B19</f>
        <v>с/п "Комсомольское"</v>
      </c>
      <c r="C17" s="137">
        <f t="shared" si="2"/>
        <v>0</v>
      </c>
      <c r="D17" s="138"/>
      <c r="E17" s="138"/>
      <c r="F17" s="138"/>
      <c r="G17" s="138"/>
      <c r="H17" s="137">
        <f t="shared" si="0"/>
        <v>0</v>
      </c>
      <c r="I17" s="139"/>
      <c r="J17" s="139"/>
      <c r="K17" s="140">
        <f t="shared" si="1"/>
        <v>0</v>
      </c>
    </row>
    <row r="18" spans="1:11" ht="15.75" hidden="1">
      <c r="A18" s="51">
        <v>11</v>
      </c>
      <c r="B18" s="44" t="str">
        <f>'РАСЧЕТ ИНП'!B20</f>
        <v>с/п "Курлычинское"</v>
      </c>
      <c r="C18" s="137">
        <f t="shared" si="2"/>
        <v>0</v>
      </c>
      <c r="D18" s="138"/>
      <c r="E18" s="138"/>
      <c r="F18" s="138"/>
      <c r="G18" s="138"/>
      <c r="H18" s="137">
        <f t="shared" si="0"/>
        <v>0</v>
      </c>
      <c r="I18" s="139"/>
      <c r="J18" s="139"/>
      <c r="K18" s="140">
        <f t="shared" si="1"/>
        <v>0</v>
      </c>
    </row>
    <row r="19" spans="1:11" ht="15.75" hidden="1">
      <c r="A19" s="51">
        <v>12</v>
      </c>
      <c r="B19" s="44" t="str">
        <f>'РАСЧЕТ ИНП'!B21</f>
        <v>с/п "Мильгидунское"</v>
      </c>
      <c r="C19" s="137">
        <f t="shared" si="2"/>
        <v>0</v>
      </c>
      <c r="D19" s="138"/>
      <c r="E19" s="138"/>
      <c r="F19" s="138"/>
      <c r="G19" s="138"/>
      <c r="H19" s="137">
        <f t="shared" si="0"/>
        <v>0</v>
      </c>
      <c r="I19" s="139"/>
      <c r="J19" s="139"/>
      <c r="K19" s="140">
        <f t="shared" si="1"/>
        <v>0</v>
      </c>
    </row>
    <row r="20" spans="1:11" ht="15.75" hidden="1">
      <c r="A20" s="51">
        <v>13</v>
      </c>
      <c r="B20" s="44" t="str">
        <f>'РАСЧЕТ ИНП'!B22</f>
        <v>с/п "Новоильинское"</v>
      </c>
      <c r="C20" s="137">
        <f t="shared" si="2"/>
        <v>0</v>
      </c>
      <c r="D20" s="138"/>
      <c r="E20" s="138"/>
      <c r="F20" s="138"/>
      <c r="G20" s="138"/>
      <c r="H20" s="137">
        <f t="shared" si="0"/>
        <v>0</v>
      </c>
      <c r="I20" s="139"/>
      <c r="J20" s="139"/>
      <c r="K20" s="140">
        <f t="shared" si="1"/>
        <v>0</v>
      </c>
    </row>
    <row r="21" spans="1:11" ht="15.75" hidden="1">
      <c r="A21" s="51">
        <v>14</v>
      </c>
      <c r="B21" s="44" t="str">
        <f>'РАСЧЕТ ИНП'!B23</f>
        <v>с/п "Новооловское"</v>
      </c>
      <c r="C21" s="137">
        <f t="shared" si="2"/>
        <v>0</v>
      </c>
      <c r="D21" s="138"/>
      <c r="E21" s="138"/>
      <c r="F21" s="138"/>
      <c r="G21" s="138"/>
      <c r="H21" s="137">
        <f t="shared" si="0"/>
        <v>0</v>
      </c>
      <c r="I21" s="139"/>
      <c r="J21" s="139"/>
      <c r="K21" s="140">
        <f t="shared" si="1"/>
        <v>0</v>
      </c>
    </row>
    <row r="22" spans="1:11" ht="15.75" hidden="1">
      <c r="A22" s="51">
        <v>15</v>
      </c>
      <c r="B22" s="44" t="str">
        <f>'РАСЧЕТ ИНП'!B24</f>
        <v>с/п "Старооловское"</v>
      </c>
      <c r="C22" s="137">
        <f t="shared" si="2"/>
        <v>0</v>
      </c>
      <c r="D22" s="138"/>
      <c r="E22" s="138"/>
      <c r="F22" s="138"/>
      <c r="G22" s="138"/>
      <c r="H22" s="137">
        <f t="shared" si="0"/>
        <v>0</v>
      </c>
      <c r="I22" s="139"/>
      <c r="J22" s="139"/>
      <c r="K22" s="140">
        <f t="shared" si="1"/>
        <v>0</v>
      </c>
    </row>
    <row r="23" spans="1:11" ht="15.75" hidden="1">
      <c r="A23" s="51">
        <v>16</v>
      </c>
      <c r="B23" s="44" t="str">
        <f>'РАСЧЕТ ИНП'!B25</f>
        <v>с/п "Укурейское"</v>
      </c>
      <c r="C23" s="137">
        <f t="shared" si="2"/>
        <v>0</v>
      </c>
      <c r="D23" s="138"/>
      <c r="E23" s="138"/>
      <c r="F23" s="138"/>
      <c r="G23" s="138"/>
      <c r="H23" s="137">
        <f t="shared" si="0"/>
        <v>0</v>
      </c>
      <c r="I23" s="139"/>
      <c r="J23" s="139"/>
      <c r="K23" s="140">
        <f t="shared" si="1"/>
        <v>0</v>
      </c>
    </row>
    <row r="24" spans="1:11" ht="15.75" hidden="1">
      <c r="A24" s="51">
        <v>17</v>
      </c>
      <c r="B24" s="44" t="str">
        <f>'РАСЧЕТ ИНП'!B26</f>
        <v>с/п "Урюмское"</v>
      </c>
      <c r="C24" s="137">
        <f t="shared" si="2"/>
        <v>0</v>
      </c>
      <c r="D24" s="138"/>
      <c r="E24" s="138"/>
      <c r="F24" s="138"/>
      <c r="G24" s="138"/>
      <c r="H24" s="137">
        <f t="shared" si="0"/>
        <v>0</v>
      </c>
      <c r="I24" s="139"/>
      <c r="J24" s="139"/>
      <c r="K24" s="140">
        <f t="shared" si="1"/>
        <v>0</v>
      </c>
    </row>
    <row r="25" spans="1:11" ht="15.75" hidden="1">
      <c r="A25" s="51">
        <v>18</v>
      </c>
      <c r="B25" s="44" t="str">
        <f>'РАСЧЕТ ИНП'!B27</f>
        <v>с/п "Утанское"</v>
      </c>
      <c r="C25" s="137">
        <f t="shared" si="2"/>
        <v>0</v>
      </c>
      <c r="D25" s="138"/>
      <c r="E25" s="138"/>
      <c r="F25" s="138"/>
      <c r="G25" s="138"/>
      <c r="H25" s="137">
        <f t="shared" si="0"/>
        <v>0</v>
      </c>
      <c r="I25" s="139"/>
      <c r="J25" s="139"/>
      <c r="K25" s="140">
        <f t="shared" si="1"/>
        <v>0</v>
      </c>
    </row>
    <row r="26" spans="1:11" s="61" customFormat="1" ht="15.75">
      <c r="A26" s="51"/>
      <c r="B26" s="45" t="s">
        <v>56</v>
      </c>
      <c r="C26" s="141">
        <f aca="true" t="shared" si="3" ref="C26:K26">SUM(C8:C25)</f>
        <v>11306.5</v>
      </c>
      <c r="D26" s="141">
        <f t="shared" si="3"/>
        <v>3915</v>
      </c>
      <c r="E26" s="141">
        <f t="shared" si="3"/>
        <v>3253.6</v>
      </c>
      <c r="F26" s="141">
        <f t="shared" si="3"/>
        <v>4137.9</v>
      </c>
      <c r="G26" s="158">
        <f t="shared" si="3"/>
        <v>98409.6</v>
      </c>
      <c r="H26" s="141">
        <f t="shared" si="3"/>
        <v>109716.1</v>
      </c>
      <c r="I26" s="141">
        <f t="shared" si="3"/>
        <v>37397</v>
      </c>
      <c r="J26" s="141">
        <f t="shared" si="3"/>
        <v>8696.6</v>
      </c>
      <c r="K26" s="141">
        <f t="shared" si="3"/>
        <v>63622.5</v>
      </c>
    </row>
    <row r="29" spans="1:11" ht="15.75">
      <c r="A29" s="213"/>
      <c r="B29" s="214"/>
      <c r="C29" s="214"/>
      <c r="D29" s="214"/>
      <c r="E29" s="214"/>
      <c r="F29" s="214"/>
      <c r="G29" s="214"/>
      <c r="H29" s="214"/>
      <c r="I29" s="214"/>
      <c r="J29" s="214"/>
      <c r="K29" s="214"/>
    </row>
    <row r="30" spans="1:8" ht="15.75">
      <c r="A30" s="42"/>
      <c r="B30" s="49">
        <v>2023</v>
      </c>
      <c r="C30" s="42"/>
      <c r="D30" s="42"/>
      <c r="E30" s="42"/>
      <c r="F30" s="42"/>
      <c r="G30" s="153"/>
      <c r="H30" s="42"/>
    </row>
    <row r="31" spans="1:8" ht="12.75">
      <c r="A31" s="42"/>
      <c r="B31" s="42"/>
      <c r="C31" s="42"/>
      <c r="D31" s="42"/>
      <c r="E31" s="42"/>
      <c r="F31" s="42"/>
      <c r="G31" s="153"/>
      <c r="H31" s="42"/>
    </row>
    <row r="32" spans="1:13" ht="17.25" customHeight="1">
      <c r="A32" s="225" t="s">
        <v>3</v>
      </c>
      <c r="B32" s="216" t="s">
        <v>53</v>
      </c>
      <c r="C32" s="219" t="s">
        <v>117</v>
      </c>
      <c r="D32" s="222" t="s">
        <v>54</v>
      </c>
      <c r="E32" s="223"/>
      <c r="F32" s="224"/>
      <c r="G32" s="219" t="s">
        <v>111</v>
      </c>
      <c r="H32" s="215" t="s">
        <v>112</v>
      </c>
      <c r="I32" s="207" t="s">
        <v>113</v>
      </c>
      <c r="J32" s="207" t="s">
        <v>114</v>
      </c>
      <c r="K32" s="207" t="s">
        <v>55</v>
      </c>
      <c r="L32" s="204" t="s">
        <v>98</v>
      </c>
      <c r="M32" s="204" t="s">
        <v>99</v>
      </c>
    </row>
    <row r="33" spans="1:13" ht="12.75" customHeight="1">
      <c r="A33" s="226"/>
      <c r="B33" s="217"/>
      <c r="C33" s="220"/>
      <c r="D33" s="215" t="s">
        <v>57</v>
      </c>
      <c r="E33" s="215" t="s">
        <v>58</v>
      </c>
      <c r="F33" s="215" t="s">
        <v>103</v>
      </c>
      <c r="G33" s="220"/>
      <c r="H33" s="215"/>
      <c r="I33" s="208"/>
      <c r="J33" s="208"/>
      <c r="K33" s="208"/>
      <c r="L33" s="205"/>
      <c r="M33" s="205"/>
    </row>
    <row r="34" spans="1:13" ht="96" customHeight="1">
      <c r="A34" s="227"/>
      <c r="B34" s="218"/>
      <c r="C34" s="221"/>
      <c r="D34" s="215"/>
      <c r="E34" s="215"/>
      <c r="F34" s="215"/>
      <c r="G34" s="221"/>
      <c r="H34" s="215"/>
      <c r="I34" s="209"/>
      <c r="J34" s="209"/>
      <c r="K34" s="209"/>
      <c r="L34" s="206"/>
      <c r="M34" s="206"/>
    </row>
    <row r="35" spans="1:13" ht="15.75">
      <c r="A35" s="106"/>
      <c r="B35" s="107"/>
      <c r="C35" s="108">
        <v>1</v>
      </c>
      <c r="D35" s="108" t="s">
        <v>24</v>
      </c>
      <c r="E35" s="108" t="s">
        <v>59</v>
      </c>
      <c r="F35" s="108" t="s">
        <v>59</v>
      </c>
      <c r="G35" s="105">
        <v>2</v>
      </c>
      <c r="H35" s="105" t="s">
        <v>60</v>
      </c>
      <c r="I35" s="109">
        <v>4</v>
      </c>
      <c r="J35" s="109">
        <v>5</v>
      </c>
      <c r="K35" s="109" t="s">
        <v>61</v>
      </c>
      <c r="L35" s="126"/>
      <c r="M35" s="127"/>
    </row>
    <row r="36" spans="1:13" ht="15.75">
      <c r="A36" s="110">
        <v>1</v>
      </c>
      <c r="B36" s="111" t="s">
        <v>68</v>
      </c>
      <c r="C36" s="131">
        <f>SUM(D36:F36)</f>
        <v>440.9</v>
      </c>
      <c r="D36" s="132">
        <f>'РАСЧЕТ ДОТАЦИИ'!I10</f>
        <v>0</v>
      </c>
      <c r="E36" s="132">
        <f>SUM('РАСЧЕТ ДОТАЦИИ'!J10)</f>
        <v>440.9</v>
      </c>
      <c r="F36" s="132"/>
      <c r="G36" s="133">
        <v>21941.6</v>
      </c>
      <c r="H36" s="131">
        <f>C36+G36</f>
        <v>22382.5</v>
      </c>
      <c r="I36" s="167">
        <v>6645.7</v>
      </c>
      <c r="J36" s="168">
        <v>965.5</v>
      </c>
      <c r="K36" s="136">
        <f>H36-I36-J36</f>
        <v>14771.3</v>
      </c>
      <c r="L36" s="126"/>
      <c r="M36" s="128">
        <f>L36+C36</f>
        <v>441</v>
      </c>
    </row>
    <row r="37" spans="1:13" ht="15.75">
      <c r="A37" s="110">
        <v>2</v>
      </c>
      <c r="B37" s="111" t="s">
        <v>69</v>
      </c>
      <c r="C37" s="131">
        <f>SUM(D37:F37)</f>
        <v>7492.6</v>
      </c>
      <c r="D37" s="132">
        <f>'РАСЧЕТ ДОТАЦИИ'!I11</f>
        <v>4149.7</v>
      </c>
      <c r="E37" s="132">
        <f>SUM('РАСЧЕТ ДОТАЦИИ'!J11)</f>
        <v>262.9</v>
      </c>
      <c r="F37" s="132">
        <f>3080</f>
        <v>3080</v>
      </c>
      <c r="G37" s="133">
        <v>4374.8</v>
      </c>
      <c r="H37" s="131">
        <f>C37+G37</f>
        <v>11867.4</v>
      </c>
      <c r="I37" s="167">
        <v>7287</v>
      </c>
      <c r="J37" s="168">
        <v>4493</v>
      </c>
      <c r="K37" s="136">
        <f aca="true" t="shared" si="4" ref="K37:K53">H37-I37-J37</f>
        <v>87.4</v>
      </c>
      <c r="L37" s="126"/>
      <c r="M37" s="128">
        <f aca="true" t="shared" si="5" ref="M37:M53">L37+C37</f>
        <v>7493</v>
      </c>
    </row>
    <row r="38" spans="1:13" ht="15.75">
      <c r="A38" s="110">
        <v>3</v>
      </c>
      <c r="B38" s="111" t="s">
        <v>70</v>
      </c>
      <c r="C38" s="131">
        <f aca="true" t="shared" si="6" ref="C38:C53">SUM(D38:F38)</f>
        <v>636.2</v>
      </c>
      <c r="D38" s="132">
        <f>'РАСЧЕТ ДОТАЦИИ'!I12</f>
        <v>0</v>
      </c>
      <c r="E38" s="132">
        <f>SUM('РАСЧЕТ ДОТАЦИИ'!J12)</f>
        <v>636.2</v>
      </c>
      <c r="F38" s="132"/>
      <c r="G38" s="133">
        <v>11561.2</v>
      </c>
      <c r="H38" s="131">
        <f aca="true" t="shared" si="7" ref="H38:H53">C38+G38</f>
        <v>12197.4</v>
      </c>
      <c r="I38" s="167">
        <v>9481.4</v>
      </c>
      <c r="J38" s="168">
        <v>2763</v>
      </c>
      <c r="K38" s="136">
        <f t="shared" si="4"/>
        <v>-47</v>
      </c>
      <c r="L38" s="126"/>
      <c r="M38" s="128">
        <f t="shared" si="5"/>
        <v>636</v>
      </c>
    </row>
    <row r="39" spans="1:13" ht="15.75">
      <c r="A39" s="110">
        <v>4</v>
      </c>
      <c r="B39" s="111" t="s">
        <v>71</v>
      </c>
      <c r="C39" s="131">
        <f t="shared" si="6"/>
        <v>1878.1</v>
      </c>
      <c r="D39" s="132">
        <f>'РАСЧЕТ ДОТАЦИИ'!I13</f>
        <v>0</v>
      </c>
      <c r="E39" s="132">
        <f>SUM('РАСЧЕТ ДОТАЦИИ'!J13)</f>
        <v>1878.1</v>
      </c>
      <c r="F39" s="132"/>
      <c r="G39" s="133">
        <v>67932.9</v>
      </c>
      <c r="H39" s="131">
        <f t="shared" si="7"/>
        <v>69811</v>
      </c>
      <c r="I39" s="167">
        <v>19548.6</v>
      </c>
      <c r="J39" s="168">
        <v>2108.7</v>
      </c>
      <c r="K39" s="136">
        <f t="shared" si="4"/>
        <v>48153.7</v>
      </c>
      <c r="L39" s="126"/>
      <c r="M39" s="128">
        <f t="shared" si="5"/>
        <v>1878</v>
      </c>
    </row>
    <row r="40" spans="1:13" ht="15.75" hidden="1">
      <c r="A40" s="110">
        <v>5</v>
      </c>
      <c r="B40" s="111" t="s">
        <v>72</v>
      </c>
      <c r="C40" s="131" t="e">
        <f t="shared" si="6"/>
        <v>#DIV/0!</v>
      </c>
      <c r="D40" s="132" t="e">
        <f>'РАСЧЕТ ДОТАЦИИ'!I14</f>
        <v>#DIV/0!</v>
      </c>
      <c r="E40" s="132"/>
      <c r="F40" s="132"/>
      <c r="G40" s="133"/>
      <c r="H40" s="131" t="e">
        <f t="shared" si="7"/>
        <v>#DIV/0!</v>
      </c>
      <c r="I40" s="134"/>
      <c r="J40" s="135"/>
      <c r="K40" s="136" t="e">
        <f t="shared" si="4"/>
        <v>#DIV/0!</v>
      </c>
      <c r="L40" s="126"/>
      <c r="M40" s="128" t="e">
        <f t="shared" si="5"/>
        <v>#DIV/0!</v>
      </c>
    </row>
    <row r="41" spans="1:13" ht="15.75" hidden="1">
      <c r="A41" s="110">
        <v>6</v>
      </c>
      <c r="B41" s="112" t="s">
        <v>85</v>
      </c>
      <c r="C41" s="131" t="e">
        <f t="shared" si="6"/>
        <v>#DIV/0!</v>
      </c>
      <c r="D41" s="132" t="e">
        <f>'РАСЧЕТ ДОТАЦИИ'!I15</f>
        <v>#DIV/0!</v>
      </c>
      <c r="E41" s="132"/>
      <c r="F41" s="132"/>
      <c r="G41" s="133"/>
      <c r="H41" s="131" t="e">
        <f t="shared" si="7"/>
        <v>#DIV/0!</v>
      </c>
      <c r="I41" s="134"/>
      <c r="J41" s="135"/>
      <c r="K41" s="136" t="e">
        <f t="shared" si="4"/>
        <v>#DIV/0!</v>
      </c>
      <c r="L41" s="126"/>
      <c r="M41" s="128" t="e">
        <f t="shared" si="5"/>
        <v>#DIV/0!</v>
      </c>
    </row>
    <row r="42" spans="1:14" ht="15.75" hidden="1">
      <c r="A42" s="110">
        <v>7</v>
      </c>
      <c r="B42" s="111" t="s">
        <v>73</v>
      </c>
      <c r="C42" s="131">
        <f t="shared" si="6"/>
        <v>0</v>
      </c>
      <c r="D42" s="132">
        <f>'РАСЧЕТ ДОТАЦИИ'!I16</f>
        <v>0</v>
      </c>
      <c r="E42" s="132"/>
      <c r="F42" s="132"/>
      <c r="G42" s="133"/>
      <c r="H42" s="131">
        <f t="shared" si="7"/>
        <v>0</v>
      </c>
      <c r="I42" s="134"/>
      <c r="J42" s="135"/>
      <c r="K42" s="136">
        <f t="shared" si="4"/>
        <v>0</v>
      </c>
      <c r="L42" s="126"/>
      <c r="M42" s="129">
        <f t="shared" si="5"/>
        <v>0</v>
      </c>
      <c r="N42" s="130"/>
    </row>
    <row r="43" spans="1:13" ht="15.75" hidden="1">
      <c r="A43" s="110">
        <v>8</v>
      </c>
      <c r="B43" s="111" t="s">
        <v>74</v>
      </c>
      <c r="C43" s="131">
        <f t="shared" si="6"/>
        <v>0</v>
      </c>
      <c r="D43" s="132">
        <f>'РАСЧЕТ ДОТАЦИИ'!I17</f>
        <v>0</v>
      </c>
      <c r="E43" s="132"/>
      <c r="F43" s="132"/>
      <c r="G43" s="133"/>
      <c r="H43" s="131">
        <f t="shared" si="7"/>
        <v>0</v>
      </c>
      <c r="I43" s="134"/>
      <c r="J43" s="135"/>
      <c r="K43" s="136">
        <f t="shared" si="4"/>
        <v>0</v>
      </c>
      <c r="L43" s="126"/>
      <c r="M43" s="128">
        <f t="shared" si="5"/>
        <v>0</v>
      </c>
    </row>
    <row r="44" spans="1:13" ht="15.75" hidden="1">
      <c r="A44" s="110">
        <v>9</v>
      </c>
      <c r="B44" s="111" t="s">
        <v>75</v>
      </c>
      <c r="C44" s="131" t="e">
        <f t="shared" si="6"/>
        <v>#DIV/0!</v>
      </c>
      <c r="D44" s="132" t="e">
        <f>'РАСЧЕТ ДОТАЦИИ'!I18</f>
        <v>#DIV/0!</v>
      </c>
      <c r="E44" s="132"/>
      <c r="F44" s="132"/>
      <c r="G44" s="133"/>
      <c r="H44" s="131" t="e">
        <f t="shared" si="7"/>
        <v>#DIV/0!</v>
      </c>
      <c r="I44" s="134"/>
      <c r="J44" s="135"/>
      <c r="K44" s="136" t="e">
        <f t="shared" si="4"/>
        <v>#DIV/0!</v>
      </c>
      <c r="L44" s="126"/>
      <c r="M44" s="128" t="e">
        <f t="shared" si="5"/>
        <v>#DIV/0!</v>
      </c>
    </row>
    <row r="45" spans="1:13" ht="15.75" hidden="1">
      <c r="A45" s="110">
        <v>10</v>
      </c>
      <c r="B45" s="111" t="s">
        <v>76</v>
      </c>
      <c r="C45" s="131" t="e">
        <f t="shared" si="6"/>
        <v>#DIV/0!</v>
      </c>
      <c r="D45" s="132" t="e">
        <f>'РАСЧЕТ ДОТАЦИИ'!I19</f>
        <v>#DIV/0!</v>
      </c>
      <c r="E45" s="132"/>
      <c r="F45" s="132"/>
      <c r="G45" s="133"/>
      <c r="H45" s="131" t="e">
        <f t="shared" si="7"/>
        <v>#DIV/0!</v>
      </c>
      <c r="I45" s="134"/>
      <c r="J45" s="135"/>
      <c r="K45" s="136" t="e">
        <f t="shared" si="4"/>
        <v>#DIV/0!</v>
      </c>
      <c r="L45" s="126"/>
      <c r="M45" s="128" t="e">
        <f t="shared" si="5"/>
        <v>#DIV/0!</v>
      </c>
    </row>
    <row r="46" spans="1:13" ht="15.75" hidden="1">
      <c r="A46" s="110">
        <v>11</v>
      </c>
      <c r="B46" s="111" t="s">
        <v>77</v>
      </c>
      <c r="C46" s="131" t="e">
        <f t="shared" si="6"/>
        <v>#DIV/0!</v>
      </c>
      <c r="D46" s="132" t="e">
        <f>'РАСЧЕТ ДОТАЦИИ'!I20</f>
        <v>#DIV/0!</v>
      </c>
      <c r="E46" s="132"/>
      <c r="F46" s="132"/>
      <c r="G46" s="133"/>
      <c r="H46" s="131" t="e">
        <f t="shared" si="7"/>
        <v>#DIV/0!</v>
      </c>
      <c r="I46" s="134"/>
      <c r="J46" s="135"/>
      <c r="K46" s="136" t="e">
        <f t="shared" si="4"/>
        <v>#DIV/0!</v>
      </c>
      <c r="L46" s="126"/>
      <c r="M46" s="128" t="e">
        <f t="shared" si="5"/>
        <v>#DIV/0!</v>
      </c>
    </row>
    <row r="47" spans="1:13" ht="14.25" customHeight="1" hidden="1">
      <c r="A47" s="110">
        <v>12</v>
      </c>
      <c r="B47" s="113" t="s">
        <v>78</v>
      </c>
      <c r="C47" s="131">
        <f t="shared" si="6"/>
        <v>0</v>
      </c>
      <c r="D47" s="132">
        <f>'РАСЧЕТ ДОТАЦИИ'!I21</f>
        <v>0</v>
      </c>
      <c r="E47" s="132"/>
      <c r="F47" s="132"/>
      <c r="G47" s="133"/>
      <c r="H47" s="131">
        <f t="shared" si="7"/>
        <v>0</v>
      </c>
      <c r="I47" s="134"/>
      <c r="J47" s="135"/>
      <c r="K47" s="136">
        <f t="shared" si="4"/>
        <v>0</v>
      </c>
      <c r="L47" s="126"/>
      <c r="M47" s="128">
        <f t="shared" si="5"/>
        <v>0</v>
      </c>
    </row>
    <row r="48" spans="1:13" ht="15.75" hidden="1">
      <c r="A48" s="110">
        <v>13</v>
      </c>
      <c r="B48" s="111" t="s">
        <v>79</v>
      </c>
      <c r="C48" s="131" t="e">
        <f t="shared" si="6"/>
        <v>#DIV/0!</v>
      </c>
      <c r="D48" s="132" t="e">
        <f>'РАСЧЕТ ДОТАЦИИ'!I22</f>
        <v>#DIV/0!</v>
      </c>
      <c r="E48" s="132"/>
      <c r="F48" s="132"/>
      <c r="G48" s="133"/>
      <c r="H48" s="131" t="e">
        <f t="shared" si="7"/>
        <v>#DIV/0!</v>
      </c>
      <c r="I48" s="134"/>
      <c r="J48" s="135"/>
      <c r="K48" s="136" t="e">
        <f t="shared" si="4"/>
        <v>#DIV/0!</v>
      </c>
      <c r="L48" s="126"/>
      <c r="M48" s="128" t="e">
        <f t="shared" si="5"/>
        <v>#DIV/0!</v>
      </c>
    </row>
    <row r="49" spans="1:13" ht="15.75" hidden="1">
      <c r="A49" s="110">
        <v>14</v>
      </c>
      <c r="B49" s="111" t="s">
        <v>80</v>
      </c>
      <c r="C49" s="131" t="e">
        <f t="shared" si="6"/>
        <v>#DIV/0!</v>
      </c>
      <c r="D49" s="132" t="e">
        <f>'РАСЧЕТ ДОТАЦИИ'!I23</f>
        <v>#DIV/0!</v>
      </c>
      <c r="E49" s="132"/>
      <c r="F49" s="132"/>
      <c r="G49" s="133"/>
      <c r="H49" s="131" t="e">
        <f t="shared" si="7"/>
        <v>#DIV/0!</v>
      </c>
      <c r="I49" s="134"/>
      <c r="J49" s="135"/>
      <c r="K49" s="136" t="e">
        <f t="shared" si="4"/>
        <v>#DIV/0!</v>
      </c>
      <c r="L49" s="126"/>
      <c r="M49" s="128" t="e">
        <f t="shared" si="5"/>
        <v>#DIV/0!</v>
      </c>
    </row>
    <row r="50" spans="1:13" ht="12.75" customHeight="1" hidden="1">
      <c r="A50" s="110">
        <v>15</v>
      </c>
      <c r="B50" s="114" t="s">
        <v>81</v>
      </c>
      <c r="C50" s="131">
        <f t="shared" si="6"/>
        <v>0</v>
      </c>
      <c r="D50" s="132">
        <f>'РАСЧЕТ ДОТАЦИИ'!I24</f>
        <v>0</v>
      </c>
      <c r="E50" s="132"/>
      <c r="F50" s="132"/>
      <c r="G50" s="133"/>
      <c r="H50" s="131">
        <f t="shared" si="7"/>
        <v>0</v>
      </c>
      <c r="I50" s="134"/>
      <c r="J50" s="135"/>
      <c r="K50" s="136">
        <f t="shared" si="4"/>
        <v>0</v>
      </c>
      <c r="L50" s="126"/>
      <c r="M50" s="128">
        <f t="shared" si="5"/>
        <v>0</v>
      </c>
    </row>
    <row r="51" spans="1:13" ht="15.75" hidden="1">
      <c r="A51" s="110">
        <v>16</v>
      </c>
      <c r="B51" s="114" t="s">
        <v>82</v>
      </c>
      <c r="C51" s="131">
        <f t="shared" si="6"/>
        <v>0</v>
      </c>
      <c r="D51" s="132">
        <f>'РАСЧЕТ ДОТАЦИИ'!I25</f>
        <v>0</v>
      </c>
      <c r="E51" s="132"/>
      <c r="F51" s="132"/>
      <c r="G51" s="133"/>
      <c r="H51" s="131">
        <f t="shared" si="7"/>
        <v>0</v>
      </c>
      <c r="I51" s="134"/>
      <c r="J51" s="135"/>
      <c r="K51" s="136">
        <f t="shared" si="4"/>
        <v>0</v>
      </c>
      <c r="L51" s="126"/>
      <c r="M51" s="128">
        <f t="shared" si="5"/>
        <v>0</v>
      </c>
    </row>
    <row r="52" spans="1:13" ht="15.75" hidden="1">
      <c r="A52" s="110">
        <v>17</v>
      </c>
      <c r="B52" s="114" t="s">
        <v>83</v>
      </c>
      <c r="C52" s="131">
        <f t="shared" si="6"/>
        <v>0</v>
      </c>
      <c r="D52" s="132">
        <f>'РАСЧЕТ ДОТАЦИИ'!I26</f>
        <v>0</v>
      </c>
      <c r="E52" s="132"/>
      <c r="F52" s="132"/>
      <c r="G52" s="133"/>
      <c r="H52" s="131">
        <f t="shared" si="7"/>
        <v>0</v>
      </c>
      <c r="I52" s="134"/>
      <c r="J52" s="135"/>
      <c r="K52" s="136">
        <f t="shared" si="4"/>
        <v>0</v>
      </c>
      <c r="L52" s="126"/>
      <c r="M52" s="128">
        <f t="shared" si="5"/>
        <v>0</v>
      </c>
    </row>
    <row r="53" spans="1:13" ht="15.75" hidden="1">
      <c r="A53" s="110">
        <v>18</v>
      </c>
      <c r="B53" s="114" t="s">
        <v>84</v>
      </c>
      <c r="C53" s="131" t="e">
        <f t="shared" si="6"/>
        <v>#DIV/0!</v>
      </c>
      <c r="D53" s="132" t="e">
        <f>'РАСЧЕТ ДОТАЦИИ'!I27</f>
        <v>#DIV/0!</v>
      </c>
      <c r="E53" s="132"/>
      <c r="F53" s="132"/>
      <c r="G53" s="133"/>
      <c r="H53" s="131" t="e">
        <f t="shared" si="7"/>
        <v>#DIV/0!</v>
      </c>
      <c r="I53" s="134"/>
      <c r="J53" s="135"/>
      <c r="K53" s="136" t="e">
        <f t="shared" si="4"/>
        <v>#DIV/0!</v>
      </c>
      <c r="L53" s="126"/>
      <c r="M53" s="128" t="e">
        <f t="shared" si="5"/>
        <v>#DIV/0!</v>
      </c>
    </row>
    <row r="54" spans="1:14" ht="15.75">
      <c r="A54" s="110"/>
      <c r="B54" s="115" t="s">
        <v>56</v>
      </c>
      <c r="C54" s="155">
        <f>SUM(C36:C39)</f>
        <v>10447.8</v>
      </c>
      <c r="D54" s="155">
        <f aca="true" t="shared" si="8" ref="D54:K54">SUM(D36:D39)</f>
        <v>4149.7</v>
      </c>
      <c r="E54" s="155">
        <f t="shared" si="8"/>
        <v>3218.1</v>
      </c>
      <c r="F54" s="155">
        <f t="shared" si="8"/>
        <v>3080</v>
      </c>
      <c r="G54" s="141">
        <f t="shared" si="8"/>
        <v>105810.5</v>
      </c>
      <c r="H54" s="155">
        <f t="shared" si="8"/>
        <v>116258.3</v>
      </c>
      <c r="I54" s="141">
        <f t="shared" si="8"/>
        <v>42962.7</v>
      </c>
      <c r="J54" s="141">
        <f t="shared" si="8"/>
        <v>10330.2</v>
      </c>
      <c r="K54" s="141">
        <f t="shared" si="8"/>
        <v>62965.4</v>
      </c>
      <c r="L54" s="156">
        <f>SUM(L36:L53)</f>
        <v>0</v>
      </c>
      <c r="M54" s="157">
        <f>SUM(M36:M39)</f>
        <v>10448</v>
      </c>
      <c r="N54" s="126"/>
    </row>
    <row r="57" ht="20.25">
      <c r="C57" s="56" t="s">
        <v>67</v>
      </c>
    </row>
  </sheetData>
  <sheetProtection/>
  <mergeCells count="28">
    <mergeCell ref="G32:G34"/>
    <mergeCell ref="A1:K1"/>
    <mergeCell ref="A4:A6"/>
    <mergeCell ref="B4:B6"/>
    <mergeCell ref="C4:C6"/>
    <mergeCell ref="G4:G6"/>
    <mergeCell ref="H4:H6"/>
    <mergeCell ref="K4:K6"/>
    <mergeCell ref="D4:F4"/>
    <mergeCell ref="D5:D6"/>
    <mergeCell ref="C32:C34"/>
    <mergeCell ref="D32:F32"/>
    <mergeCell ref="A32:A34"/>
    <mergeCell ref="D33:D34"/>
    <mergeCell ref="F33:F34"/>
    <mergeCell ref="E5:E6"/>
    <mergeCell ref="E33:E34"/>
    <mergeCell ref="F5:F6"/>
    <mergeCell ref="L32:L34"/>
    <mergeCell ref="M32:M34"/>
    <mergeCell ref="K32:K34"/>
    <mergeCell ref="I4:I6"/>
    <mergeCell ref="J32:J34"/>
    <mergeCell ref="I32:I34"/>
    <mergeCell ref="A29:K29"/>
    <mergeCell ref="J4:J6"/>
    <mergeCell ref="H32:H34"/>
    <mergeCell ref="B32:B3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2022-11-11T02:37:06Z</cp:lastPrinted>
  <dcterms:created xsi:type="dcterms:W3CDTF">2005-08-24T23:16:42Z</dcterms:created>
  <dcterms:modified xsi:type="dcterms:W3CDTF">2022-11-11T02:37:10Z</dcterms:modified>
  <cp:category/>
  <cp:version/>
  <cp:contentType/>
  <cp:contentStatus/>
</cp:coreProperties>
</file>