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580" firstSheet="9" activeTab="9"/>
  </bookViews>
  <sheets>
    <sheet name="Лист1" sheetId="1" r:id="rId1"/>
    <sheet name="Лист2" sheetId="2" r:id="rId2"/>
    <sheet name="Лист3" sheetId="3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июнь" sheetId="8" state="hidden" r:id="rId8"/>
    <sheet name="июль" sheetId="12" state="hidden" r:id="rId9"/>
    <sheet name="год 2022" sheetId="9" r:id="rId10"/>
    <sheet name="6 мес.2014 с 2015" sheetId="10" state="hidden" r:id="rId11"/>
    <sheet name="июнь 2014 с 2015" sheetId="11" state="hidden" r:id="rId12"/>
  </sheets>
  <definedNames>
    <definedName name="Z_13FFC561_9489_11D9_88B5_0050705212CF_.wvu.PrintArea" localSheetId="9" hidden="1">'год 2022'!$A$1:$E$198</definedName>
    <definedName name="Z_13FFC561_9489_11D9_88B5_0050705212CF_.wvu.PrintArea" localSheetId="0" hidden="1">Лист1!$A$1:$K$56</definedName>
    <definedName name="Z_13FFC561_9489_11D9_88B5_0050705212CF_.wvu.Rows" localSheetId="10" hidden="1">'6 мес.2014 с 2015'!$28:$38</definedName>
    <definedName name="Z_13FFC561_9489_11D9_88B5_0050705212CF_.wvu.Rows" localSheetId="9" hidden="1">'год 2022'!$6:$6,'год 2022'!$19:$23,'год 2022'!$26:$28,'год 2022'!$32:$44,'год 2022'!$48:$48,'год 2022'!$53:$53,'год 2022'!$60:$60,'год 2022'!$78:$85,'год 2022'!$88:$89,'год 2022'!$92:$93,'год 2022'!$122:$125,'год 2022'!$148:$148,'год 2022'!$155:$155,'год 2022'!$158:$159,'год 2022'!$192:$192</definedName>
    <definedName name="Z_13FFC561_9489_11D9_88B5_0050705212CF_.wvu.Rows" localSheetId="8" hidden="1">июль!$14:$14,июль!$28:$28,июль!$30:$30,июль!$35:$35,июль!$40:$40,июль!$45:$45</definedName>
    <definedName name="Z_13FFC561_9489_11D9_88B5_0050705212CF_.wvu.Rows" localSheetId="7" hidden="1">июнь!$14:$14,июнь!$28:$28,июнь!$30:$30,июнь!$35:$35,июнь!$40:$40,июнь!$45:$45</definedName>
    <definedName name="Z_13FFC561_9489_11D9_88B5_0050705212CF_.wvu.Rows" localSheetId="11" hidden="1">'июнь 2014 с 2015'!$28:$38</definedName>
    <definedName name="Z_13FFC561_9489_11D9_88B5_0050705212CF_.wvu.Rows" localSheetId="0" hidden="1">Лист1!$14:$14,Лист1!$28:$28,Лист1!$30:$30,Лист1!$35:$35,Лист1!$40:$40,Лист1!$45:$45</definedName>
    <definedName name="Z_13FFC561_9489_11D9_88B5_0050705212CF_.wvu.Rows" localSheetId="3" hidden="1">Лист4!$14:$14,Лист4!$28:$28,Лист4!$30:$30,Лист4!$35:$35,Лист4!$40:$40,Лист4!$45:$45</definedName>
    <definedName name="Z_13FFC561_9489_11D9_88B5_0050705212CF_.wvu.Rows" localSheetId="4" hidden="1">Лист5!$14:$14,Лист5!$28:$28,Лист5!$30:$30,Лист5!$35:$35,Лист5!$40:$40,Лист5!$45:$45</definedName>
    <definedName name="Z_13FFC561_9489_11D9_88B5_0050705212CF_.wvu.Rows" localSheetId="5" hidden="1">Лист6!$14:$14,Лист6!$28:$28,Лист6!$30:$30,Лист6!$35:$35,Лист6!$40:$40,Лист6!$45:$45</definedName>
    <definedName name="Z_13FFC561_9489_11D9_88B5_0050705212CF_.wvu.Rows" localSheetId="6" hidden="1">Лист7!$14:$14,Лист7!$28:$28,Лист7!$30:$30,Лист7!$35:$35,Лист7!$40:$40,Лист7!$45:$45</definedName>
    <definedName name="Z_1A1A1EB2_31F4_46DB_A8AF_D039AE268F1E_.wvu.PrintArea" localSheetId="9" hidden="1">'год 2022'!$A$1:$E$198</definedName>
    <definedName name="Z_1A1A1EB2_31F4_46DB_A8AF_D039AE268F1E_.wvu.PrintArea" localSheetId="0" hidden="1">Лист1!$A$1:$K$56</definedName>
    <definedName name="Z_1A1A1EB2_31F4_46DB_A8AF_D039AE268F1E_.wvu.Rows" localSheetId="10" hidden="1">'6 мес.2014 с 2015'!$28:$38</definedName>
    <definedName name="Z_1A1A1EB2_31F4_46DB_A8AF_D039AE268F1E_.wvu.Rows" localSheetId="9" hidden="1">'год 2022'!$6:$6,'год 2022'!$19:$23,'год 2022'!$26:$28,'год 2022'!$32:$44,'год 2022'!$48:$48,'год 2022'!$53:$53,'год 2022'!$60:$60,'год 2022'!$78:$85,'год 2022'!$88:$89,'год 2022'!$92:$93,'год 2022'!$122:$125,'год 2022'!$148:$148,'год 2022'!$155:$155,'год 2022'!$158:$159,'год 2022'!$192:$192</definedName>
    <definedName name="Z_1A1A1EB2_31F4_46DB_A8AF_D039AE268F1E_.wvu.Rows" localSheetId="8" hidden="1">июль!$14:$14,июль!$28:$28,июль!$30:$30,июль!$35:$35,июль!$40:$40,июль!$45:$45</definedName>
    <definedName name="Z_1A1A1EB2_31F4_46DB_A8AF_D039AE268F1E_.wvu.Rows" localSheetId="7" hidden="1">июнь!$14:$14,июнь!$28:$28,июнь!$30:$30,июнь!$35:$35,июнь!$40:$40,июнь!$45:$45</definedName>
    <definedName name="Z_1A1A1EB2_31F4_46DB_A8AF_D039AE268F1E_.wvu.Rows" localSheetId="11" hidden="1">'июнь 2014 с 2015'!$28:$38</definedName>
    <definedName name="Z_1A1A1EB2_31F4_46DB_A8AF_D039AE268F1E_.wvu.Rows" localSheetId="0" hidden="1">Лист1!$14:$14,Лист1!$28:$28,Лист1!$30:$30,Лист1!$35:$35,Лист1!$40:$40,Лист1!$45:$45</definedName>
    <definedName name="Z_1A1A1EB2_31F4_46DB_A8AF_D039AE268F1E_.wvu.Rows" localSheetId="3" hidden="1">Лист4!$14:$14,Лист4!$28:$28,Лист4!$30:$30,Лист4!$35:$35,Лист4!$40:$40,Лист4!$45:$45</definedName>
    <definedName name="Z_1A1A1EB2_31F4_46DB_A8AF_D039AE268F1E_.wvu.Rows" localSheetId="4" hidden="1">Лист5!$14:$14,Лист5!$28:$28,Лист5!$30:$30,Лист5!$35:$35,Лист5!$40:$40,Лист5!$45:$45</definedName>
    <definedName name="Z_1A1A1EB2_31F4_46DB_A8AF_D039AE268F1E_.wvu.Rows" localSheetId="5" hidden="1">Лист6!$14:$14,Лист6!$28:$28,Лист6!$30:$30,Лист6!$35:$35,Лист6!$40:$40,Лист6!$45:$45</definedName>
    <definedName name="Z_1A1A1EB2_31F4_46DB_A8AF_D039AE268F1E_.wvu.Rows" localSheetId="6" hidden="1">Лист7!$14:$14,Лист7!$28:$28,Лист7!$30:$30,Лист7!$35:$35,Лист7!$40:$40,Лист7!$45:$45</definedName>
    <definedName name="Z_4DDC44E0_FDE7_4C76_B2CB_EB1E9D545DCF_.wvu.PrintArea" localSheetId="9" hidden="1">'год 2022'!$A$1:$E$201</definedName>
    <definedName name="Z_4DDC44E0_FDE7_4C76_B2CB_EB1E9D545DCF_.wvu.PrintArea" localSheetId="0" hidden="1">Лист1!$A$1:$K$56</definedName>
    <definedName name="Z_4DDC44E0_FDE7_4C76_B2CB_EB1E9D545DCF_.wvu.Rows" localSheetId="10" hidden="1">'6 мес.2014 с 2015'!$28:$38</definedName>
    <definedName name="Z_4DDC44E0_FDE7_4C76_B2CB_EB1E9D545DCF_.wvu.Rows" localSheetId="8" hidden="1">июль!$14:$14,июль!$28:$28,июль!$30:$30,июль!$35:$35,июль!$40:$40,июль!$45:$45</definedName>
    <definedName name="Z_4DDC44E0_FDE7_4C76_B2CB_EB1E9D545DCF_.wvu.Rows" localSheetId="7" hidden="1">июнь!$14:$14,июнь!$28:$28,июнь!$30:$30,июнь!$35:$35,июнь!$40:$40,июнь!$45:$45</definedName>
    <definedName name="Z_4DDC44E0_FDE7_4C76_B2CB_EB1E9D545DCF_.wvu.Rows" localSheetId="11" hidden="1">'июнь 2014 с 2015'!$28:$38</definedName>
    <definedName name="Z_4DDC44E0_FDE7_4C76_B2CB_EB1E9D545DCF_.wvu.Rows" localSheetId="0" hidden="1">Лист1!$14:$14,Лист1!$28:$28,Лист1!$30:$30,Лист1!$35:$35,Лист1!$40:$40,Лист1!$45:$45,Лист1!$53:$54</definedName>
    <definedName name="Z_4DDC44E0_FDE7_4C76_B2CB_EB1E9D545DCF_.wvu.Rows" localSheetId="2" hidden="1">Лист3!$14:$14,Лист3!$28:$28,Лист3!$30:$30,Лист3!$35:$35,Лист3!$40:$40,Лист3!$45:$45</definedName>
    <definedName name="Z_4DDC44E0_FDE7_4C76_B2CB_EB1E9D545DCF_.wvu.Rows" localSheetId="3" hidden="1">Лист4!$14:$14,Лист4!$28:$28,Лист4!$30:$30,Лист4!$35:$35,Лист4!$40:$40,Лист4!$45:$45</definedName>
    <definedName name="Z_4DDC44E0_FDE7_4C76_B2CB_EB1E9D545DCF_.wvu.Rows" localSheetId="4" hidden="1">Лист5!$14:$14,Лист5!$28:$28,Лист5!$30:$30,Лист5!$35:$35,Лист5!$40:$40,Лист5!$45:$45</definedName>
    <definedName name="Z_4DDC44E0_FDE7_4C76_B2CB_EB1E9D545DCF_.wvu.Rows" localSheetId="5" hidden="1">Лист6!$14:$14,Лист6!$28:$28,Лист6!$30:$30,Лист6!$35:$35,Лист6!$40:$40,Лист6!$45:$45</definedName>
    <definedName name="Z_4DDC44E0_FDE7_4C76_B2CB_EB1E9D545DCF_.wvu.Rows" localSheetId="6" hidden="1">Лист7!$14:$14,Лист7!$28:$28,Лист7!$30:$30,Лист7!$35:$35,Лист7!$40:$40,Лист7!$45:$45</definedName>
    <definedName name="Z_57BBB4D9_30EF_41A7_A07A_8B6EB44CC31F_.wvu.PrintArea" localSheetId="9" hidden="1">'год 2022'!$A$1:$E$198</definedName>
    <definedName name="Z_57BBB4D9_30EF_41A7_A07A_8B6EB44CC31F_.wvu.PrintArea" localSheetId="0" hidden="1">Лист1!$A$1:$K$56</definedName>
    <definedName name="Z_57BBB4D9_30EF_41A7_A07A_8B6EB44CC31F_.wvu.Rows" localSheetId="10" hidden="1">'6 мес.2014 с 2015'!$28:$38</definedName>
    <definedName name="Z_57BBB4D9_30EF_41A7_A07A_8B6EB44CC31F_.wvu.Rows" localSheetId="9" hidden="1">'год 2022'!$6:$6,'год 2022'!$19:$23,'год 2022'!$27:$28,'год 2022'!$32:$44,'год 2022'!$48:$48,'год 2022'!$52:$54,'год 2022'!$76:$79,'год 2022'!$82:$83,'год 2022'!$122:$125,'год 2022'!$148:$148,'год 2022'!$152:$152,'год 2022'!$154:$155,'год 2022'!$158:$159,'год 2022'!$192:$192,'год 2022'!$194:$194</definedName>
    <definedName name="Z_57BBB4D9_30EF_41A7_A07A_8B6EB44CC31F_.wvu.Rows" localSheetId="8" hidden="1">июль!$14:$14,июль!$28:$28,июль!$30:$30,июль!$35:$35,июль!$40:$40,июль!$45:$45</definedName>
    <definedName name="Z_57BBB4D9_30EF_41A7_A07A_8B6EB44CC31F_.wvu.Rows" localSheetId="7" hidden="1">июнь!$14:$14,июнь!$28:$28,июнь!$30:$30,июнь!$35:$35,июнь!$40:$40,июнь!$45:$45</definedName>
    <definedName name="Z_57BBB4D9_30EF_41A7_A07A_8B6EB44CC31F_.wvu.Rows" localSheetId="11" hidden="1">'июнь 2014 с 2015'!$28:$38</definedName>
    <definedName name="Z_57BBB4D9_30EF_41A7_A07A_8B6EB44CC31F_.wvu.Rows" localSheetId="0" hidden="1">Лист1!$14:$14,Лист1!$28:$28,Лист1!$30:$30,Лист1!$35:$35,Лист1!$40:$40,Лист1!$45:$45</definedName>
    <definedName name="Z_57BBB4D9_30EF_41A7_A07A_8B6EB44CC31F_.wvu.Rows" localSheetId="3" hidden="1">Лист4!$14:$14,Лист4!$28:$28,Лист4!$30:$30,Лист4!$35:$35,Лист4!$40:$40,Лист4!$45:$45</definedName>
    <definedName name="Z_57BBB4D9_30EF_41A7_A07A_8B6EB44CC31F_.wvu.Rows" localSheetId="4" hidden="1">Лист5!$14:$14,Лист5!$28:$28,Лист5!$30:$30,Лист5!$35:$35,Лист5!$40:$40,Лист5!$45:$45</definedName>
    <definedName name="Z_57BBB4D9_30EF_41A7_A07A_8B6EB44CC31F_.wvu.Rows" localSheetId="5" hidden="1">Лист6!$14:$14,Лист6!$28:$28,Лист6!$30:$30,Лист6!$35:$35,Лист6!$40:$40,Лист6!$45:$45</definedName>
    <definedName name="Z_57BBB4D9_30EF_41A7_A07A_8B6EB44CC31F_.wvu.Rows" localSheetId="6" hidden="1">Лист7!$14:$14,Лист7!$28:$28,Лист7!$30:$30,Лист7!$35:$35,Лист7!$40:$40,Лист7!$45:$45</definedName>
    <definedName name="Z_F53BA047_7CE7_44C2_8D09_9E016CD716F7_.wvu.PrintArea" localSheetId="0" hidden="1">Лист1!$A$1:$K$56</definedName>
    <definedName name="Z_F53BA047_7CE7_44C2_8D09_9E016CD716F7_.wvu.Rows" localSheetId="10" hidden="1">'6 мес.2014 с 2015'!$28:$38</definedName>
    <definedName name="Z_F53BA047_7CE7_44C2_8D09_9E016CD716F7_.wvu.Rows" localSheetId="8" hidden="1">июль!$14:$14,июль!$28:$28,июль!$30:$30,июль!$35:$35,июль!$40:$40,июль!$45:$45</definedName>
    <definedName name="Z_F53BA047_7CE7_44C2_8D09_9E016CD716F7_.wvu.Rows" localSheetId="7" hidden="1">июнь!$14:$14,июнь!$28:$28,июнь!$30:$30,июнь!$35:$35,июнь!$40:$40,июнь!$45:$45</definedName>
    <definedName name="Z_F53BA047_7CE7_44C2_8D09_9E016CD716F7_.wvu.Rows" localSheetId="11" hidden="1">'июнь 2014 с 2015'!$28:$38</definedName>
    <definedName name="Z_F53BA047_7CE7_44C2_8D09_9E016CD716F7_.wvu.Rows" localSheetId="0" hidden="1">Лист1!$14:$14,Лист1!$28:$28,Лист1!$30:$30,Лист1!$35:$35,Лист1!$40:$40,Лист1!$45:$45,Лист1!$53:$54</definedName>
    <definedName name="Z_F53BA047_7CE7_44C2_8D09_9E016CD716F7_.wvu.Rows" localSheetId="2" hidden="1">Лист3!$14:$14,Лист3!$28:$28,Лист3!$30:$30,Лист3!$35:$35,Лист3!$40:$40,Лист3!$45:$45</definedName>
    <definedName name="Z_F53BA047_7CE7_44C2_8D09_9E016CD716F7_.wvu.Rows" localSheetId="3" hidden="1">Лист4!$14:$14,Лист4!$28:$28,Лист4!$30:$30,Лист4!$35:$35,Лист4!$40:$40,Лист4!$45:$45</definedName>
    <definedName name="Z_F53BA047_7CE7_44C2_8D09_9E016CD716F7_.wvu.Rows" localSheetId="4" hidden="1">Лист5!$14:$14,Лист5!$28:$28,Лист5!$30:$30,Лист5!$35:$35,Лист5!$40:$40,Лист5!$45:$45</definedName>
    <definedName name="Z_F53BA047_7CE7_44C2_8D09_9E016CD716F7_.wvu.Rows" localSheetId="5" hidden="1">Лист6!$14:$14,Лист6!$28:$28,Лист6!$30:$30,Лист6!$35:$35,Лист6!$40:$40,Лист6!$45:$45</definedName>
    <definedName name="Z_F53BA047_7CE7_44C2_8D09_9E016CD716F7_.wvu.Rows" localSheetId="6" hidden="1">Лист7!$14:$14,Лист7!$28:$28,Лист7!$30:$30,Лист7!$35:$35,Лист7!$40:$40,Лист7!$45:$45</definedName>
    <definedName name="_xlnm.Print_Area" localSheetId="9">'год 2022'!$A$1:$E$198</definedName>
    <definedName name="_xlnm.Print_Area" localSheetId="0">Лист1!$A$1:$K$56</definedName>
  </definedNames>
  <calcPr calcId="124519"/>
  <customWorkbookViews>
    <customWorkbookView name="Секретарь - Личное представление" guid="{1A1A1EB2-31F4-46DB-A8AF-D039AE268F1E}" mergeInterval="0" personalView="1" xWindow="16" yWindow="34" windowWidth="792" windowHeight="533" activeSheetId="9"/>
    <customWorkbookView name="ЛЮДМИЛА - Личное представление" guid="{57BBB4D9-30EF-41A7-A07A-8B6EB44CC31F}" mergeInterval="0" personalView="1" maximized="1" xWindow="1" yWindow="1" windowWidth="1676" windowHeight="850" activeSheetId="9"/>
    <customWorkbookView name="ЛАРИСА - Личное представление" guid="{F53BA047-7CE7-44C2-8D09-9E016CD716F7}" mergeInterval="0" personalView="1" maximized="1" xWindow="1" yWindow="1" windowWidth="1280" windowHeight="794" activeSheetId="9"/>
    <customWorkbookView name="Admin - Личное представление" guid="{4DDC44E0-FDE7-4C76-B2CB-EB1E9D545DCF}" mergeInterval="0" personalView="1" maximized="1" xWindow="1" yWindow="1" windowWidth="1239" windowHeight="484" activeSheetId="9"/>
    <customWorkbookView name="User - Личное представление" guid="{13FFC561-9489-11D9-88B5-0050705212CF}" mergeInterval="0" personalView="1" maximized="1" xWindow="1" yWindow="1" windowWidth="1280" windowHeight="771" activeSheetId="9"/>
  </customWorkbookViews>
</workbook>
</file>

<file path=xl/calcChain.xml><?xml version="1.0" encoding="utf-8"?>
<calcChain xmlns="http://schemas.openxmlformats.org/spreadsheetml/2006/main">
  <c r="D8" i="11"/>
  <c r="C8" s="1"/>
  <c r="E8"/>
  <c r="G8"/>
  <c r="H8"/>
  <c r="C9"/>
  <c r="F9"/>
  <c r="J9"/>
  <c r="J8" s="1"/>
  <c r="K9"/>
  <c r="K8" s="1"/>
  <c r="D10"/>
  <c r="C10" s="1"/>
  <c r="E10"/>
  <c r="G10"/>
  <c r="F10" s="1"/>
  <c r="H10"/>
  <c r="C11"/>
  <c r="F11"/>
  <c r="I11"/>
  <c r="J11"/>
  <c r="J10" s="1"/>
  <c r="K11"/>
  <c r="C12"/>
  <c r="F12"/>
  <c r="J12"/>
  <c r="I12" s="1"/>
  <c r="K12"/>
  <c r="D14"/>
  <c r="C14" s="1"/>
  <c r="E14"/>
  <c r="G14"/>
  <c r="F14" s="1"/>
  <c r="H14"/>
  <c r="C15"/>
  <c r="F15"/>
  <c r="J15"/>
  <c r="I15" s="1"/>
  <c r="K15"/>
  <c r="C16"/>
  <c r="F16"/>
  <c r="I16"/>
  <c r="J16"/>
  <c r="K16"/>
  <c r="C17"/>
  <c r="F17"/>
  <c r="J17"/>
  <c r="I17" s="1"/>
  <c r="K17"/>
  <c r="C18"/>
  <c r="F18"/>
  <c r="J18"/>
  <c r="K18"/>
  <c r="D20"/>
  <c r="D19" s="1"/>
  <c r="E20"/>
  <c r="E19" s="1"/>
  <c r="G20"/>
  <c r="G19" s="1"/>
  <c r="H20"/>
  <c r="H19" s="1"/>
  <c r="C21"/>
  <c r="F21"/>
  <c r="I21"/>
  <c r="C22"/>
  <c r="F22"/>
  <c r="J22"/>
  <c r="J20" s="1"/>
  <c r="K22"/>
  <c r="K20" s="1"/>
  <c r="D24"/>
  <c r="C24" s="1"/>
  <c r="E24"/>
  <c r="G24"/>
  <c r="H24"/>
  <c r="C25"/>
  <c r="F25"/>
  <c r="J25"/>
  <c r="K25"/>
  <c r="C26"/>
  <c r="F26"/>
  <c r="J26"/>
  <c r="K26"/>
  <c r="C27"/>
  <c r="F27"/>
  <c r="J27"/>
  <c r="I27" s="1"/>
  <c r="K27"/>
  <c r="D28"/>
  <c r="E28"/>
  <c r="G28"/>
  <c r="F28" s="1"/>
  <c r="H28"/>
  <c r="C29"/>
  <c r="F29"/>
  <c r="J29"/>
  <c r="K29"/>
  <c r="C30"/>
  <c r="F30"/>
  <c r="J30"/>
  <c r="I30" s="1"/>
  <c r="K30"/>
  <c r="C31"/>
  <c r="F31"/>
  <c r="I31"/>
  <c r="J31"/>
  <c r="K31"/>
  <c r="C32"/>
  <c r="F32"/>
  <c r="J32"/>
  <c r="I32" s="1"/>
  <c r="K32"/>
  <c r="C33"/>
  <c r="F33"/>
  <c r="J33"/>
  <c r="K33"/>
  <c r="C34"/>
  <c r="F34"/>
  <c r="J34"/>
  <c r="K34"/>
  <c r="C35"/>
  <c r="F35"/>
  <c r="J35"/>
  <c r="K35"/>
  <c r="I35" s="1"/>
  <c r="C36"/>
  <c r="F36"/>
  <c r="J36"/>
  <c r="K36"/>
  <c r="C37"/>
  <c r="F37"/>
  <c r="J37"/>
  <c r="K37"/>
  <c r="C38"/>
  <c r="F38"/>
  <c r="J38"/>
  <c r="K38"/>
  <c r="D39"/>
  <c r="C39" s="1"/>
  <c r="E39"/>
  <c r="F39"/>
  <c r="G39"/>
  <c r="H39"/>
  <c r="C40"/>
  <c r="F40"/>
  <c r="I40"/>
  <c r="J40"/>
  <c r="K40"/>
  <c r="C41"/>
  <c r="F41"/>
  <c r="J41"/>
  <c r="I41" s="1"/>
  <c r="K41"/>
  <c r="C42"/>
  <c r="F42"/>
  <c r="J42"/>
  <c r="J39" s="1"/>
  <c r="K42"/>
  <c r="C43"/>
  <c r="F43"/>
  <c r="J43"/>
  <c r="K43"/>
  <c r="I43" s="1"/>
  <c r="D44"/>
  <c r="C44" s="1"/>
  <c r="E44"/>
  <c r="G44"/>
  <c r="H44"/>
  <c r="C45"/>
  <c r="F45"/>
  <c r="J45"/>
  <c r="J44" s="1"/>
  <c r="K45"/>
  <c r="K44" s="1"/>
  <c r="C46"/>
  <c r="D46"/>
  <c r="E46"/>
  <c r="F46"/>
  <c r="G46"/>
  <c r="H46"/>
  <c r="K46"/>
  <c r="C47"/>
  <c r="F47"/>
  <c r="J47"/>
  <c r="J46" s="1"/>
  <c r="I46" s="1"/>
  <c r="K47"/>
  <c r="C48"/>
  <c r="F48"/>
  <c r="I48"/>
  <c r="J48"/>
  <c r="K48"/>
  <c r="D49"/>
  <c r="C49" s="1"/>
  <c r="E49"/>
  <c r="G49"/>
  <c r="F49" s="1"/>
  <c r="H49"/>
  <c r="C50"/>
  <c r="F50"/>
  <c r="J50"/>
  <c r="J49" s="1"/>
  <c r="K50"/>
  <c r="K49" s="1"/>
  <c r="C51"/>
  <c r="C52"/>
  <c r="C53"/>
  <c r="F53"/>
  <c r="J53"/>
  <c r="I53" s="1"/>
  <c r="K53"/>
  <c r="C54"/>
  <c r="F54"/>
  <c r="J54"/>
  <c r="I54" s="1"/>
  <c r="K54"/>
  <c r="C55"/>
  <c r="C56"/>
  <c r="C57"/>
  <c r="F57"/>
  <c r="J57"/>
  <c r="K57"/>
  <c r="C58"/>
  <c r="F58"/>
  <c r="J58"/>
  <c r="K58"/>
  <c r="C59"/>
  <c r="F59"/>
  <c r="J59"/>
  <c r="I59" s="1"/>
  <c r="K59"/>
  <c r="D61"/>
  <c r="E61"/>
  <c r="G61"/>
  <c r="H61"/>
  <c r="C62"/>
  <c r="C61" s="1"/>
  <c r="F62"/>
  <c r="F61" s="1"/>
  <c r="J62"/>
  <c r="J61" s="1"/>
  <c r="I61" s="1"/>
  <c r="K62"/>
  <c r="K61" s="1"/>
  <c r="D8" i="10"/>
  <c r="E8"/>
  <c r="G8"/>
  <c r="H8"/>
  <c r="C9"/>
  <c r="F9"/>
  <c r="J9"/>
  <c r="J8" s="1"/>
  <c r="K9"/>
  <c r="K8" s="1"/>
  <c r="C10"/>
  <c r="D10"/>
  <c r="E10"/>
  <c r="G10"/>
  <c r="F10" s="1"/>
  <c r="H10"/>
  <c r="C11"/>
  <c r="F11"/>
  <c r="J11"/>
  <c r="J10" s="1"/>
  <c r="K11"/>
  <c r="K10" s="1"/>
  <c r="C12"/>
  <c r="F12"/>
  <c r="J12"/>
  <c r="I12" s="1"/>
  <c r="K12"/>
  <c r="D14"/>
  <c r="C14" s="1"/>
  <c r="E14"/>
  <c r="G14"/>
  <c r="H14"/>
  <c r="C15"/>
  <c r="F15"/>
  <c r="J15"/>
  <c r="K15"/>
  <c r="C16"/>
  <c r="F16"/>
  <c r="J16"/>
  <c r="I16" s="1"/>
  <c r="K16"/>
  <c r="C17"/>
  <c r="F17"/>
  <c r="J17"/>
  <c r="I17" s="1"/>
  <c r="K17"/>
  <c r="C18"/>
  <c r="F18"/>
  <c r="J18"/>
  <c r="I18" s="1"/>
  <c r="K18"/>
  <c r="K14" s="1"/>
  <c r="D20"/>
  <c r="D19" s="1"/>
  <c r="E20"/>
  <c r="E19" s="1"/>
  <c r="F20"/>
  <c r="G20"/>
  <c r="G19" s="1"/>
  <c r="H20"/>
  <c r="H19" s="1"/>
  <c r="C21"/>
  <c r="F21"/>
  <c r="I21"/>
  <c r="C22"/>
  <c r="F22"/>
  <c r="J22"/>
  <c r="J20" s="1"/>
  <c r="K22"/>
  <c r="K20" s="1"/>
  <c r="D24"/>
  <c r="E24"/>
  <c r="F24"/>
  <c r="G24"/>
  <c r="H24"/>
  <c r="C25"/>
  <c r="F25"/>
  <c r="J25"/>
  <c r="I25" s="1"/>
  <c r="K25"/>
  <c r="C26"/>
  <c r="F26"/>
  <c r="J26"/>
  <c r="K26"/>
  <c r="C27"/>
  <c r="F27"/>
  <c r="J27"/>
  <c r="J24" s="1"/>
  <c r="K27"/>
  <c r="D28"/>
  <c r="C28" s="1"/>
  <c r="E28"/>
  <c r="G28"/>
  <c r="F28" s="1"/>
  <c r="H28"/>
  <c r="C29"/>
  <c r="F29"/>
  <c r="J29"/>
  <c r="K29"/>
  <c r="I29" s="1"/>
  <c r="C30"/>
  <c r="F30"/>
  <c r="J30"/>
  <c r="K30"/>
  <c r="C31"/>
  <c r="F31"/>
  <c r="J31"/>
  <c r="K31"/>
  <c r="C32"/>
  <c r="F32"/>
  <c r="J32"/>
  <c r="I32" s="1"/>
  <c r="K32"/>
  <c r="C33"/>
  <c r="F33"/>
  <c r="J33"/>
  <c r="I33" s="1"/>
  <c r="K33"/>
  <c r="C34"/>
  <c r="F34"/>
  <c r="J34"/>
  <c r="K34"/>
  <c r="C35"/>
  <c r="F35"/>
  <c r="J35"/>
  <c r="K35"/>
  <c r="C36"/>
  <c r="F36"/>
  <c r="J36"/>
  <c r="I36" s="1"/>
  <c r="K36"/>
  <c r="C37"/>
  <c r="F37"/>
  <c r="I37"/>
  <c r="J37"/>
  <c r="K37"/>
  <c r="C38"/>
  <c r="F38"/>
  <c r="J38"/>
  <c r="I38" s="1"/>
  <c r="K38"/>
  <c r="D39"/>
  <c r="C39" s="1"/>
  <c r="E39"/>
  <c r="G39"/>
  <c r="F39" s="1"/>
  <c r="H39"/>
  <c r="C40"/>
  <c r="F40"/>
  <c r="J40"/>
  <c r="I40" s="1"/>
  <c r="K40"/>
  <c r="C41"/>
  <c r="F41"/>
  <c r="I41"/>
  <c r="J41"/>
  <c r="K41"/>
  <c r="C42"/>
  <c r="F42"/>
  <c r="J42"/>
  <c r="I42" s="1"/>
  <c r="K42"/>
  <c r="C43"/>
  <c r="F43"/>
  <c r="J43"/>
  <c r="J39" s="1"/>
  <c r="K43"/>
  <c r="D44"/>
  <c r="E44"/>
  <c r="F44"/>
  <c r="G44"/>
  <c r="H44"/>
  <c r="C45"/>
  <c r="F45"/>
  <c r="J45"/>
  <c r="J44" s="1"/>
  <c r="K45"/>
  <c r="K44" s="1"/>
  <c r="D46"/>
  <c r="C46" s="1"/>
  <c r="E46"/>
  <c r="G46"/>
  <c r="F46" s="1"/>
  <c r="H46"/>
  <c r="C47"/>
  <c r="F47"/>
  <c r="J47"/>
  <c r="K47"/>
  <c r="K46" s="1"/>
  <c r="C48"/>
  <c r="F48"/>
  <c r="J48"/>
  <c r="I48" s="1"/>
  <c r="K48"/>
  <c r="D49"/>
  <c r="C49" s="1"/>
  <c r="E49"/>
  <c r="G49"/>
  <c r="H49"/>
  <c r="C50"/>
  <c r="F50"/>
  <c r="J50"/>
  <c r="J49" s="1"/>
  <c r="K50"/>
  <c r="K49" s="1"/>
  <c r="C51"/>
  <c r="C52"/>
  <c r="C53"/>
  <c r="F53"/>
  <c r="I53"/>
  <c r="J53"/>
  <c r="K53"/>
  <c r="C54"/>
  <c r="F54"/>
  <c r="J54"/>
  <c r="K54"/>
  <c r="C55"/>
  <c r="C56"/>
  <c r="C57"/>
  <c r="F57"/>
  <c r="I57"/>
  <c r="J57"/>
  <c r="K57"/>
  <c r="C58"/>
  <c r="F58"/>
  <c r="J58"/>
  <c r="I58" s="1"/>
  <c r="K58"/>
  <c r="C59"/>
  <c r="F59"/>
  <c r="J59"/>
  <c r="I59" s="1"/>
  <c r="K59"/>
  <c r="D61"/>
  <c r="E61"/>
  <c r="G61"/>
  <c r="H61"/>
  <c r="C62"/>
  <c r="C61" s="1"/>
  <c r="F62"/>
  <c r="F61" s="1"/>
  <c r="J62"/>
  <c r="J61" s="1"/>
  <c r="K62"/>
  <c r="K61" s="1"/>
  <c r="C13" i="9"/>
  <c r="D13"/>
  <c r="E14"/>
  <c r="C15"/>
  <c r="D15"/>
  <c r="E16"/>
  <c r="E17"/>
  <c r="E18"/>
  <c r="C19"/>
  <c r="E19" s="1"/>
  <c r="D19"/>
  <c r="E20"/>
  <c r="E21"/>
  <c r="E22"/>
  <c r="E23"/>
  <c r="E24"/>
  <c r="C25"/>
  <c r="E25" s="1"/>
  <c r="D25"/>
  <c r="E26"/>
  <c r="E27"/>
  <c r="E28"/>
  <c r="E29"/>
  <c r="C30"/>
  <c r="D30"/>
  <c r="E31"/>
  <c r="E32"/>
  <c r="E33"/>
  <c r="C34"/>
  <c r="D34"/>
  <c r="E35"/>
  <c r="E36"/>
  <c r="E37"/>
  <c r="E38"/>
  <c r="E39"/>
  <c r="E40"/>
  <c r="E41"/>
  <c r="E42"/>
  <c r="E43"/>
  <c r="E44"/>
  <c r="C45"/>
  <c r="D45"/>
  <c r="E47"/>
  <c r="E48"/>
  <c r="E49"/>
  <c r="C50"/>
  <c r="E50" s="1"/>
  <c r="D50"/>
  <c r="E51"/>
  <c r="C52"/>
  <c r="E52" s="1"/>
  <c r="D52"/>
  <c r="E53"/>
  <c r="E54"/>
  <c r="C55"/>
  <c r="D55"/>
  <c r="E55" s="1"/>
  <c r="E56"/>
  <c r="E57"/>
  <c r="E58"/>
  <c r="C59"/>
  <c r="D59"/>
  <c r="E60"/>
  <c r="C62"/>
  <c r="D62"/>
  <c r="E63"/>
  <c r="C67"/>
  <c r="E67" s="1"/>
  <c r="D67"/>
  <c r="E68"/>
  <c r="C69"/>
  <c r="E69" s="1"/>
  <c r="D69"/>
  <c r="E70"/>
  <c r="C71"/>
  <c r="D71"/>
  <c r="D66" s="1"/>
  <c r="E72"/>
  <c r="C73"/>
  <c r="E73" s="1"/>
  <c r="D73"/>
  <c r="E74"/>
  <c r="C76"/>
  <c r="D76"/>
  <c r="E77"/>
  <c r="C78"/>
  <c r="D78"/>
  <c r="E79"/>
  <c r="C80"/>
  <c r="D80"/>
  <c r="E81"/>
  <c r="D82"/>
  <c r="E82" s="1"/>
  <c r="E83"/>
  <c r="C84"/>
  <c r="D84"/>
  <c r="E85"/>
  <c r="C86"/>
  <c r="D86"/>
  <c r="E86" s="1"/>
  <c r="E87"/>
  <c r="C88"/>
  <c r="D88"/>
  <c r="E89"/>
  <c r="C90"/>
  <c r="D90"/>
  <c r="E91"/>
  <c r="C92"/>
  <c r="D92"/>
  <c r="E93"/>
  <c r="C94"/>
  <c r="D94"/>
  <c r="E94" s="1"/>
  <c r="E95"/>
  <c r="C96"/>
  <c r="D96"/>
  <c r="E97"/>
  <c r="C98"/>
  <c r="D98"/>
  <c r="E99"/>
  <c r="C100"/>
  <c r="D100"/>
  <c r="E101"/>
  <c r="C102"/>
  <c r="D102"/>
  <c r="E102" s="1"/>
  <c r="E103"/>
  <c r="C104"/>
  <c r="D104"/>
  <c r="E105"/>
  <c r="C106"/>
  <c r="D106"/>
  <c r="E107"/>
  <c r="C108"/>
  <c r="D108"/>
  <c r="E109"/>
  <c r="C110"/>
  <c r="D110"/>
  <c r="E110" s="1"/>
  <c r="E111"/>
  <c r="C113"/>
  <c r="C112" s="1"/>
  <c r="D113"/>
  <c r="D112" s="1"/>
  <c r="E112" s="1"/>
  <c r="E114"/>
  <c r="C115"/>
  <c r="D115"/>
  <c r="E115" s="1"/>
  <c r="E116"/>
  <c r="C117"/>
  <c r="D117"/>
  <c r="E117" s="1"/>
  <c r="E118"/>
  <c r="C120"/>
  <c r="E120" s="1"/>
  <c r="D120"/>
  <c r="E121"/>
  <c r="C122"/>
  <c r="E122" s="1"/>
  <c r="D122"/>
  <c r="E123"/>
  <c r="C124"/>
  <c r="D124"/>
  <c r="E125"/>
  <c r="C126"/>
  <c r="E126" s="1"/>
  <c r="D126"/>
  <c r="E127"/>
  <c r="C128"/>
  <c r="E128" s="1"/>
  <c r="D128"/>
  <c r="E129"/>
  <c r="C130"/>
  <c r="E130" s="1"/>
  <c r="D130"/>
  <c r="E131"/>
  <c r="C132"/>
  <c r="D132"/>
  <c r="D119" s="1"/>
  <c r="E133"/>
  <c r="C134"/>
  <c r="E134" s="1"/>
  <c r="D134"/>
  <c r="E135"/>
  <c r="C136"/>
  <c r="E136" s="1"/>
  <c r="D136"/>
  <c r="E137"/>
  <c r="C138"/>
  <c r="E138" s="1"/>
  <c r="D138"/>
  <c r="E139"/>
  <c r="C142"/>
  <c r="D142"/>
  <c r="E142" s="1"/>
  <c r="E143"/>
  <c r="E144"/>
  <c r="E145"/>
  <c r="E146"/>
  <c r="E147"/>
  <c r="E148"/>
  <c r="E149"/>
  <c r="C150"/>
  <c r="D150"/>
  <c r="E150" s="1"/>
  <c r="E151"/>
  <c r="E152"/>
  <c r="C153"/>
  <c r="D153"/>
  <c r="E154"/>
  <c r="E155"/>
  <c r="E156"/>
  <c r="E157"/>
  <c r="C158"/>
  <c r="D158"/>
  <c r="E158" s="1"/>
  <c r="E159"/>
  <c r="C160"/>
  <c r="D160"/>
  <c r="E160" s="1"/>
  <c r="E161"/>
  <c r="C162"/>
  <c r="D162"/>
  <c r="E162" s="1"/>
  <c r="E163"/>
  <c r="E164"/>
  <c r="E165"/>
  <c r="E166"/>
  <c r="E167"/>
  <c r="C168"/>
  <c r="D168"/>
  <c r="E168" s="1"/>
  <c r="E169"/>
  <c r="E170"/>
  <c r="C171"/>
  <c r="D171"/>
  <c r="E172"/>
  <c r="E173"/>
  <c r="E174"/>
  <c r="E175"/>
  <c r="C176"/>
  <c r="D176"/>
  <c r="E176"/>
  <c r="E177"/>
  <c r="E178"/>
  <c r="C179"/>
  <c r="D179"/>
  <c r="E179" s="1"/>
  <c r="E180"/>
  <c r="C181"/>
  <c r="D181"/>
  <c r="E182"/>
  <c r="C183"/>
  <c r="D183"/>
  <c r="E184"/>
  <c r="E185"/>
  <c r="E186"/>
  <c r="C191"/>
  <c r="E191" s="1"/>
  <c r="D191"/>
  <c r="D190" s="1"/>
  <c r="D189" s="1"/>
  <c r="E192"/>
  <c r="E193"/>
  <c r="E194"/>
  <c r="C195"/>
  <c r="C196"/>
  <c r="D196"/>
  <c r="E196" s="1"/>
  <c r="E197"/>
  <c r="E198"/>
  <c r="C6" i="12"/>
  <c r="F6"/>
  <c r="G6"/>
  <c r="H6" s="1"/>
  <c r="I6"/>
  <c r="J6"/>
  <c r="C7"/>
  <c r="D7"/>
  <c r="D6" s="1"/>
  <c r="E6" s="1"/>
  <c r="H7"/>
  <c r="K7"/>
  <c r="F8"/>
  <c r="G8"/>
  <c r="I8"/>
  <c r="J8"/>
  <c r="C9"/>
  <c r="D9"/>
  <c r="E9" s="1"/>
  <c r="H9"/>
  <c r="C10"/>
  <c r="D10"/>
  <c r="E10" s="1"/>
  <c r="H10"/>
  <c r="C11"/>
  <c r="D11"/>
  <c r="F12"/>
  <c r="G12"/>
  <c r="I12"/>
  <c r="J12"/>
  <c r="C13"/>
  <c r="D13"/>
  <c r="E13" s="1"/>
  <c r="K13"/>
  <c r="C14"/>
  <c r="D14"/>
  <c r="K14"/>
  <c r="C15"/>
  <c r="D15"/>
  <c r="C16"/>
  <c r="D16"/>
  <c r="E16"/>
  <c r="K16"/>
  <c r="F17"/>
  <c r="C17" s="1"/>
  <c r="C18"/>
  <c r="D18"/>
  <c r="E18" s="1"/>
  <c r="G18"/>
  <c r="G17" s="1"/>
  <c r="C19"/>
  <c r="D19"/>
  <c r="C20"/>
  <c r="D20"/>
  <c r="C21"/>
  <c r="D21"/>
  <c r="H21"/>
  <c r="F22"/>
  <c r="G22"/>
  <c r="I22"/>
  <c r="J22"/>
  <c r="C23"/>
  <c r="D23"/>
  <c r="E23"/>
  <c r="H23"/>
  <c r="C24"/>
  <c r="D24"/>
  <c r="E24"/>
  <c r="K24"/>
  <c r="C25"/>
  <c r="D25"/>
  <c r="F26"/>
  <c r="G26"/>
  <c r="I26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G37"/>
  <c r="I37"/>
  <c r="J37"/>
  <c r="C38"/>
  <c r="D38"/>
  <c r="E38" s="1"/>
  <c r="H38"/>
  <c r="C39"/>
  <c r="D39"/>
  <c r="E39" s="1"/>
  <c r="H39"/>
  <c r="K39"/>
  <c r="C40"/>
  <c r="D40"/>
  <c r="K40"/>
  <c r="C41"/>
  <c r="D41"/>
  <c r="E41" s="1"/>
  <c r="H41"/>
  <c r="K41"/>
  <c r="C42"/>
  <c r="D42"/>
  <c r="F42"/>
  <c r="G42"/>
  <c r="H42"/>
  <c r="C43"/>
  <c r="E43" s="1"/>
  <c r="D43"/>
  <c r="H43"/>
  <c r="F44"/>
  <c r="C44" s="1"/>
  <c r="G44"/>
  <c r="D44" s="1"/>
  <c r="I44"/>
  <c r="J44"/>
  <c r="K44"/>
  <c r="C45"/>
  <c r="E45" s="1"/>
  <c r="D45"/>
  <c r="H45"/>
  <c r="K45"/>
  <c r="C46"/>
  <c r="E46" s="1"/>
  <c r="D46"/>
  <c r="K46"/>
  <c r="F47"/>
  <c r="H47" s="1"/>
  <c r="G47"/>
  <c r="I47"/>
  <c r="J47"/>
  <c r="D47" s="1"/>
  <c r="C48"/>
  <c r="D48"/>
  <c r="H48"/>
  <c r="K48"/>
  <c r="F49"/>
  <c r="G49"/>
  <c r="I49"/>
  <c r="J49"/>
  <c r="D49" s="1"/>
  <c r="C50"/>
  <c r="D50"/>
  <c r="C51"/>
  <c r="D51"/>
  <c r="E51" s="1"/>
  <c r="H51"/>
  <c r="C52"/>
  <c r="D52"/>
  <c r="E52" s="1"/>
  <c r="K52"/>
  <c r="C53"/>
  <c r="D53"/>
  <c r="C54"/>
  <c r="D54"/>
  <c r="F55"/>
  <c r="G55"/>
  <c r="H55" s="1"/>
  <c r="I55"/>
  <c r="K55" s="1"/>
  <c r="J55"/>
  <c r="C56"/>
  <c r="E56" s="1"/>
  <c r="D56"/>
  <c r="D55" s="1"/>
  <c r="H56"/>
  <c r="K56"/>
  <c r="F6" i="8"/>
  <c r="G6"/>
  <c r="I6"/>
  <c r="J6"/>
  <c r="C7"/>
  <c r="C6" s="1"/>
  <c r="D7"/>
  <c r="E7" s="1"/>
  <c r="H7"/>
  <c r="K7"/>
  <c r="F8"/>
  <c r="G8"/>
  <c r="I8"/>
  <c r="J8"/>
  <c r="C9"/>
  <c r="D9"/>
  <c r="H9"/>
  <c r="C10"/>
  <c r="E10" s="1"/>
  <c r="D10"/>
  <c r="H10"/>
  <c r="C11"/>
  <c r="D11"/>
  <c r="F12"/>
  <c r="G12"/>
  <c r="D12" s="1"/>
  <c r="I12"/>
  <c r="J12"/>
  <c r="C13"/>
  <c r="D13"/>
  <c r="E13" s="1"/>
  <c r="K13"/>
  <c r="C14"/>
  <c r="D14"/>
  <c r="K14"/>
  <c r="C15"/>
  <c r="D15"/>
  <c r="C16"/>
  <c r="D16"/>
  <c r="K16"/>
  <c r="F17"/>
  <c r="C17" s="1"/>
  <c r="G17"/>
  <c r="D17" s="1"/>
  <c r="E17" s="1"/>
  <c r="C18"/>
  <c r="D18"/>
  <c r="E18" s="1"/>
  <c r="H18"/>
  <c r="C19"/>
  <c r="D19"/>
  <c r="C20"/>
  <c r="D20"/>
  <c r="C21"/>
  <c r="D21"/>
  <c r="E21" s="1"/>
  <c r="H21"/>
  <c r="F22"/>
  <c r="G22"/>
  <c r="D22" s="1"/>
  <c r="H22"/>
  <c r="I22"/>
  <c r="J22"/>
  <c r="C23"/>
  <c r="D23"/>
  <c r="E23" s="1"/>
  <c r="H23"/>
  <c r="C24"/>
  <c r="D24"/>
  <c r="E24" s="1"/>
  <c r="K24"/>
  <c r="C25"/>
  <c r="D25"/>
  <c r="F26"/>
  <c r="C26" s="1"/>
  <c r="G26"/>
  <c r="I26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G37"/>
  <c r="D37" s="1"/>
  <c r="I37"/>
  <c r="J37"/>
  <c r="C38"/>
  <c r="D38"/>
  <c r="H38"/>
  <c r="C39"/>
  <c r="D39"/>
  <c r="E39" s="1"/>
  <c r="H39"/>
  <c r="K39"/>
  <c r="C40"/>
  <c r="D40"/>
  <c r="K40"/>
  <c r="C41"/>
  <c r="D41"/>
  <c r="E41" s="1"/>
  <c r="H41"/>
  <c r="K41"/>
  <c r="F42"/>
  <c r="C42" s="1"/>
  <c r="G42"/>
  <c r="D42" s="1"/>
  <c r="C43"/>
  <c r="D43"/>
  <c r="H43"/>
  <c r="F44"/>
  <c r="G44"/>
  <c r="I44"/>
  <c r="J44"/>
  <c r="C45"/>
  <c r="D45"/>
  <c r="H45"/>
  <c r="K45"/>
  <c r="C46"/>
  <c r="D46"/>
  <c r="K46"/>
  <c r="F47"/>
  <c r="C47" s="1"/>
  <c r="G47"/>
  <c r="I47"/>
  <c r="J47"/>
  <c r="K47"/>
  <c r="C48"/>
  <c r="E48" s="1"/>
  <c r="D48"/>
  <c r="H48"/>
  <c r="K48"/>
  <c r="F49"/>
  <c r="G49"/>
  <c r="I49"/>
  <c r="J49"/>
  <c r="C50"/>
  <c r="D50"/>
  <c r="C51"/>
  <c r="D51"/>
  <c r="E51" s="1"/>
  <c r="H51"/>
  <c r="C52"/>
  <c r="D52"/>
  <c r="E52" s="1"/>
  <c r="K52"/>
  <c r="C53"/>
  <c r="D53"/>
  <c r="C54"/>
  <c r="D54"/>
  <c r="F55"/>
  <c r="G55"/>
  <c r="I55"/>
  <c r="J55"/>
  <c r="C56"/>
  <c r="C55" s="1"/>
  <c r="D56"/>
  <c r="E56" s="1"/>
  <c r="H56"/>
  <c r="K56"/>
  <c r="F6" i="7"/>
  <c r="G6"/>
  <c r="I6"/>
  <c r="J6"/>
  <c r="C7"/>
  <c r="C6" s="1"/>
  <c r="D7"/>
  <c r="D6" s="1"/>
  <c r="H7"/>
  <c r="K7"/>
  <c r="F8"/>
  <c r="G8"/>
  <c r="H8"/>
  <c r="I8"/>
  <c r="C8" s="1"/>
  <c r="J8"/>
  <c r="D8" s="1"/>
  <c r="C9"/>
  <c r="D9"/>
  <c r="E9" s="1"/>
  <c r="H9"/>
  <c r="C10"/>
  <c r="D10"/>
  <c r="H10"/>
  <c r="C11"/>
  <c r="D11"/>
  <c r="F12"/>
  <c r="G12"/>
  <c r="I12"/>
  <c r="J12"/>
  <c r="K12" s="1"/>
  <c r="C13"/>
  <c r="E13" s="1"/>
  <c r="D13"/>
  <c r="K13"/>
  <c r="C14"/>
  <c r="D14"/>
  <c r="K14"/>
  <c r="C15"/>
  <c r="D15"/>
  <c r="C16"/>
  <c r="D16"/>
  <c r="K16"/>
  <c r="F18"/>
  <c r="C18" s="1"/>
  <c r="G18"/>
  <c r="G17" s="1"/>
  <c r="C19"/>
  <c r="D19"/>
  <c r="C20"/>
  <c r="D20"/>
  <c r="C21"/>
  <c r="D21"/>
  <c r="H21"/>
  <c r="D22"/>
  <c r="F22"/>
  <c r="H22" s="1"/>
  <c r="G22"/>
  <c r="I22"/>
  <c r="C22" s="1"/>
  <c r="J22"/>
  <c r="C23"/>
  <c r="D23"/>
  <c r="E23" s="1"/>
  <c r="H23"/>
  <c r="C24"/>
  <c r="D24"/>
  <c r="K24"/>
  <c r="C25"/>
  <c r="D25"/>
  <c r="F26"/>
  <c r="G26"/>
  <c r="I26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G37"/>
  <c r="I37"/>
  <c r="J37"/>
  <c r="C38"/>
  <c r="D38"/>
  <c r="E38" s="1"/>
  <c r="H38"/>
  <c r="C39"/>
  <c r="D39"/>
  <c r="E39" s="1"/>
  <c r="H39"/>
  <c r="K39"/>
  <c r="C40"/>
  <c r="D40"/>
  <c r="K40"/>
  <c r="C41"/>
  <c r="D41"/>
  <c r="E41" s="1"/>
  <c r="H41"/>
  <c r="K41"/>
  <c r="F42"/>
  <c r="C42" s="1"/>
  <c r="G42"/>
  <c r="D42" s="1"/>
  <c r="E42" s="1"/>
  <c r="C43"/>
  <c r="D43"/>
  <c r="E43" s="1"/>
  <c r="H43"/>
  <c r="F44"/>
  <c r="G44"/>
  <c r="I44"/>
  <c r="J44"/>
  <c r="C45"/>
  <c r="D45"/>
  <c r="E45" s="1"/>
  <c r="H45"/>
  <c r="K45"/>
  <c r="C46"/>
  <c r="D46"/>
  <c r="E46" s="1"/>
  <c r="K46"/>
  <c r="C47"/>
  <c r="F47"/>
  <c r="G47"/>
  <c r="D47" s="1"/>
  <c r="E47" s="1"/>
  <c r="I47"/>
  <c r="J47"/>
  <c r="K47" s="1"/>
  <c r="C48"/>
  <c r="E48" s="1"/>
  <c r="D48"/>
  <c r="H48"/>
  <c r="K48"/>
  <c r="F49"/>
  <c r="C49" s="1"/>
  <c r="G49"/>
  <c r="D49" s="1"/>
  <c r="I49"/>
  <c r="J49"/>
  <c r="C50"/>
  <c r="D50"/>
  <c r="C51"/>
  <c r="D51"/>
  <c r="E51"/>
  <c r="H51"/>
  <c r="C52"/>
  <c r="D52"/>
  <c r="E52"/>
  <c r="K52"/>
  <c r="C53"/>
  <c r="D53"/>
  <c r="C54"/>
  <c r="D54"/>
  <c r="F55"/>
  <c r="H55" s="1"/>
  <c r="G55"/>
  <c r="I55"/>
  <c r="J55"/>
  <c r="C56"/>
  <c r="C55" s="1"/>
  <c r="D56"/>
  <c r="H56"/>
  <c r="K56"/>
  <c r="F6" i="6"/>
  <c r="G6"/>
  <c r="H6" s="1"/>
  <c r="I6"/>
  <c r="J6"/>
  <c r="K6" s="1"/>
  <c r="C7"/>
  <c r="C6" s="1"/>
  <c r="D7"/>
  <c r="D6" s="1"/>
  <c r="H7"/>
  <c r="K7"/>
  <c r="D8"/>
  <c r="F8"/>
  <c r="G8"/>
  <c r="H8" s="1"/>
  <c r="I8"/>
  <c r="C8" s="1"/>
  <c r="J8"/>
  <c r="C9"/>
  <c r="D9"/>
  <c r="H9"/>
  <c r="C10"/>
  <c r="D10"/>
  <c r="E10" s="1"/>
  <c r="H10"/>
  <c r="C11"/>
  <c r="D11"/>
  <c r="F12"/>
  <c r="G12"/>
  <c r="D12" s="1"/>
  <c r="I12"/>
  <c r="J12"/>
  <c r="C13"/>
  <c r="D13"/>
  <c r="K13"/>
  <c r="C14"/>
  <c r="D14"/>
  <c r="K14"/>
  <c r="C15"/>
  <c r="D15"/>
  <c r="C16"/>
  <c r="D16"/>
  <c r="E16" s="1"/>
  <c r="K16"/>
  <c r="F18"/>
  <c r="C18" s="1"/>
  <c r="G18"/>
  <c r="G17" s="1"/>
  <c r="C19"/>
  <c r="D19"/>
  <c r="C20"/>
  <c r="D20"/>
  <c r="C21"/>
  <c r="D21"/>
  <c r="H21"/>
  <c r="F22"/>
  <c r="H22" s="1"/>
  <c r="G22"/>
  <c r="I22"/>
  <c r="J22"/>
  <c r="D22" s="1"/>
  <c r="C23"/>
  <c r="D23"/>
  <c r="E23" s="1"/>
  <c r="H23"/>
  <c r="C24"/>
  <c r="D24"/>
  <c r="K24"/>
  <c r="C25"/>
  <c r="D25"/>
  <c r="F26"/>
  <c r="G26"/>
  <c r="I26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G37"/>
  <c r="H37" s="1"/>
  <c r="I37"/>
  <c r="C37" s="1"/>
  <c r="J37"/>
  <c r="C38"/>
  <c r="D38"/>
  <c r="H38"/>
  <c r="C39"/>
  <c r="D39"/>
  <c r="E39" s="1"/>
  <c r="H39"/>
  <c r="K39"/>
  <c r="C40"/>
  <c r="D40"/>
  <c r="K40"/>
  <c r="C41"/>
  <c r="D41"/>
  <c r="H41"/>
  <c r="K41"/>
  <c r="F42"/>
  <c r="C42" s="1"/>
  <c r="G42"/>
  <c r="D42" s="1"/>
  <c r="C43"/>
  <c r="D43"/>
  <c r="E43" s="1"/>
  <c r="H43"/>
  <c r="F44"/>
  <c r="G44"/>
  <c r="D44" s="1"/>
  <c r="I44"/>
  <c r="C44" s="1"/>
  <c r="J44"/>
  <c r="C45"/>
  <c r="D45"/>
  <c r="E45" s="1"/>
  <c r="H45"/>
  <c r="K45"/>
  <c r="C46"/>
  <c r="D46"/>
  <c r="E46" s="1"/>
  <c r="K46"/>
  <c r="F47"/>
  <c r="C47" s="1"/>
  <c r="G47"/>
  <c r="D47" s="1"/>
  <c r="I47"/>
  <c r="K47" s="1"/>
  <c r="J47"/>
  <c r="C48"/>
  <c r="D48"/>
  <c r="H48"/>
  <c r="K48"/>
  <c r="F49"/>
  <c r="C49" s="1"/>
  <c r="G49"/>
  <c r="D49" s="1"/>
  <c r="I49"/>
  <c r="J49"/>
  <c r="C50"/>
  <c r="D50"/>
  <c r="C51"/>
  <c r="D51"/>
  <c r="E51"/>
  <c r="H51"/>
  <c r="C52"/>
  <c r="D52"/>
  <c r="E52"/>
  <c r="K52"/>
  <c r="C53"/>
  <c r="D53"/>
  <c r="C54"/>
  <c r="D54"/>
  <c r="F55"/>
  <c r="G55"/>
  <c r="I55"/>
  <c r="J55"/>
  <c r="K55" s="1"/>
  <c r="C56"/>
  <c r="C55" s="1"/>
  <c r="D56"/>
  <c r="E56" s="1"/>
  <c r="H56"/>
  <c r="K56"/>
  <c r="F6" i="5"/>
  <c r="G6"/>
  <c r="I6"/>
  <c r="J6"/>
  <c r="K6" s="1"/>
  <c r="C7"/>
  <c r="C6" s="1"/>
  <c r="D7"/>
  <c r="D6" s="1"/>
  <c r="H7"/>
  <c r="K7"/>
  <c r="F8"/>
  <c r="G8"/>
  <c r="D8" s="1"/>
  <c r="H8"/>
  <c r="I8"/>
  <c r="C8" s="1"/>
  <c r="J8"/>
  <c r="C9"/>
  <c r="D9"/>
  <c r="E9" s="1"/>
  <c r="H9"/>
  <c r="C10"/>
  <c r="D10"/>
  <c r="E10" s="1"/>
  <c r="H10"/>
  <c r="C11"/>
  <c r="D11"/>
  <c r="F12"/>
  <c r="C12" s="1"/>
  <c r="G12"/>
  <c r="D12" s="1"/>
  <c r="I12"/>
  <c r="J12"/>
  <c r="K12"/>
  <c r="C13"/>
  <c r="E13" s="1"/>
  <c r="D13"/>
  <c r="K13"/>
  <c r="C14"/>
  <c r="D14"/>
  <c r="K14"/>
  <c r="C15"/>
  <c r="D15"/>
  <c r="C16"/>
  <c r="D16"/>
  <c r="K16"/>
  <c r="F18"/>
  <c r="C18" s="1"/>
  <c r="G18"/>
  <c r="G17" s="1"/>
  <c r="C19"/>
  <c r="D19"/>
  <c r="C20"/>
  <c r="D20"/>
  <c r="C21"/>
  <c r="D21"/>
  <c r="H21"/>
  <c r="D22"/>
  <c r="F22"/>
  <c r="G22"/>
  <c r="H22"/>
  <c r="I22"/>
  <c r="C22" s="1"/>
  <c r="J22"/>
  <c r="C23"/>
  <c r="D23"/>
  <c r="E23" s="1"/>
  <c r="H23"/>
  <c r="C24"/>
  <c r="D24"/>
  <c r="K24"/>
  <c r="C25"/>
  <c r="D25"/>
  <c r="F26"/>
  <c r="G26"/>
  <c r="D26" s="1"/>
  <c r="I26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G37"/>
  <c r="D37" s="1"/>
  <c r="H37"/>
  <c r="I37"/>
  <c r="C37" s="1"/>
  <c r="J37"/>
  <c r="C38"/>
  <c r="D38"/>
  <c r="E38" s="1"/>
  <c r="H38"/>
  <c r="C39"/>
  <c r="D39"/>
  <c r="E39" s="1"/>
  <c r="H39"/>
  <c r="K39"/>
  <c r="C40"/>
  <c r="D40"/>
  <c r="K40"/>
  <c r="C41"/>
  <c r="D41"/>
  <c r="H41"/>
  <c r="K41"/>
  <c r="F42"/>
  <c r="C42" s="1"/>
  <c r="G42"/>
  <c r="D42" s="1"/>
  <c r="C43"/>
  <c r="D43"/>
  <c r="E43" s="1"/>
  <c r="H43"/>
  <c r="F44"/>
  <c r="G44"/>
  <c r="D44" s="1"/>
  <c r="I44"/>
  <c r="J44"/>
  <c r="C45"/>
  <c r="D45"/>
  <c r="E45" s="1"/>
  <c r="H45"/>
  <c r="K45"/>
  <c r="C46"/>
  <c r="D46"/>
  <c r="E46" s="1"/>
  <c r="K46"/>
  <c r="F47"/>
  <c r="C47" s="1"/>
  <c r="G47"/>
  <c r="D47" s="1"/>
  <c r="I47"/>
  <c r="J47"/>
  <c r="K47"/>
  <c r="C48"/>
  <c r="E48" s="1"/>
  <c r="D48"/>
  <c r="H48"/>
  <c r="K48"/>
  <c r="F49"/>
  <c r="C49" s="1"/>
  <c r="G49"/>
  <c r="I49"/>
  <c r="J49"/>
  <c r="C50"/>
  <c r="D50"/>
  <c r="C51"/>
  <c r="D51"/>
  <c r="E51"/>
  <c r="H51"/>
  <c r="C52"/>
  <c r="D52"/>
  <c r="E52"/>
  <c r="K52"/>
  <c r="C53"/>
  <c r="D53"/>
  <c r="C54"/>
  <c r="D54"/>
  <c r="F55"/>
  <c r="G55"/>
  <c r="I55"/>
  <c r="J55"/>
  <c r="C56"/>
  <c r="C55" s="1"/>
  <c r="D56"/>
  <c r="E56" s="1"/>
  <c r="H56"/>
  <c r="K56"/>
  <c r="C6" i="4"/>
  <c r="F6"/>
  <c r="G6"/>
  <c r="H6" s="1"/>
  <c r="I6"/>
  <c r="J6"/>
  <c r="C7"/>
  <c r="D7"/>
  <c r="D6" s="1"/>
  <c r="E6" s="1"/>
  <c r="E7"/>
  <c r="H7"/>
  <c r="K7"/>
  <c r="F8"/>
  <c r="G8"/>
  <c r="H8" s="1"/>
  <c r="I8"/>
  <c r="C8" s="1"/>
  <c r="J8"/>
  <c r="D8" s="1"/>
  <c r="C9"/>
  <c r="D9"/>
  <c r="H9"/>
  <c r="C10"/>
  <c r="D10"/>
  <c r="H10"/>
  <c r="C11"/>
  <c r="D11"/>
  <c r="F12"/>
  <c r="G12"/>
  <c r="I12"/>
  <c r="J12"/>
  <c r="C13"/>
  <c r="D13"/>
  <c r="K13"/>
  <c r="C14"/>
  <c r="D14"/>
  <c r="K14"/>
  <c r="C15"/>
  <c r="D15"/>
  <c r="C16"/>
  <c r="D16"/>
  <c r="E16" s="1"/>
  <c r="K16"/>
  <c r="F18"/>
  <c r="C18" s="1"/>
  <c r="G18"/>
  <c r="G17" s="1"/>
  <c r="C19"/>
  <c r="D19"/>
  <c r="C20"/>
  <c r="D20"/>
  <c r="C21"/>
  <c r="D21"/>
  <c r="H21"/>
  <c r="F22"/>
  <c r="G22"/>
  <c r="D22" s="1"/>
  <c r="I22"/>
  <c r="J22"/>
  <c r="C23"/>
  <c r="D23"/>
  <c r="H23"/>
  <c r="C24"/>
  <c r="D24"/>
  <c r="K24"/>
  <c r="C25"/>
  <c r="D25"/>
  <c r="F26"/>
  <c r="G26"/>
  <c r="I26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G37"/>
  <c r="H37" s="1"/>
  <c r="I37"/>
  <c r="J37"/>
  <c r="C38"/>
  <c r="D38"/>
  <c r="H38"/>
  <c r="C39"/>
  <c r="D39"/>
  <c r="H39"/>
  <c r="K39"/>
  <c r="C40"/>
  <c r="D40"/>
  <c r="K40"/>
  <c r="C41"/>
  <c r="D41"/>
  <c r="H41"/>
  <c r="K41"/>
  <c r="F42"/>
  <c r="C42" s="1"/>
  <c r="G42"/>
  <c r="D42" s="1"/>
  <c r="C43"/>
  <c r="D43"/>
  <c r="H43"/>
  <c r="F44"/>
  <c r="G44"/>
  <c r="I44"/>
  <c r="C44" s="1"/>
  <c r="J44"/>
  <c r="C45"/>
  <c r="D45"/>
  <c r="H45"/>
  <c r="K45"/>
  <c r="C46"/>
  <c r="D46"/>
  <c r="K46"/>
  <c r="F47"/>
  <c r="G47"/>
  <c r="I47"/>
  <c r="C47" s="1"/>
  <c r="J47"/>
  <c r="K47" s="1"/>
  <c r="C48"/>
  <c r="D48"/>
  <c r="H48"/>
  <c r="K48"/>
  <c r="F49"/>
  <c r="G49"/>
  <c r="D49" s="1"/>
  <c r="I49"/>
  <c r="J49"/>
  <c r="C50"/>
  <c r="D50"/>
  <c r="C51"/>
  <c r="D51"/>
  <c r="E51" s="1"/>
  <c r="H51"/>
  <c r="C52"/>
  <c r="D52"/>
  <c r="E52" s="1"/>
  <c r="K52"/>
  <c r="C53"/>
  <c r="D53"/>
  <c r="C54"/>
  <c r="D54"/>
  <c r="F55"/>
  <c r="H55" s="1"/>
  <c r="G55"/>
  <c r="I55"/>
  <c r="J55"/>
  <c r="K55" s="1"/>
  <c r="C56"/>
  <c r="C55" s="1"/>
  <c r="D56"/>
  <c r="H56"/>
  <c r="K56"/>
  <c r="C6" i="3"/>
  <c r="F6"/>
  <c r="F5" s="1"/>
  <c r="G6"/>
  <c r="H6" s="1"/>
  <c r="I6"/>
  <c r="I5" s="1"/>
  <c r="J6"/>
  <c r="K6" s="1"/>
  <c r="C7"/>
  <c r="D7"/>
  <c r="D6" s="1"/>
  <c r="E6" s="1"/>
  <c r="E7"/>
  <c r="H7"/>
  <c r="K7"/>
  <c r="D8"/>
  <c r="F8"/>
  <c r="G8"/>
  <c r="H8"/>
  <c r="I8"/>
  <c r="C8" s="1"/>
  <c r="J8"/>
  <c r="C9"/>
  <c r="D9"/>
  <c r="E9" s="1"/>
  <c r="H9"/>
  <c r="C10"/>
  <c r="D10"/>
  <c r="C11"/>
  <c r="D11"/>
  <c r="F12"/>
  <c r="C12" s="1"/>
  <c r="G12"/>
  <c r="I12"/>
  <c r="J12"/>
  <c r="K12" s="1"/>
  <c r="C13"/>
  <c r="D13"/>
  <c r="K13"/>
  <c r="C14"/>
  <c r="D14"/>
  <c r="K14"/>
  <c r="C15"/>
  <c r="D15"/>
  <c r="C16"/>
  <c r="D16"/>
  <c r="K16"/>
  <c r="F17"/>
  <c r="C17" s="1"/>
  <c r="G17"/>
  <c r="D17" s="1"/>
  <c r="E17" s="1"/>
  <c r="D18"/>
  <c r="E18" s="1"/>
  <c r="F18"/>
  <c r="C18" s="1"/>
  <c r="G18"/>
  <c r="H18"/>
  <c r="C19"/>
  <c r="D19"/>
  <c r="C20"/>
  <c r="D20"/>
  <c r="E20" s="1"/>
  <c r="H20"/>
  <c r="D22"/>
  <c r="E22" s="1"/>
  <c r="F22"/>
  <c r="C22" s="1"/>
  <c r="G22"/>
  <c r="H22"/>
  <c r="I22"/>
  <c r="J22"/>
  <c r="K22" s="1"/>
  <c r="C23"/>
  <c r="D23"/>
  <c r="E23" s="1"/>
  <c r="H23"/>
  <c r="C24"/>
  <c r="D24"/>
  <c r="K24"/>
  <c r="C25"/>
  <c r="D25"/>
  <c r="F26"/>
  <c r="G26"/>
  <c r="G5" s="1"/>
  <c r="I26"/>
  <c r="C26" s="1"/>
  <c r="J26"/>
  <c r="C27"/>
  <c r="D27"/>
  <c r="C28"/>
  <c r="D28"/>
  <c r="K28"/>
  <c r="C29"/>
  <c r="D29"/>
  <c r="C30"/>
  <c r="D30"/>
  <c r="K30"/>
  <c r="C31"/>
  <c r="D31"/>
  <c r="C32"/>
  <c r="D32"/>
  <c r="C33"/>
  <c r="D33"/>
  <c r="C34"/>
  <c r="D34"/>
  <c r="C35"/>
  <c r="D35"/>
  <c r="K35"/>
  <c r="C36"/>
  <c r="D36"/>
  <c r="F37"/>
  <c r="C37" s="1"/>
  <c r="G37"/>
  <c r="D37" s="1"/>
  <c r="E37" s="1"/>
  <c r="I37"/>
  <c r="J37"/>
  <c r="K37" s="1"/>
  <c r="C38"/>
  <c r="D38"/>
  <c r="H38"/>
  <c r="C39"/>
  <c r="D39"/>
  <c r="E39"/>
  <c r="H39"/>
  <c r="K39"/>
  <c r="C40"/>
  <c r="D40"/>
  <c r="K40"/>
  <c r="C41"/>
  <c r="D41"/>
  <c r="E41"/>
  <c r="H41"/>
  <c r="K41"/>
  <c r="D42"/>
  <c r="F42"/>
  <c r="C42" s="1"/>
  <c r="G42"/>
  <c r="H42"/>
  <c r="C43"/>
  <c r="D43"/>
  <c r="E43" s="1"/>
  <c r="H43"/>
  <c r="F44"/>
  <c r="G44"/>
  <c r="D44" s="1"/>
  <c r="I44"/>
  <c r="C44" s="1"/>
  <c r="J44"/>
  <c r="K44" s="1"/>
  <c r="C45"/>
  <c r="D45"/>
  <c r="E45" s="1"/>
  <c r="H45"/>
  <c r="K45"/>
  <c r="C46"/>
  <c r="D46"/>
  <c r="K46"/>
  <c r="C47"/>
  <c r="F47"/>
  <c r="G47"/>
  <c r="D47" s="1"/>
  <c r="E47" s="1"/>
  <c r="I47"/>
  <c r="J47"/>
  <c r="K47"/>
  <c r="C48"/>
  <c r="D48"/>
  <c r="E48" s="1"/>
  <c r="H48"/>
  <c r="K48"/>
  <c r="F49"/>
  <c r="C49" s="1"/>
  <c r="G49"/>
  <c r="D49" s="1"/>
  <c r="I49"/>
  <c r="J49"/>
  <c r="C50"/>
  <c r="D50"/>
  <c r="C51"/>
  <c r="D51"/>
  <c r="E51"/>
  <c r="H51"/>
  <c r="C52"/>
  <c r="D52"/>
  <c r="K52"/>
  <c r="C53"/>
  <c r="D53"/>
  <c r="C54"/>
  <c r="D54"/>
  <c r="C55"/>
  <c r="D55"/>
  <c r="E55" s="1"/>
  <c r="F55"/>
  <c r="G55"/>
  <c r="H55" s="1"/>
  <c r="I55"/>
  <c r="J55"/>
  <c r="K55" s="1"/>
  <c r="C56"/>
  <c r="D56"/>
  <c r="E56"/>
  <c r="H56"/>
  <c r="K56"/>
  <c r="F6" i="1"/>
  <c r="G6"/>
  <c r="H6" s="1"/>
  <c r="I6"/>
  <c r="J6"/>
  <c r="K6"/>
  <c r="C7"/>
  <c r="C6" s="1"/>
  <c r="D7"/>
  <c r="H7"/>
  <c r="K7"/>
  <c r="F8"/>
  <c r="G8"/>
  <c r="I8"/>
  <c r="J8"/>
  <c r="C9"/>
  <c r="D9"/>
  <c r="H9"/>
  <c r="C10"/>
  <c r="D10"/>
  <c r="E10" s="1"/>
  <c r="H10"/>
  <c r="K10"/>
  <c r="C11"/>
  <c r="D11"/>
  <c r="H11"/>
  <c r="F12"/>
  <c r="C12" s="1"/>
  <c r="G12"/>
  <c r="I12"/>
  <c r="J12"/>
  <c r="C13"/>
  <c r="D13"/>
  <c r="E13" s="1"/>
  <c r="K13"/>
  <c r="C14"/>
  <c r="D14"/>
  <c r="C15"/>
  <c r="D15"/>
  <c r="C16"/>
  <c r="D16"/>
  <c r="E16" s="1"/>
  <c r="K16"/>
  <c r="F18"/>
  <c r="G18"/>
  <c r="G17" s="1"/>
  <c r="D17" s="1"/>
  <c r="C19"/>
  <c r="D19"/>
  <c r="C20"/>
  <c r="D20"/>
  <c r="H20"/>
  <c r="E20" s="1"/>
  <c r="F22"/>
  <c r="C22" s="1"/>
  <c r="G22"/>
  <c r="I22"/>
  <c r="J22"/>
  <c r="K22" s="1"/>
  <c r="C23"/>
  <c r="D23"/>
  <c r="E23" s="1"/>
  <c r="H23"/>
  <c r="C24"/>
  <c r="D24"/>
  <c r="E24" s="1"/>
  <c r="K24"/>
  <c r="C25"/>
  <c r="D25"/>
  <c r="F26"/>
  <c r="G26"/>
  <c r="I26"/>
  <c r="J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F37"/>
  <c r="G37"/>
  <c r="D37" s="1"/>
  <c r="I37"/>
  <c r="J37"/>
  <c r="C38"/>
  <c r="D38"/>
  <c r="C39"/>
  <c r="D39"/>
  <c r="H39"/>
  <c r="K39"/>
  <c r="C40"/>
  <c r="D40"/>
  <c r="K40"/>
  <c r="C41"/>
  <c r="D41"/>
  <c r="H41"/>
  <c r="K41"/>
  <c r="E42"/>
  <c r="F42"/>
  <c r="C42" s="1"/>
  <c r="G42"/>
  <c r="D42" s="1"/>
  <c r="C43"/>
  <c r="D43"/>
  <c r="H43"/>
  <c r="F44"/>
  <c r="G44"/>
  <c r="D44" s="1"/>
  <c r="I44"/>
  <c r="J44"/>
  <c r="C45"/>
  <c r="D45"/>
  <c r="H45"/>
  <c r="C46"/>
  <c r="D46"/>
  <c r="E46" s="1"/>
  <c r="K46"/>
  <c r="F47"/>
  <c r="G47"/>
  <c r="I47"/>
  <c r="C47" s="1"/>
  <c r="J47"/>
  <c r="K47" s="1"/>
  <c r="C48"/>
  <c r="D48"/>
  <c r="E48" s="1"/>
  <c r="H48"/>
  <c r="K48"/>
  <c r="F49"/>
  <c r="G49"/>
  <c r="D49" s="1"/>
  <c r="I49"/>
  <c r="J49"/>
  <c r="C50"/>
  <c r="D50"/>
  <c r="C51"/>
  <c r="D51"/>
  <c r="E51" s="1"/>
  <c r="C52"/>
  <c r="D52"/>
  <c r="K52"/>
  <c r="C53"/>
  <c r="D53"/>
  <c r="C54"/>
  <c r="D54"/>
  <c r="F56"/>
  <c r="G56"/>
  <c r="I56"/>
  <c r="J56"/>
  <c r="K56" s="1"/>
  <c r="C57"/>
  <c r="C56" s="1"/>
  <c r="D57"/>
  <c r="K57"/>
  <c r="I38" i="11" l="1"/>
  <c r="I37"/>
  <c r="I36"/>
  <c r="I34"/>
  <c r="I33"/>
  <c r="C28"/>
  <c r="K28"/>
  <c r="I22"/>
  <c r="J14"/>
  <c r="I10"/>
  <c r="G7"/>
  <c r="J7" s="1"/>
  <c r="I58"/>
  <c r="I57"/>
  <c r="I49"/>
  <c r="I47"/>
  <c r="F44"/>
  <c r="K39"/>
  <c r="I39" s="1"/>
  <c r="I26"/>
  <c r="J24"/>
  <c r="F24"/>
  <c r="K14"/>
  <c r="K10"/>
  <c r="I8"/>
  <c r="J28"/>
  <c r="K24"/>
  <c r="H7"/>
  <c r="F20"/>
  <c r="I30" i="10"/>
  <c r="I62"/>
  <c r="I54"/>
  <c r="J46"/>
  <c r="I46" s="1"/>
  <c r="K39"/>
  <c r="K28"/>
  <c r="C20"/>
  <c r="J14"/>
  <c r="I14" s="1"/>
  <c r="F14"/>
  <c r="I49"/>
  <c r="F49"/>
  <c r="I45"/>
  <c r="C44"/>
  <c r="I35"/>
  <c r="I34"/>
  <c r="I26"/>
  <c r="C24"/>
  <c r="C19"/>
  <c r="I11"/>
  <c r="I10" s="1"/>
  <c r="I8"/>
  <c r="G7"/>
  <c r="I61"/>
  <c r="K24"/>
  <c r="I24" s="1"/>
  <c r="E7"/>
  <c r="E6" s="1"/>
  <c r="I44"/>
  <c r="I39"/>
  <c r="J28"/>
  <c r="E34" i="9"/>
  <c r="D195"/>
  <c r="E195" s="1"/>
  <c r="E183"/>
  <c r="E153"/>
  <c r="E113"/>
  <c r="E106"/>
  <c r="E98"/>
  <c r="E90"/>
  <c r="E76"/>
  <c r="E62"/>
  <c r="C12"/>
  <c r="E12" s="1"/>
  <c r="D12"/>
  <c r="E181"/>
  <c r="C187"/>
  <c r="E132"/>
  <c r="E124"/>
  <c r="E104"/>
  <c r="E96"/>
  <c r="E88"/>
  <c r="C75"/>
  <c r="E71"/>
  <c r="E59"/>
  <c r="E30"/>
  <c r="D75"/>
  <c r="E171"/>
  <c r="E108"/>
  <c r="E100"/>
  <c r="E92"/>
  <c r="E84"/>
  <c r="E78"/>
  <c r="E45"/>
  <c r="E15"/>
  <c r="D37" i="12"/>
  <c r="K12"/>
  <c r="C55"/>
  <c r="E55" s="1"/>
  <c r="E42"/>
  <c r="K22"/>
  <c r="C12"/>
  <c r="I5"/>
  <c r="J5"/>
  <c r="E48"/>
  <c r="K37"/>
  <c r="C26"/>
  <c r="C22"/>
  <c r="H18"/>
  <c r="E14"/>
  <c r="D8"/>
  <c r="K6"/>
  <c r="F5"/>
  <c r="C49"/>
  <c r="C37"/>
  <c r="E37" s="1"/>
  <c r="D26"/>
  <c r="D22"/>
  <c r="E21"/>
  <c r="D12"/>
  <c r="E12" s="1"/>
  <c r="H8"/>
  <c r="E7"/>
  <c r="K44" i="8"/>
  <c r="I5"/>
  <c r="D26"/>
  <c r="C49"/>
  <c r="D47"/>
  <c r="E47" s="1"/>
  <c r="E46"/>
  <c r="E45"/>
  <c r="E43"/>
  <c r="E38"/>
  <c r="H37"/>
  <c r="C22"/>
  <c r="E22" s="1"/>
  <c r="K12"/>
  <c r="E9"/>
  <c r="F5"/>
  <c r="G5"/>
  <c r="H5" s="1"/>
  <c r="K55"/>
  <c r="D49"/>
  <c r="C44"/>
  <c r="C37"/>
  <c r="E16"/>
  <c r="E14"/>
  <c r="D8"/>
  <c r="H6"/>
  <c r="J5"/>
  <c r="H55"/>
  <c r="D44"/>
  <c r="E44" s="1"/>
  <c r="K6"/>
  <c r="D6"/>
  <c r="E6" s="1"/>
  <c r="K44" i="7"/>
  <c r="D44"/>
  <c r="D37"/>
  <c r="H37"/>
  <c r="D12"/>
  <c r="K55"/>
  <c r="C44"/>
  <c r="C37"/>
  <c r="E16"/>
  <c r="E6"/>
  <c r="H6"/>
  <c r="C26"/>
  <c r="E24"/>
  <c r="E21"/>
  <c r="E7"/>
  <c r="I5"/>
  <c r="E56"/>
  <c r="D26"/>
  <c r="E14"/>
  <c r="C12"/>
  <c r="E12" s="1"/>
  <c r="E10"/>
  <c r="K6"/>
  <c r="D37" i="6"/>
  <c r="K12"/>
  <c r="E37"/>
  <c r="E6"/>
  <c r="H55"/>
  <c r="K44"/>
  <c r="E41"/>
  <c r="C26"/>
  <c r="E24"/>
  <c r="E21"/>
  <c r="E7"/>
  <c r="I5"/>
  <c r="D26"/>
  <c r="E14"/>
  <c r="C12"/>
  <c r="E48"/>
  <c r="E47"/>
  <c r="E38"/>
  <c r="C22"/>
  <c r="E13"/>
  <c r="E9"/>
  <c r="E12" i="5"/>
  <c r="E14"/>
  <c r="E47"/>
  <c r="K55"/>
  <c r="D49"/>
  <c r="C44"/>
  <c r="E16"/>
  <c r="E6"/>
  <c r="H6"/>
  <c r="H55"/>
  <c r="K44"/>
  <c r="E41"/>
  <c r="C26"/>
  <c r="E24"/>
  <c r="E21"/>
  <c r="E7"/>
  <c r="I5"/>
  <c r="D37" i="4"/>
  <c r="C37"/>
  <c r="C26"/>
  <c r="E14"/>
  <c r="K12"/>
  <c r="K44"/>
  <c r="E41"/>
  <c r="I5"/>
  <c r="E39"/>
  <c r="D26"/>
  <c r="E23"/>
  <c r="H22"/>
  <c r="C12"/>
  <c r="E10"/>
  <c r="C49"/>
  <c r="E48"/>
  <c r="D47"/>
  <c r="E47" s="1"/>
  <c r="E46"/>
  <c r="E45"/>
  <c r="E43"/>
  <c r="E38"/>
  <c r="C22"/>
  <c r="E13"/>
  <c r="D12"/>
  <c r="E12" s="1"/>
  <c r="E9"/>
  <c r="D44"/>
  <c r="E24"/>
  <c r="E21"/>
  <c r="E56"/>
  <c r="K6"/>
  <c r="C44" i="1"/>
  <c r="C26"/>
  <c r="D12"/>
  <c r="E12" s="1"/>
  <c r="E52"/>
  <c r="E41"/>
  <c r="K44"/>
  <c r="E39"/>
  <c r="D26"/>
  <c r="D22"/>
  <c r="E22" s="1"/>
  <c r="E9"/>
  <c r="D8"/>
  <c r="E7"/>
  <c r="C49"/>
  <c r="C37"/>
  <c r="E37" s="1"/>
  <c r="K12"/>
  <c r="I5"/>
  <c r="D6"/>
  <c r="E6" s="1"/>
  <c r="E44"/>
  <c r="J5"/>
  <c r="E57"/>
  <c r="G5" i="7"/>
  <c r="D17"/>
  <c r="D17" i="4"/>
  <c r="G5"/>
  <c r="J19" i="11"/>
  <c r="I19" s="1"/>
  <c r="I20"/>
  <c r="E45" i="1"/>
  <c r="E42" i="4"/>
  <c r="E44" i="5"/>
  <c r="E8" i="6"/>
  <c r="E22" i="7"/>
  <c r="K37" i="1"/>
  <c r="E42" i="3"/>
  <c r="C5"/>
  <c r="E8"/>
  <c r="E22" i="4"/>
  <c r="E44" i="6"/>
  <c r="E42"/>
  <c r="E37" i="7"/>
  <c r="E8"/>
  <c r="F19" i="10"/>
  <c r="I44" i="11"/>
  <c r="I24"/>
  <c r="F19"/>
  <c r="H47" i="1"/>
  <c r="D47"/>
  <c r="E47" s="1"/>
  <c r="G5" i="5"/>
  <c r="D17"/>
  <c r="G6" i="10"/>
  <c r="H6" i="11"/>
  <c r="D7"/>
  <c r="C19"/>
  <c r="E37" i="4"/>
  <c r="E8"/>
  <c r="E22" i="5"/>
  <c r="E37" i="8"/>
  <c r="G5" i="6"/>
  <c r="D17"/>
  <c r="D65" i="9"/>
  <c r="E75"/>
  <c r="E43" i="1"/>
  <c r="E44" i="4"/>
  <c r="E8" i="5"/>
  <c r="E22" i="6"/>
  <c r="E12"/>
  <c r="E42" i="8"/>
  <c r="H7" i="10"/>
  <c r="C18" i="1"/>
  <c r="F17"/>
  <c r="H5" i="3"/>
  <c r="D17" i="12"/>
  <c r="E17" s="1"/>
  <c r="H17"/>
  <c r="J19" i="10"/>
  <c r="I19" s="1"/>
  <c r="I20"/>
  <c r="E37" i="5"/>
  <c r="E42"/>
  <c r="E44" i="12"/>
  <c r="D7" i="10"/>
  <c r="E7" i="11"/>
  <c r="E6" s="1"/>
  <c r="D56" i="1"/>
  <c r="E56" s="1"/>
  <c r="H22"/>
  <c r="H18"/>
  <c r="E18" s="1"/>
  <c r="D18"/>
  <c r="K8"/>
  <c r="C8"/>
  <c r="D26" i="3"/>
  <c r="H17"/>
  <c r="H42" i="4"/>
  <c r="H18"/>
  <c r="D18"/>
  <c r="E18" s="1"/>
  <c r="F17"/>
  <c r="C17" s="1"/>
  <c r="C5" s="1"/>
  <c r="H42" i="5"/>
  <c r="H18"/>
  <c r="D18"/>
  <c r="E18" s="1"/>
  <c r="F17"/>
  <c r="C17" s="1"/>
  <c r="C5" s="1"/>
  <c r="H42" i="6"/>
  <c r="H18"/>
  <c r="D18"/>
  <c r="E18" s="1"/>
  <c r="F17"/>
  <c r="C17" s="1"/>
  <c r="C5" s="1"/>
  <c r="H42" i="7"/>
  <c r="H18"/>
  <c r="D18"/>
  <c r="E18" s="1"/>
  <c r="F17"/>
  <c r="C17" s="1"/>
  <c r="H42" i="8"/>
  <c r="H17"/>
  <c r="H8"/>
  <c r="K47" i="12"/>
  <c r="C47"/>
  <c r="E47" s="1"/>
  <c r="H37"/>
  <c r="H22"/>
  <c r="C8"/>
  <c r="E8" s="1"/>
  <c r="C190" i="9"/>
  <c r="D187"/>
  <c r="E187" s="1"/>
  <c r="C119"/>
  <c r="E119" s="1"/>
  <c r="E80"/>
  <c r="C66"/>
  <c r="I50" i="10"/>
  <c r="I9"/>
  <c r="F8"/>
  <c r="I62" i="11"/>
  <c r="I45"/>
  <c r="I29"/>
  <c r="I25"/>
  <c r="C20"/>
  <c r="D12" i="3"/>
  <c r="H42" i="1"/>
  <c r="H37"/>
  <c r="H8"/>
  <c r="G5"/>
  <c r="H37" i="3"/>
  <c r="J5"/>
  <c r="K5" s="1"/>
  <c r="D55" i="4"/>
  <c r="E55" s="1"/>
  <c r="K37"/>
  <c r="K22"/>
  <c r="J5"/>
  <c r="K5" s="1"/>
  <c r="D55" i="5"/>
  <c r="E55" s="1"/>
  <c r="K37"/>
  <c r="K22"/>
  <c r="J5"/>
  <c r="K5" s="1"/>
  <c r="D55" i="6"/>
  <c r="E55" s="1"/>
  <c r="K37"/>
  <c r="K22"/>
  <c r="J5"/>
  <c r="K5" s="1"/>
  <c r="D55" i="7"/>
  <c r="E55" s="1"/>
  <c r="K37"/>
  <c r="K22"/>
  <c r="J5"/>
  <c r="D55" i="8"/>
  <c r="E55" s="1"/>
  <c r="K37"/>
  <c r="K22"/>
  <c r="C12"/>
  <c r="E12" s="1"/>
  <c r="G5" i="12"/>
  <c r="I47" i="10"/>
  <c r="I43"/>
  <c r="I31"/>
  <c r="I27"/>
  <c r="I22"/>
  <c r="I15"/>
  <c r="C8"/>
  <c r="I50" i="11"/>
  <c r="I42"/>
  <c r="I18"/>
  <c r="I9"/>
  <c r="F8"/>
  <c r="H47" i="3"/>
  <c r="H47" i="4"/>
  <c r="H47" i="5"/>
  <c r="H47" i="6"/>
  <c r="H47" i="7"/>
  <c r="H47" i="8"/>
  <c r="C8"/>
  <c r="E8" s="1"/>
  <c r="E13" i="9"/>
  <c r="I28" i="11" l="1"/>
  <c r="F7"/>
  <c r="G6"/>
  <c r="I14"/>
  <c r="I28" i="10"/>
  <c r="K5" i="12"/>
  <c r="E22"/>
  <c r="D5" i="8"/>
  <c r="K5"/>
  <c r="E44" i="7"/>
  <c r="K5"/>
  <c r="C5"/>
  <c r="K5" i="1"/>
  <c r="D5" i="12"/>
  <c r="H5"/>
  <c r="D6" i="10"/>
  <c r="C6" s="1"/>
  <c r="C7"/>
  <c r="C17" i="1"/>
  <c r="E17" s="1"/>
  <c r="H17"/>
  <c r="D5" i="6"/>
  <c r="E5" s="1"/>
  <c r="F5" i="7"/>
  <c r="H5" s="1"/>
  <c r="F5" i="6"/>
  <c r="H5" s="1"/>
  <c r="J7" i="10"/>
  <c r="E17" i="5"/>
  <c r="C5" i="8"/>
  <c r="E5" s="1"/>
  <c r="F5" i="4"/>
  <c r="H5" s="1"/>
  <c r="E17"/>
  <c r="D5"/>
  <c r="E5" s="1"/>
  <c r="D5" i="7"/>
  <c r="D5" i="3"/>
  <c r="E5" s="1"/>
  <c r="C5" i="12"/>
  <c r="E17" i="6"/>
  <c r="F5" i="5"/>
  <c r="H5" s="1"/>
  <c r="K6" i="11"/>
  <c r="H17" i="5"/>
  <c r="E8" i="1"/>
  <c r="E66" i="9"/>
  <c r="C65"/>
  <c r="C64" s="1"/>
  <c r="C140" s="1"/>
  <c r="C188" s="1"/>
  <c r="E190"/>
  <c r="C189"/>
  <c r="E189" s="1"/>
  <c r="H6" i="10"/>
  <c r="K6" s="1"/>
  <c r="K7"/>
  <c r="F6"/>
  <c r="J6"/>
  <c r="I6" s="1"/>
  <c r="H17" i="6"/>
  <c r="K7" i="11"/>
  <c r="I7" s="1"/>
  <c r="F5" i="1"/>
  <c r="H5" s="1"/>
  <c r="H17" i="4"/>
  <c r="E17" i="7"/>
  <c r="D5" i="1"/>
  <c r="F6" i="11"/>
  <c r="D64" i="9"/>
  <c r="D6" i="11"/>
  <c r="C6" s="1"/>
  <c r="C7"/>
  <c r="D5" i="5"/>
  <c r="E5" s="1"/>
  <c r="F7" i="10"/>
  <c r="H17" i="7"/>
  <c r="E5" i="12" l="1"/>
  <c r="E5" i="7"/>
  <c r="E64" i="9"/>
  <c r="D140"/>
  <c r="E65"/>
  <c r="I7" i="10"/>
  <c r="J6" i="11"/>
  <c r="I6" s="1"/>
  <c r="C5" i="1"/>
  <c r="E5" s="1"/>
  <c r="D188" i="9" l="1"/>
  <c r="E188" s="1"/>
  <c r="E140"/>
</calcChain>
</file>

<file path=xl/sharedStrings.xml><?xml version="1.0" encoding="utf-8"?>
<sst xmlns="http://schemas.openxmlformats.org/spreadsheetml/2006/main" count="1592" uniqueCount="431">
  <si>
    <t>Наименование доходов</t>
  </si>
  <si>
    <t>Налоги на совокупный доход</t>
  </si>
  <si>
    <t>Налоги на имущество</t>
  </si>
  <si>
    <t>Земельный налог</t>
  </si>
  <si>
    <t>Государственная пошлина</t>
  </si>
  <si>
    <t>Лиц. сбор за право торговли спиртными напитками</t>
  </si>
  <si>
    <t xml:space="preserve">Налог на добычу прочих полезных ископаемых </t>
  </si>
  <si>
    <t>Прочие неналоговые доходы</t>
  </si>
  <si>
    <t>Налог на прибыль организаций</t>
  </si>
  <si>
    <t>Доходы</t>
  </si>
  <si>
    <t>Налоги на прибыль, доходы</t>
  </si>
  <si>
    <t>Единый селькохозяйственный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</si>
  <si>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</si>
  <si>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</si>
  <si>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Налог на добычу общераспространённых полезных ископаемых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</si>
  <si>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</si>
  <si>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 транспортных средств</t>
  </si>
  <si>
    <t>Задолженность и перерасчёты по отменённым налогам, сборам и иным обязательным платежам</t>
  </si>
  <si>
    <t>Налог на имущество предприятий</t>
  </si>
  <si>
    <t>Налог с продаж</t>
  </si>
  <si>
    <t>Целевые сборы на содержание милиции</t>
  </si>
  <si>
    <t>Арендная плата за земли</t>
  </si>
  <si>
    <t>Прочие поступления от использования имущества, находящегося в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</si>
  <si>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</si>
  <si>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</si>
  <si>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Штрафы, санкции, возмещение ущерба</t>
  </si>
  <si>
    <t>Единый налог на вменённый доход для отдельных видов деятельности</t>
  </si>
  <si>
    <t>Налог на наследование или дарение</t>
  </si>
  <si>
    <t>Налог на игорный бизнес</t>
  </si>
  <si>
    <t>Доходы от оказания платных услуг и компенсации затрат государства</t>
  </si>
  <si>
    <t>Лицензионные сборы</t>
  </si>
  <si>
    <t>Налог на имущество физических лиц</t>
  </si>
  <si>
    <t xml:space="preserve">Государственная пошлина за совершение нотариальных действий </t>
  </si>
  <si>
    <t>Административные платежи и сборы</t>
  </si>
  <si>
    <t>Платежи, взимаемые муниципальными организациями за выполнение определённых функций</t>
  </si>
  <si>
    <t>Налог на рекламу</t>
  </si>
  <si>
    <t>Код бюджетной классификации</t>
  </si>
  <si>
    <t>Налог на доходы физических лиц</t>
  </si>
  <si>
    <t>Доходы от реализации имущества</t>
  </si>
  <si>
    <t>Проценты, полученные от предоставления бюджетных кредитов</t>
  </si>
  <si>
    <t>Доходы от продажи материальных и нематериальных активов</t>
  </si>
  <si>
    <t>10000000000000000</t>
  </si>
  <si>
    <t>10100000000000000</t>
  </si>
  <si>
    <t>10102000010000110</t>
  </si>
  <si>
    <t>10500000000000000</t>
  </si>
  <si>
    <t>10502000010000110</t>
  </si>
  <si>
    <t>10503000010000110</t>
  </si>
  <si>
    <t>10600000000000000</t>
  </si>
  <si>
    <t>10601000030000110</t>
  </si>
  <si>
    <t>10603000010000110</t>
  </si>
  <si>
    <t>10605000000000110</t>
  </si>
  <si>
    <t>10606000030000110</t>
  </si>
  <si>
    <t>10700000000000000</t>
  </si>
  <si>
    <t>10701000010000110</t>
  </si>
  <si>
    <t>10701020010000110</t>
  </si>
  <si>
    <t>10701030010000110</t>
  </si>
  <si>
    <t>10800000000000000</t>
  </si>
  <si>
    <t>10803000010000110</t>
  </si>
  <si>
    <t>10804000010000110</t>
  </si>
  <si>
    <t>10807000010000110</t>
  </si>
  <si>
    <t>10900000000000000</t>
  </si>
  <si>
    <t>10901000030000110</t>
  </si>
  <si>
    <t>10903000000000110</t>
  </si>
  <si>
    <t>10904010020000110</t>
  </si>
  <si>
    <t>10906010020000110</t>
  </si>
  <si>
    <t>10907010030000110</t>
  </si>
  <si>
    <t>10907030030000110</t>
  </si>
  <si>
    <t>10907040030000110</t>
  </si>
  <si>
    <t>11100000000000000</t>
  </si>
  <si>
    <t>11200000000000000</t>
  </si>
  <si>
    <t>11201000010000120</t>
  </si>
  <si>
    <t>11300000000000000</t>
  </si>
  <si>
    <t>11302000000000130</t>
  </si>
  <si>
    <t>11400000000000000</t>
  </si>
  <si>
    <t>11500000000000000</t>
  </si>
  <si>
    <t>11502030030000140</t>
  </si>
  <si>
    <t>11600000000000000</t>
  </si>
  <si>
    <t>11700000000000000</t>
  </si>
  <si>
    <t>Консолидированный бюджет</t>
  </si>
  <si>
    <t>Бюджеты поселений</t>
  </si>
  <si>
    <t>План</t>
  </si>
  <si>
    <t xml:space="preserve">Факт </t>
  </si>
  <si>
    <t xml:space="preserve">% исполнения </t>
  </si>
  <si>
    <t>Доходы от использования имущества, находящегося в гос. и муниципальной собственности</t>
  </si>
  <si>
    <t>Земельный налог (по обязательствам, возникшим до 1 января 2006 года)</t>
  </si>
  <si>
    <t>11303000000000130</t>
  </si>
  <si>
    <t>Прочие доходы от оказания платных услуг и компенсации затрат государства</t>
  </si>
  <si>
    <t>10904040030000110</t>
  </si>
  <si>
    <t>Налог с имущества, переходящего в порядке наследования и дарения</t>
  </si>
  <si>
    <t>10907050030000110</t>
  </si>
  <si>
    <t>Прочие местные налоги и сборы</t>
  </si>
  <si>
    <t xml:space="preserve">Платежи за добычу других полезных ископаемых </t>
  </si>
  <si>
    <t>11103000000000120</t>
  </si>
  <si>
    <t>11109045050000120</t>
  </si>
  <si>
    <t>11900000000000000</t>
  </si>
  <si>
    <t>Возврат остатков субсидий</t>
  </si>
  <si>
    <t>Бюджет  района</t>
  </si>
  <si>
    <t>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</si>
  <si>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</si>
  <si>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11800000000000000</t>
  </si>
  <si>
    <t xml:space="preserve">Доходы бюджетов муниципальных районов </t>
  </si>
  <si>
    <t>10904053100000110</t>
  </si>
  <si>
    <t>11105013100000120</t>
  </si>
  <si>
    <t>11406013100000140</t>
  </si>
  <si>
    <t>10701060011000110</t>
  </si>
  <si>
    <t>Налог на добычу полезных ископаемых в виде угля</t>
  </si>
  <si>
    <t>10504020021000110</t>
  </si>
  <si>
    <t>Налог, взимаемый в связи с применением патентной системы налогообложения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</si>
  <si>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</si>
  <si>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</si>
  <si>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</si>
  <si>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</si>
  <si>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10807150010000110</t>
  </si>
  <si>
    <t>Государственная пошлина за выдачу разрешения на установку рекламной конструкции</t>
  </si>
  <si>
    <t>Анализ исполнения бюджета района по доходам за  декабрь  2014 года  по муниципальному району  "Чернышевский район"</t>
  </si>
  <si>
    <t>Анализ исполнения доходов  консолидированного  бюджета МР "Чернышевский район" за  январь   2015 года</t>
  </si>
  <si>
    <t>Анализ исполнения доходов  консолидированного  бюджета МР "Чернышевский район" за  февраль   2015 года</t>
  </si>
  <si>
    <t>Анализ исполнения доходов  консолидированного  бюджета МР "Чернышевский район" за  март   2015 года</t>
  </si>
  <si>
    <t>Анализ исполнения доходов  консолидированного  бюджета МР "Чернышевский район" за  апрель   2015 года</t>
  </si>
  <si>
    <t>Анализ исполнения доходов  консолидированного  бюджета МР "Чернышевский район" за  май   2015 года</t>
  </si>
  <si>
    <t>Анализ исполнения доходов  консолидированного  бюджета МР "Чернышевский район" за июнь   2015 года</t>
  </si>
  <si>
    <t>Районный бюджет</t>
  </si>
  <si>
    <t xml:space="preserve">Налог, взимаемый в связи с применением патентной системы </t>
  </si>
  <si>
    <t>Налог на добычу прочих полезных ископаемых в виде угля</t>
  </si>
  <si>
    <t>10904050100000110</t>
  </si>
  <si>
    <t>11105010000000120</t>
  </si>
  <si>
    <t>11105025050000120</t>
  </si>
  <si>
    <t xml:space="preserve">Доходы, получаемые в виде арендной платы, а также средства от продажи права </t>
  </si>
  <si>
    <t>11402033030000140</t>
  </si>
  <si>
    <t>Доходы бюджетов бюджетной системы</t>
  </si>
  <si>
    <t>Налоги на товары (работы, услуги), реализуемые на территории РФ</t>
  </si>
  <si>
    <t>Акцизы по подакцизным товарам (продукции), производимые на территории РФ</t>
  </si>
  <si>
    <t>Факт 2014 года</t>
  </si>
  <si>
    <t>факт 2015 года</t>
  </si>
  <si>
    <t xml:space="preserve">отклонение </t>
  </si>
  <si>
    <t>всего</t>
  </si>
  <si>
    <t>в т.ч. районный бюджет</t>
  </si>
  <si>
    <t>бюджеты поселений</t>
  </si>
  <si>
    <t>850000000000000000</t>
  </si>
  <si>
    <t>Доходы - всего</t>
  </si>
  <si>
    <t>Налоговые и  неналоговые  доходы</t>
  </si>
  <si>
    <t>Налог, взимаемый в связи с применением патентной системы налогообложения, зачисляемый в бюджеты муниципальных районов</t>
  </si>
  <si>
    <t>Доходы от перечисления части прибыли</t>
  </si>
  <si>
    <t xml:space="preserve"> </t>
  </si>
  <si>
    <t>Возврат остатков субсидий, субвенций</t>
  </si>
  <si>
    <t>20201000000000151</t>
  </si>
  <si>
    <t xml:space="preserve">Дотация на выравнивание бюджетной обеспеченности </t>
  </si>
  <si>
    <t>20201003000000151</t>
  </si>
  <si>
    <t>Дотация на поддержку мер по обеспечению сбалансированности бюджетов</t>
  </si>
  <si>
    <t>20203024050000151</t>
  </si>
  <si>
    <t>Дотация на выравнивание  бюджетной обеспеченности (подушевая дотация)</t>
  </si>
  <si>
    <t>Акцизы по подакцизным товарам (продукции), производимым на территории РФ</t>
  </si>
  <si>
    <t>Анализ исполнения доходов  бюджета МР "Чернышевский район" за  6 месяцев  2014 года и 6 месяцев    2015 года</t>
  </si>
  <si>
    <t>Анализ исполнения доходов  бюджета МР "Чернышевский район" за  июнь 2014 года и  июнь   2015 года</t>
  </si>
  <si>
    <t>Анализ исполнения доходов  консолидированного  бюджета МР "Чернышевский район" за июль   2015 года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</si>
  <si>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</si>
  <si>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</si>
  <si>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</si>
  <si>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</si>
  <si>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</si>
  <si>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</si>
  <si>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</si>
  <si>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</si>
  <si>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</si>
  <si>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субъектов Российской Федерации и муниципальных образований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</si>
  <si>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</si>
  <si>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</si>
  <si>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</si>
  <si>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</si>
  <si>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00020000000000000000</t>
  </si>
  <si>
    <t>00020200000000000000</t>
  </si>
  <si>
    <t>00021900000000000000</t>
  </si>
  <si>
    <t xml:space="preserve"> ВСЕГО ДОХОДОВ:</t>
  </si>
  <si>
    <t>0100</t>
  </si>
  <si>
    <t>0102</t>
  </si>
  <si>
    <t>0104</t>
  </si>
  <si>
    <t>0106</t>
  </si>
  <si>
    <t>0113</t>
  </si>
  <si>
    <t>0300</t>
  </si>
  <si>
    <t>0309</t>
  </si>
  <si>
    <t>0400</t>
  </si>
  <si>
    <t>0405</t>
  </si>
  <si>
    <t>0408</t>
  </si>
  <si>
    <t>0409</t>
  </si>
  <si>
    <t>0412</t>
  </si>
  <si>
    <t>0700</t>
  </si>
  <si>
    <t>0701</t>
  </si>
  <si>
    <t>0702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</si>
  <si>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</si>
  <si>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</si>
  <si>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</si>
  <si>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</si>
  <si>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</si>
  <si>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</si>
  <si>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</si>
  <si>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</si>
  <si>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</si>
  <si>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</si>
  <si>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1102</t>
  </si>
  <si>
    <t>1300</t>
  </si>
  <si>
    <t>1301</t>
  </si>
  <si>
    <t>1400</t>
  </si>
  <si>
    <t>1401</t>
  </si>
  <si>
    <t>1402</t>
  </si>
  <si>
    <t>1403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</si>
  <si>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</si>
  <si>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</si>
  <si>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</si>
  <si>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</si>
  <si>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</si>
  <si>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</si>
  <si>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</si>
  <si>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</si>
  <si>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</si>
  <si>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</si>
  <si>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</si>
  <si>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</si>
  <si>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</si>
  <si>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</si>
  <si>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</si>
  <si>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</si>
  <si>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</si>
  <si>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</si>
  <si>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</si>
  <si>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</si>
  <si>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</si>
  <si>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</si>
  <si>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</si>
  <si>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</si>
  <si>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</si>
  <si>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</si>
  <si>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</si>
  <si>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</si>
  <si>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</si>
  <si>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</si>
  <si>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</si>
  <si>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</si>
  <si>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Результат исполнения бюджета (дефицит "--", профицит "+")</t>
  </si>
  <si>
    <t>ВСЕГО РАСХОДОВ:</t>
  </si>
  <si>
    <t>00090000000000000000</t>
  </si>
  <si>
    <t>00001000000000000000</t>
  </si>
  <si>
    <t>00001030000000000000</t>
  </si>
  <si>
    <t>00001030100000000700</t>
  </si>
  <si>
    <t>00001030100050000810</t>
  </si>
  <si>
    <t>00001050000000000000</t>
  </si>
  <si>
    <t>00001050000000000500</t>
  </si>
  <si>
    <t>00001050000000000600</t>
  </si>
  <si>
    <t>ИТОГО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</si>
  <si>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</si>
  <si>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</si>
  <si>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</si>
  <si>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</si>
  <si>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</si>
  <si>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</si>
  <si>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</si>
  <si>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</si>
  <si>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муниципального района</t>
  </si>
  <si>
    <t xml:space="preserve">           Приложение №1</t>
  </si>
  <si>
    <t>"Чернышевский район"</t>
  </si>
  <si>
    <t>0500</t>
  </si>
  <si>
    <t>ЖИЛИЩНО-КОММУНАЛЬНОЕ ХОЗЯЙСТВО</t>
  </si>
  <si>
    <t>Доходы от продажи земельных участков</t>
  </si>
  <si>
    <t>0107</t>
  </si>
  <si>
    <t xml:space="preserve"> Обеспечение проведения выборов и референдуиов</t>
  </si>
  <si>
    <t>0502</t>
  </si>
  <si>
    <t>Коммунальное хозяйство</t>
  </si>
  <si>
    <t>Прочие доходы от  компенсации затрат бюджетов муниципального района</t>
  </si>
  <si>
    <t>0103</t>
  </si>
  <si>
    <t>Функционирование законодательных (представительных) органов госудрственной власти и представительных органов муниципальных образований</t>
  </si>
  <si>
    <t>1006</t>
  </si>
  <si>
    <t>Другие вопросы в области социальной политики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</si>
  <si>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</si>
  <si>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</si>
  <si>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10502000020000110</t>
  </si>
  <si>
    <t>10504000020000110</t>
  </si>
  <si>
    <t>10601000000000110</t>
  </si>
  <si>
    <t>10603000000000110</t>
  </si>
  <si>
    <t>10606000000000110</t>
  </si>
  <si>
    <t>11406010000000430</t>
  </si>
  <si>
    <t>Налоговые и неналоговые доходы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</si>
  <si>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</si>
  <si>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софинансирование капитальных вложений в объекты государственной (муниципальной) собственности</t>
  </si>
  <si>
    <t>00020220077000000151</t>
  </si>
  <si>
    <t>00020220077050000151</t>
  </si>
  <si>
    <r>
      <rPr>
        <b/>
        <sz val="10"/>
        <rFont val="Times New Roman"/>
        <family val="1"/>
        <charset val="204"/>
      </rPr>
      <t>РАСХОДЫ</t>
    </r>
    <r>
      <rPr>
        <sz val="10"/>
        <rFont val="Times New Roman"/>
        <family val="1"/>
        <charset val="204"/>
      </rPr>
      <t>:</t>
    </r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</si>
  <si>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</si>
  <si>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</si>
  <si>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</si>
  <si>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</si>
  <si>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</si>
  <si>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</si>
  <si>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00020249999000000151</t>
  </si>
  <si>
    <t>00020249999050000151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</si>
  <si>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</si>
  <si>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</si>
  <si>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</si>
  <si>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тыс.рублей</t>
  </si>
  <si>
    <t xml:space="preserve">                  Отчет об  исполнения  бюджета  муниципального района"Чернышевский район" </t>
  </si>
  <si>
    <t>00020225159050000151</t>
  </si>
  <si>
    <t>Субсидии бюджетам муниципальных районов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</si>
  <si>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00020225159000000151</t>
  </si>
  <si>
    <t>Субсидии бюджетам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</si>
  <si>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</si>
  <si>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</si>
  <si>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Межбюджетные трансферты, передаваемые бюджетам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</si>
  <si>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00020245159000000151</t>
  </si>
  <si>
    <t>00020245159050000151</t>
  </si>
  <si>
    <t>Межбюджетные трансферты, передаваемые бюджетам муниципальных районов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</si>
  <si>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117050000000000180</t>
  </si>
  <si>
    <t>11701000000000180</t>
  </si>
  <si>
    <t>Невыясненные поступления,зачисляемые в бюджеты муниципальных районов</t>
  </si>
  <si>
    <t>00020216549000000150</t>
  </si>
  <si>
    <t>00020216549050000150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</si>
  <si>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</si>
  <si>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</si>
  <si>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00020225232000000150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</si>
  <si>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</si>
  <si>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00020225255000000150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</si>
  <si>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</si>
  <si>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</si>
  <si>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</si>
  <si>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</si>
  <si>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</si>
  <si>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</si>
  <si>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</si>
  <si>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</si>
  <si>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</si>
  <si>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</si>
  <si>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</si>
  <si>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00020249999050000150</t>
  </si>
  <si>
    <t>00020249999000000150</t>
  </si>
  <si>
    <t>00020245505050000150</t>
  </si>
  <si>
    <t>00020245505000000150</t>
  </si>
  <si>
    <t>00020245303050000150</t>
  </si>
  <si>
    <t>00020245303000000150</t>
  </si>
  <si>
    <t>00020240014050000150</t>
  </si>
  <si>
    <t>00020240014000000150</t>
  </si>
  <si>
    <t>Жилищно-коммунальное хозяйство</t>
  </si>
  <si>
    <t>00020215001000000150</t>
  </si>
  <si>
    <t>00020215001050000150</t>
  </si>
  <si>
    <t>00020215002000000150</t>
  </si>
  <si>
    <t>00020215002050000150</t>
  </si>
  <si>
    <t>00020202000000000150</t>
  </si>
  <si>
    <t>00020225027000000150</t>
  </si>
  <si>
    <t>00020225027050000150</t>
  </si>
  <si>
    <t>00020225467050000150</t>
  </si>
  <si>
    <t>00020225097050000150</t>
  </si>
  <si>
    <t>00020225304000000150</t>
  </si>
  <si>
    <t>00020225306000000150</t>
  </si>
  <si>
    <t>00020225306050000150</t>
  </si>
  <si>
    <t>00020225467000000150</t>
  </si>
  <si>
    <t>00020225519000000150</t>
  </si>
  <si>
    <t>00020225519050000150</t>
  </si>
  <si>
    <t>00020225555000000150</t>
  </si>
  <si>
    <t>00020225555050000150</t>
  </si>
  <si>
    <t>00020225576000000150</t>
  </si>
  <si>
    <t>00020225576050000150</t>
  </si>
  <si>
    <t>00020229999000000150</t>
  </si>
  <si>
    <t>00020229999050000150</t>
  </si>
  <si>
    <t>00020230024000000150</t>
  </si>
  <si>
    <t>00020230024050000150</t>
  </si>
  <si>
    <t>00020230027000000150</t>
  </si>
  <si>
    <t>00020230027050000150</t>
  </si>
  <si>
    <t>00020240000000000150</t>
  </si>
  <si>
    <t>00020203000000000150</t>
  </si>
  <si>
    <t>00021960010050000150</t>
  </si>
  <si>
    <t>к решению Совета</t>
  </si>
  <si>
    <t>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</si>
  <si>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</si>
  <si>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00020219999050000150</t>
  </si>
  <si>
    <t>00020219999000000150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</si>
  <si>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</si>
  <si>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</si>
  <si>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00020225497000000150</t>
  </si>
  <si>
    <t>00020225497050000150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</si>
  <si>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</si>
  <si>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</si>
  <si>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</si>
  <si>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00020235120050000150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</si>
  <si>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</si>
  <si>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</si>
  <si>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00020249001000000150</t>
  </si>
  <si>
    <t>00020249001050000150</t>
  </si>
  <si>
    <t>Дотации бюджетам бюджетной системы Российской Федерации</t>
  </si>
  <si>
    <t>00020210000000000150</t>
  </si>
  <si>
    <t>Прочие дотации</t>
  </si>
  <si>
    <t>Прочие дотации бюджетам муниципальных районов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</si>
  <si>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</si>
  <si>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муниципальных районов за достижение показателей деятельности органов местного самоуправления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</si>
  <si>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</si>
  <si>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</si>
  <si>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0707</t>
  </si>
  <si>
    <t>Организация летнего отдыха в каникулярное время</t>
  </si>
  <si>
    <t>за 2022 год</t>
  </si>
  <si>
    <t>уточненные бюджетные назначения на  2022 г.</t>
  </si>
  <si>
    <t>Фактическое исполнение  за  2022 г.</t>
  </si>
  <si>
    <t>Налог, взимаемый в связи с применением упрощенной системы налогообложения</t>
  </si>
  <si>
    <t>10501000000000110</t>
  </si>
  <si>
    <t>00020225179000000150</t>
  </si>
  <si>
    <t>00020225179050000150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</si>
  <si>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</si>
  <si>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</si>
  <si>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проведение комплексных кадастровых работ</t>
  </si>
  <si>
    <t>Субсидии бюджетам муниципальных районов на проведение комплексных кадастровых работ</t>
  </si>
  <si>
    <t>00020225511000000150</t>
  </si>
  <si>
    <t>00020225511050000150</t>
  </si>
  <si>
    <t>Субсидии бюджетам на техническое оснащение муниципальных музеев</t>
  </si>
  <si>
    <t>Субсидии бюджетам муниципальных районов на техническое оснащение муниципальных музеев</t>
  </si>
  <si>
    <t>00020225590000000150</t>
  </si>
  <si>
    <t>00020225590050000150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</si>
  <si>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</si>
  <si>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</si>
  <si>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00020227576000000150</t>
  </si>
  <si>
    <t>00020227576050000150</t>
  </si>
  <si>
    <t>Межбюджетные трансферты, передаваемые бюджетам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</si>
  <si>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</si>
  <si>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00020245479000000150</t>
  </si>
  <si>
    <t>00020245479050000150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</si>
  <si>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</si>
  <si>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</si>
  <si>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</si>
  <si>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00021860010050000150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</si>
  <si>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</si>
  <si>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</si>
  <si>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1200</t>
  </si>
  <si>
    <t>1202</t>
  </si>
  <si>
    <t>СРЕДСТВА МАССОВОЙ ИНФОРМАЦИИ</t>
  </si>
  <si>
    <t>Периодическая печать и издательства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</si>
  <si>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</si>
  <si>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00001060502050000640</t>
  </si>
  <si>
    <t xml:space="preserve">№  94   от  24 мая 2023 г     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</si>
</sst>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</numFmts>
  <fonts count="3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rgb="FF000000"/>
      <name val="Arial"/>
      <family val="2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9" fillId="0" borderId="50">
      <alignment horizontal="left" wrapText="1" indent="2"/>
    </xf>
    <xf numFmtId="49" fontId="29" fillId="0" borderId="51">
      <alignment horizontal="center"/>
    </xf>
    <xf numFmtId="0" fontId="1" fillId="0" borderId="0"/>
  </cellStyleXfs>
  <cellXfs count="432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0" fillId="0" borderId="5" xfId="0" applyNumberFormat="1" applyBorder="1" applyAlignment="1">
      <alignment horizontal="left" vertical="top" wrapText="1"/>
    </xf>
    <xf numFmtId="166" fontId="2" fillId="0" borderId="6" xfId="0" applyNumberFormat="1" applyFont="1" applyBorder="1" applyAlignment="1" applyProtection="1">
      <alignment horizontal="center" vertical="center" wrapText="1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7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 vertical="center" wrapText="1"/>
    </xf>
    <xf numFmtId="166" fontId="0" fillId="0" borderId="8" xfId="0" applyNumberFormat="1" applyBorder="1" applyAlignment="1" applyProtection="1">
      <alignment horizontal="center" vertical="center" wrapText="1"/>
      <protection locked="0"/>
    </xf>
    <xf numFmtId="166" fontId="0" fillId="0" borderId="9" xfId="0" applyNumberFormat="1" applyBorder="1" applyAlignment="1" applyProtection="1">
      <alignment horizontal="center" vertical="center" wrapText="1"/>
      <protection locked="0"/>
    </xf>
    <xf numFmtId="166" fontId="0" fillId="0" borderId="5" xfId="0" applyNumberFormat="1" applyBorder="1" applyAlignment="1" applyProtection="1">
      <alignment horizontal="center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</xf>
    <xf numFmtId="166" fontId="3" fillId="0" borderId="1" xfId="0" applyNumberFormat="1" applyFont="1" applyBorder="1" applyAlignment="1" applyProtection="1">
      <alignment horizontal="center" vertical="center" wrapText="1"/>
    </xf>
    <xf numFmtId="166" fontId="2" fillId="0" borderId="11" xfId="0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vertical="center"/>
      <protection locked="0"/>
    </xf>
    <xf numFmtId="0" fontId="5" fillId="0" borderId="0" xfId="0" applyNumberFormat="1" applyFont="1" applyAlignment="1" applyProtection="1">
      <alignment vertical="center" wrapText="1"/>
      <protection locked="0"/>
    </xf>
    <xf numFmtId="0" fontId="0" fillId="2" borderId="0" xfId="0" applyFill="1"/>
    <xf numFmtId="0" fontId="0" fillId="3" borderId="0" xfId="0" applyFill="1"/>
    <xf numFmtId="0" fontId="2" fillId="3" borderId="3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166" fontId="2" fillId="3" borderId="13" xfId="0" applyNumberFormat="1" applyFont="1" applyFill="1" applyBorder="1" applyAlignment="1" applyProtection="1">
      <alignment horizontal="center" vertical="center" wrapText="1"/>
    </xf>
    <xf numFmtId="166" fontId="2" fillId="3" borderId="5" xfId="0" applyNumberFormat="1" applyFont="1" applyFill="1" applyBorder="1" applyAlignment="1" applyProtection="1">
      <alignment horizontal="center" vertical="center" wrapText="1"/>
    </xf>
    <xf numFmtId="166" fontId="2" fillId="3" borderId="14" xfId="0" applyNumberFormat="1" applyFont="1" applyFill="1" applyBorder="1" applyAlignment="1" applyProtection="1">
      <alignment horizontal="center" vertical="center" wrapText="1"/>
    </xf>
    <xf numFmtId="166" fontId="0" fillId="3" borderId="1" xfId="0" applyNumberFormat="1" applyFill="1" applyBorder="1" applyAlignment="1">
      <alignment horizontal="center"/>
    </xf>
    <xf numFmtId="166" fontId="0" fillId="3" borderId="15" xfId="0" applyNumberFormat="1" applyFill="1" applyBorder="1" applyAlignment="1" applyProtection="1">
      <alignment horizontal="center" vertical="center" wrapText="1"/>
    </xf>
    <xf numFmtId="166" fontId="2" fillId="3" borderId="7" xfId="0" applyNumberFormat="1" applyFont="1" applyFill="1" applyBorder="1" applyAlignment="1" applyProtection="1">
      <alignment horizontal="center" vertical="center" wrapText="1"/>
    </xf>
    <xf numFmtId="166" fontId="2" fillId="3" borderId="1" xfId="0" applyNumberFormat="1" applyFont="1" applyFill="1" applyBorder="1" applyAlignment="1" applyProtection="1">
      <alignment horizontal="center" vertical="center" wrapText="1"/>
    </xf>
    <xf numFmtId="166" fontId="2" fillId="3" borderId="15" xfId="0" applyNumberFormat="1" applyFont="1" applyFill="1" applyBorder="1" applyAlignment="1" applyProtection="1">
      <alignment horizontal="center" vertical="center" wrapText="1"/>
    </xf>
    <xf numFmtId="166" fontId="0" fillId="3" borderId="1" xfId="0" applyNumberFormat="1" applyFill="1" applyBorder="1"/>
    <xf numFmtId="166" fontId="0" fillId="3" borderId="1" xfId="0" applyNumberFormat="1" applyFill="1" applyBorder="1" applyAlignment="1">
      <alignment horizontal="center" vertical="center"/>
    </xf>
    <xf numFmtId="166" fontId="2" fillId="3" borderId="16" xfId="0" applyNumberFormat="1" applyFont="1" applyFill="1" applyBorder="1" applyAlignment="1" applyProtection="1">
      <alignment horizontal="center" vertical="center" wrapText="1"/>
    </xf>
    <xf numFmtId="166" fontId="3" fillId="3" borderId="16" xfId="0" applyNumberFormat="1" applyFont="1" applyFill="1" applyBorder="1" applyAlignment="1" applyProtection="1">
      <alignment horizontal="center" vertical="center" wrapText="1"/>
    </xf>
    <xf numFmtId="166" fontId="3" fillId="3" borderId="15" xfId="0" applyNumberFormat="1" applyFont="1" applyFill="1" applyBorder="1" applyAlignment="1" applyProtection="1">
      <alignment horizontal="center" vertical="center" wrapText="1"/>
    </xf>
    <xf numFmtId="166" fontId="0" fillId="3" borderId="1" xfId="0" applyNumberFormat="1" applyFill="1" applyBorder="1" applyAlignment="1" applyProtection="1">
      <alignment horizontal="center" vertical="center" wrapText="1"/>
    </xf>
    <xf numFmtId="166" fontId="0" fillId="3" borderId="2" xfId="0" applyNumberFormat="1" applyFill="1" applyBorder="1"/>
    <xf numFmtId="166" fontId="0" fillId="3" borderId="17" xfId="0" applyNumberFormat="1" applyFill="1" applyBorder="1" applyAlignment="1" applyProtection="1">
      <alignment horizontal="center" vertical="center" wrapText="1"/>
    </xf>
    <xf numFmtId="166" fontId="0" fillId="3" borderId="8" xfId="0" applyNumberFormat="1" applyFill="1" applyBorder="1"/>
    <xf numFmtId="166" fontId="0" fillId="3" borderId="18" xfId="0" applyNumberFormat="1" applyFill="1" applyBorder="1" applyAlignment="1" applyProtection="1">
      <alignment horizontal="center" vertical="center" wrapText="1"/>
    </xf>
    <xf numFmtId="166" fontId="0" fillId="3" borderId="9" xfId="0" applyNumberFormat="1" applyFill="1" applyBorder="1"/>
    <xf numFmtId="166" fontId="0" fillId="3" borderId="19" xfId="0" applyNumberFormat="1" applyFill="1" applyBorder="1" applyAlignment="1" applyProtection="1">
      <alignment horizontal="center" vertical="center" wrapText="1"/>
    </xf>
    <xf numFmtId="166" fontId="0" fillId="3" borderId="5" xfId="0" applyNumberFormat="1" applyFill="1" applyBorder="1"/>
    <xf numFmtId="166" fontId="0" fillId="3" borderId="14" xfId="0" applyNumberFormat="1" applyFill="1" applyBorder="1" applyAlignment="1" applyProtection="1">
      <alignment horizontal="center" vertical="center" wrapText="1"/>
    </xf>
    <xf numFmtId="166" fontId="3" fillId="3" borderId="1" xfId="0" applyNumberFormat="1" applyFont="1" applyFill="1" applyBorder="1" applyAlignment="1" applyProtection="1">
      <alignment horizontal="center" vertical="center" wrapText="1"/>
    </xf>
    <xf numFmtId="166" fontId="2" fillId="3" borderId="11" xfId="0" applyNumberFormat="1" applyFont="1" applyFill="1" applyBorder="1" applyAlignment="1" applyProtection="1">
      <alignment horizontal="center" vertical="center" wrapText="1"/>
    </xf>
    <xf numFmtId="166" fontId="5" fillId="3" borderId="15" xfId="0" applyNumberFormat="1" applyFont="1" applyFill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66" fontId="5" fillId="0" borderId="20" xfId="0" applyNumberFormat="1" applyFont="1" applyBorder="1" applyAlignment="1" applyProtection="1">
      <alignment horizontal="center" vertical="center" wrapText="1"/>
    </xf>
    <xf numFmtId="166" fontId="0" fillId="3" borderId="11" xfId="0" applyNumberFormat="1" applyFill="1" applyBorder="1"/>
    <xf numFmtId="166" fontId="0" fillId="3" borderId="21" xfId="0" applyNumberFormat="1" applyFill="1" applyBorder="1"/>
    <xf numFmtId="166" fontId="2" fillId="0" borderId="22" xfId="0" applyNumberFormat="1" applyFont="1" applyBorder="1" applyAlignment="1" applyProtection="1">
      <alignment horizontal="center" vertical="center" wrapText="1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0" fillId="0" borderId="11" xfId="0" applyNumberFormat="1" applyBorder="1" applyAlignment="1" applyProtection="1">
      <alignment horizontal="center" vertical="center" wrapText="1"/>
    </xf>
    <xf numFmtId="166" fontId="0" fillId="0" borderId="11" xfId="0" applyNumberFormat="1" applyBorder="1" applyAlignment="1" applyProtection="1">
      <alignment horizontal="center" vertical="center" wrapText="1"/>
      <protection locked="0"/>
    </xf>
    <xf numFmtId="166" fontId="0" fillId="0" borderId="24" xfId="0" applyNumberFormat="1" applyBorder="1" applyAlignment="1" applyProtection="1">
      <alignment horizontal="center" vertical="center" wrapText="1"/>
    </xf>
    <xf numFmtId="166" fontId="0" fillId="0" borderId="21" xfId="0" applyNumberFormat="1" applyBorder="1" applyAlignment="1" applyProtection="1">
      <alignment horizontal="center" vertical="center" wrapText="1"/>
    </xf>
    <xf numFmtId="166" fontId="0" fillId="0" borderId="20" xfId="0" applyNumberFormat="1" applyBorder="1" applyAlignment="1" applyProtection="1">
      <alignment horizontal="center" vertical="center" wrapText="1"/>
    </xf>
    <xf numFmtId="166" fontId="0" fillId="0" borderId="23" xfId="0" applyNumberFormat="1" applyBorder="1" applyAlignment="1" applyProtection="1">
      <alignment horizontal="center" vertical="center" wrapText="1"/>
    </xf>
    <xf numFmtId="166" fontId="3" fillId="0" borderId="11" xfId="0" applyNumberFormat="1" applyFont="1" applyBorder="1" applyAlignment="1" applyProtection="1">
      <alignment horizontal="center" vertical="center" wrapText="1"/>
    </xf>
    <xf numFmtId="166" fontId="1" fillId="0" borderId="1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6" fontId="0" fillId="0" borderId="8" xfId="0" applyNumberFormat="1" applyBorder="1" applyAlignment="1" applyProtection="1">
      <alignment horizontal="center" vertical="center" wrapText="1"/>
    </xf>
    <xf numFmtId="166" fontId="0" fillId="0" borderId="9" xfId="0" applyNumberFormat="1" applyBorder="1" applyAlignment="1" applyProtection="1">
      <alignment horizontal="center" vertical="center" wrapText="1"/>
    </xf>
    <xf numFmtId="166" fontId="0" fillId="0" borderId="5" xfId="0" applyNumberForma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166" fontId="2" fillId="3" borderId="22" xfId="0" applyNumberFormat="1" applyFont="1" applyFill="1" applyBorder="1" applyAlignment="1" applyProtection="1">
      <alignment horizontal="center" vertical="center" wrapText="1"/>
    </xf>
    <xf numFmtId="166" fontId="2" fillId="3" borderId="23" xfId="0" applyNumberFormat="1" applyFont="1" applyFill="1" applyBorder="1" applyAlignment="1" applyProtection="1">
      <alignment horizontal="center" vertical="center" wrapText="1"/>
    </xf>
    <xf numFmtId="166" fontId="0" fillId="3" borderId="11" xfId="0" applyNumberFormat="1" applyFill="1" applyBorder="1" applyAlignment="1">
      <alignment horizontal="center"/>
    </xf>
    <xf numFmtId="166" fontId="0" fillId="3" borderId="11" xfId="0" applyNumberFormat="1" applyFill="1" applyBorder="1" applyAlignment="1">
      <alignment horizontal="center" vertical="center"/>
    </xf>
    <xf numFmtId="166" fontId="0" fillId="3" borderId="11" xfId="0" applyNumberFormat="1" applyFill="1" applyBorder="1" applyAlignment="1" applyProtection="1">
      <alignment horizontal="center" vertical="center" wrapText="1"/>
    </xf>
    <xf numFmtId="166" fontId="0" fillId="3" borderId="24" xfId="0" applyNumberFormat="1" applyFill="1" applyBorder="1"/>
    <xf numFmtId="166" fontId="0" fillId="3" borderId="20" xfId="0" applyNumberFormat="1" applyFill="1" applyBorder="1"/>
    <xf numFmtId="166" fontId="0" fillId="3" borderId="23" xfId="0" applyNumberFormat="1" applyFill="1" applyBorder="1"/>
    <xf numFmtId="166" fontId="3" fillId="3" borderId="11" xfId="0" applyNumberFormat="1" applyFont="1" applyFill="1" applyBorder="1" applyAlignment="1" applyProtection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 wrapText="1"/>
    </xf>
    <xf numFmtId="166" fontId="0" fillId="0" borderId="10" xfId="0" applyNumberFormat="1" applyBorder="1" applyAlignment="1" applyProtection="1">
      <alignment horizontal="center" vertical="center" wrapText="1"/>
    </xf>
    <xf numFmtId="166" fontId="5" fillId="0" borderId="10" xfId="0" applyNumberFormat="1" applyFont="1" applyBorder="1" applyAlignment="1" applyProtection="1">
      <alignment horizontal="center" vertical="center" wrapText="1"/>
    </xf>
    <xf numFmtId="166" fontId="5" fillId="3" borderId="20" xfId="0" applyNumberFormat="1" applyFont="1" applyFill="1" applyBorder="1" applyAlignment="1">
      <alignment horizontal="center"/>
    </xf>
    <xf numFmtId="166" fontId="5" fillId="3" borderId="9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 applyProtection="1">
      <alignment horizontal="center" vertical="center" wrapText="1"/>
    </xf>
    <xf numFmtId="166" fontId="5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/>
    <xf numFmtId="49" fontId="2" fillId="0" borderId="26" xfId="0" applyNumberFormat="1" applyFont="1" applyBorder="1" applyAlignment="1" applyProtection="1">
      <alignment horizontal="center" vertical="top" wrapText="1"/>
    </xf>
    <xf numFmtId="49" fontId="2" fillId="0" borderId="2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2" fillId="0" borderId="7" xfId="0" applyNumberFormat="1" applyFont="1" applyBorder="1" applyAlignment="1" applyProtection="1">
      <alignment horizontal="center" vertical="top" wrapText="1"/>
    </xf>
    <xf numFmtId="49" fontId="3" fillId="0" borderId="28" xfId="0" applyNumberFormat="1" applyFont="1" applyBorder="1" applyAlignment="1" applyProtection="1">
      <alignment horizontal="center" vertical="top" wrapText="1"/>
    </xf>
    <xf numFmtId="49" fontId="3" fillId="0" borderId="29" xfId="0" applyNumberFormat="1" applyFont="1" applyBorder="1" applyAlignment="1" applyProtection="1">
      <alignment horizontal="center" vertical="top" wrapText="1"/>
    </xf>
    <xf numFmtId="49" fontId="3" fillId="0" borderId="25" xfId="0" applyNumberFormat="1" applyFont="1" applyBorder="1" applyAlignment="1" applyProtection="1">
      <alignment horizontal="center" vertical="top" wrapText="1"/>
    </xf>
    <xf numFmtId="49" fontId="3" fillId="0" borderId="27" xfId="0" applyNumberFormat="1" applyFont="1" applyBorder="1" applyAlignment="1" applyProtection="1">
      <alignment horizontal="center" vertical="top" wrapText="1"/>
    </xf>
    <xf numFmtId="49" fontId="2" fillId="0" borderId="30" xfId="0" applyNumberFormat="1" applyFont="1" applyBorder="1" applyAlignment="1" applyProtection="1">
      <alignment horizontal="center" vertical="top" wrapText="1"/>
    </xf>
    <xf numFmtId="0" fontId="2" fillId="0" borderId="31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166" fontId="2" fillId="0" borderId="11" xfId="0" applyNumberFormat="1" applyFont="1" applyBorder="1" applyAlignment="1" applyProtection="1">
      <alignment horizontal="center" vertical="center" wrapText="1"/>
      <protection locked="0"/>
    </xf>
    <xf numFmtId="166" fontId="0" fillId="0" borderId="24" xfId="0" applyNumberFormat="1" applyBorder="1" applyAlignment="1" applyProtection="1">
      <alignment horizontal="center" vertical="center" wrapText="1"/>
      <protection locked="0"/>
    </xf>
    <xf numFmtId="166" fontId="0" fillId="0" borderId="21" xfId="0" applyNumberFormat="1" applyBorder="1" applyAlignment="1" applyProtection="1">
      <alignment horizontal="center" vertical="center" wrapText="1"/>
      <protection locked="0"/>
    </xf>
    <xf numFmtId="166" fontId="0" fillId="0" borderId="20" xfId="0" applyNumberFormat="1" applyBorder="1" applyAlignment="1" applyProtection="1">
      <alignment horizontal="center" vertical="center" wrapText="1"/>
      <protection locked="0"/>
    </xf>
    <xf numFmtId="166" fontId="0" fillId="0" borderId="23" xfId="0" applyNumberFormat="1" applyBorder="1" applyAlignment="1" applyProtection="1">
      <alignment horizontal="center" vertical="center" wrapText="1"/>
      <protection locked="0"/>
    </xf>
    <xf numFmtId="166" fontId="2" fillId="0" borderId="32" xfId="0" applyNumberFormat="1" applyFont="1" applyBorder="1" applyAlignment="1" applyProtection="1">
      <alignment horizontal="center" vertical="center" wrapText="1"/>
      <protection locked="0"/>
    </xf>
    <xf numFmtId="166" fontId="5" fillId="0" borderId="32" xfId="0" applyNumberFormat="1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</xf>
    <xf numFmtId="0" fontId="0" fillId="0" borderId="9" xfId="0" applyBorder="1"/>
    <xf numFmtId="0" fontId="2" fillId="0" borderId="6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8" xfId="0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 applyProtection="1">
      <alignment horizontal="center"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66" fontId="0" fillId="3" borderId="16" xfId="0" applyNumberFormat="1" applyFill="1" applyBorder="1" applyAlignment="1" applyProtection="1">
      <alignment horizontal="center" vertical="center" wrapText="1"/>
    </xf>
    <xf numFmtId="166" fontId="1" fillId="0" borderId="10" xfId="0" applyNumberFormat="1" applyFont="1" applyBorder="1" applyAlignment="1" applyProtection="1">
      <alignment horizontal="center" vertical="center" wrapText="1"/>
    </xf>
    <xf numFmtId="166" fontId="1" fillId="3" borderId="15" xfId="0" applyNumberFormat="1" applyFont="1" applyFill="1" applyBorder="1" applyAlignment="1" applyProtection="1">
      <alignment horizontal="center" vertical="center" wrapText="1"/>
    </xf>
    <xf numFmtId="166" fontId="0" fillId="3" borderId="18" xfId="0" applyNumberFormat="1" applyFill="1" applyBorder="1" applyAlignment="1" applyProtection="1">
      <alignment horizontal="center" vertical="center" wrapText="1"/>
      <protection locked="0"/>
    </xf>
    <xf numFmtId="166" fontId="5" fillId="0" borderId="34" xfId="0" applyNumberFormat="1" applyFont="1" applyBorder="1" applyAlignment="1" applyProtection="1">
      <alignment horizontal="center" vertical="center" wrapText="1"/>
    </xf>
    <xf numFmtId="0" fontId="5" fillId="0" borderId="0" xfId="3" applyFont="1" applyAlignment="1">
      <alignment horizontal="left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4" borderId="0" xfId="3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/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2" fillId="4" borderId="3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166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66" fontId="2" fillId="4" borderId="22" xfId="0" applyNumberFormat="1" applyFont="1" applyFill="1" applyBorder="1" applyAlignment="1" applyProtection="1">
      <alignment horizontal="center" vertical="center" wrapText="1"/>
    </xf>
    <xf numFmtId="166" fontId="2" fillId="4" borderId="6" xfId="0" applyNumberFormat="1" applyFont="1" applyFill="1" applyBorder="1" applyAlignment="1" applyProtection="1">
      <alignment horizontal="center" vertical="center" wrapText="1"/>
    </xf>
    <xf numFmtId="166" fontId="2" fillId="4" borderId="23" xfId="0" applyNumberFormat="1" applyFont="1" applyFill="1" applyBorder="1" applyAlignment="1" applyProtection="1">
      <alignment horizontal="center" vertical="center" wrapText="1"/>
    </xf>
    <xf numFmtId="166" fontId="2" fillId="4" borderId="5" xfId="0" applyNumberFormat="1" applyFont="1" applyFill="1" applyBorder="1" applyAlignment="1" applyProtection="1">
      <alignment horizontal="center" vertical="center" wrapText="1"/>
    </xf>
    <xf numFmtId="166" fontId="0" fillId="4" borderId="11" xfId="0" applyNumberFormat="1" applyFill="1" applyBorder="1" applyAlignment="1" applyProtection="1">
      <alignment horizontal="center" vertical="center" wrapText="1"/>
    </xf>
    <xf numFmtId="166" fontId="0" fillId="4" borderId="1" xfId="0" applyNumberFormat="1" applyFill="1" applyBorder="1" applyAlignment="1" applyProtection="1">
      <alignment horizontal="center" vertical="center" wrapText="1"/>
    </xf>
    <xf numFmtId="166" fontId="0" fillId="4" borderId="1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2" fillId="4" borderId="1" xfId="0" applyNumberFormat="1" applyFont="1" applyFill="1" applyBorder="1" applyAlignment="1" applyProtection="1">
      <alignment horizontal="center" vertical="center" wrapText="1"/>
    </xf>
    <xf numFmtId="166" fontId="2" fillId="4" borderId="11" xfId="0" applyNumberFormat="1" applyFont="1" applyFill="1" applyBorder="1" applyAlignment="1" applyProtection="1">
      <alignment horizontal="center" vertical="center" wrapText="1"/>
    </xf>
    <xf numFmtId="166" fontId="0" fillId="4" borderId="11" xfId="0" applyNumberFormat="1" applyFill="1" applyBorder="1"/>
    <xf numFmtId="166" fontId="0" fillId="4" borderId="1" xfId="0" applyNumberFormat="1" applyFill="1" applyBorder="1"/>
    <xf numFmtId="166" fontId="0" fillId="4" borderId="1" xfId="0" applyNumberFormat="1" applyFill="1" applyBorder="1" applyAlignment="1" applyProtection="1">
      <alignment horizontal="center" vertical="center" wrapText="1"/>
      <protection locked="0"/>
    </xf>
    <xf numFmtId="166" fontId="0" fillId="4" borderId="1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6" fontId="5" fillId="4" borderId="1" xfId="0" applyNumberFormat="1" applyFont="1" applyFill="1" applyBorder="1" applyAlignment="1" applyProtection="1">
      <alignment horizontal="center" vertical="center" wrapText="1"/>
    </xf>
    <xf numFmtId="166" fontId="0" fillId="4" borderId="11" xfId="0" applyNumberFormat="1" applyFill="1" applyBorder="1" applyAlignment="1" applyProtection="1">
      <alignment horizontal="center" vertical="center" wrapText="1"/>
      <protection locked="0"/>
    </xf>
    <xf numFmtId="166" fontId="2" fillId="4" borderId="7" xfId="0" applyNumberFormat="1" applyFont="1" applyFill="1" applyBorder="1" applyAlignment="1" applyProtection="1">
      <alignment horizontal="center" vertical="center" wrapText="1"/>
    </xf>
    <xf numFmtId="166" fontId="0" fillId="4" borderId="24" xfId="0" applyNumberFormat="1" applyFill="1" applyBorder="1" applyAlignment="1" applyProtection="1">
      <alignment horizontal="center" vertical="center" wrapText="1"/>
    </xf>
    <xf numFmtId="166" fontId="0" fillId="4" borderId="2" xfId="0" applyNumberFormat="1" applyFill="1" applyBorder="1" applyAlignment="1" applyProtection="1">
      <alignment horizontal="center" vertical="center" wrapText="1"/>
    </xf>
    <xf numFmtId="166" fontId="0" fillId="4" borderId="24" xfId="0" applyNumberFormat="1" applyFill="1" applyBorder="1"/>
    <xf numFmtId="166" fontId="0" fillId="4" borderId="2" xfId="0" applyNumberFormat="1" applyFill="1" applyBorder="1"/>
    <xf numFmtId="166" fontId="0" fillId="4" borderId="21" xfId="0" applyNumberFormat="1" applyFill="1" applyBorder="1" applyAlignment="1" applyProtection="1">
      <alignment horizontal="center" vertical="center" wrapText="1"/>
    </xf>
    <xf numFmtId="166" fontId="0" fillId="4" borderId="8" xfId="0" applyNumberFormat="1" applyFill="1" applyBorder="1" applyAlignment="1" applyProtection="1">
      <alignment horizontal="center" vertical="center" wrapText="1"/>
      <protection locked="0"/>
    </xf>
    <xf numFmtId="166" fontId="0" fillId="4" borderId="8" xfId="0" applyNumberFormat="1" applyFill="1" applyBorder="1" applyAlignment="1" applyProtection="1">
      <alignment horizontal="center" vertical="center" wrapText="1"/>
    </xf>
    <xf numFmtId="166" fontId="0" fillId="4" borderId="21" xfId="0" applyNumberFormat="1" applyFill="1" applyBorder="1"/>
    <xf numFmtId="166" fontId="0" fillId="4" borderId="8" xfId="0" applyNumberFormat="1" applyFill="1" applyBorder="1"/>
    <xf numFmtId="166" fontId="0" fillId="4" borderId="20" xfId="0" applyNumberFormat="1" applyFill="1" applyBorder="1" applyAlignment="1" applyProtection="1">
      <alignment horizontal="center" vertical="center" wrapText="1"/>
    </xf>
    <xf numFmtId="166" fontId="0" fillId="4" borderId="9" xfId="0" applyNumberFormat="1" applyFill="1" applyBorder="1" applyAlignment="1" applyProtection="1">
      <alignment horizontal="center" vertical="center" wrapText="1"/>
      <protection locked="0"/>
    </xf>
    <xf numFmtId="166" fontId="0" fillId="4" borderId="9" xfId="0" applyNumberFormat="1" applyFill="1" applyBorder="1" applyAlignment="1" applyProtection="1">
      <alignment horizontal="center" vertical="center" wrapText="1"/>
    </xf>
    <xf numFmtId="166" fontId="0" fillId="4" borderId="20" xfId="0" applyNumberFormat="1" applyFill="1" applyBorder="1"/>
    <xf numFmtId="166" fontId="0" fillId="4" borderId="9" xfId="0" applyNumberFormat="1" applyFill="1" applyBorder="1"/>
    <xf numFmtId="166" fontId="0" fillId="4" borderId="23" xfId="0" applyNumberFormat="1" applyFill="1" applyBorder="1" applyAlignment="1" applyProtection="1">
      <alignment horizontal="center" vertical="center" wrapText="1"/>
    </xf>
    <xf numFmtId="166" fontId="0" fillId="4" borderId="5" xfId="0" applyNumberFormat="1" applyFill="1" applyBorder="1" applyAlignment="1" applyProtection="1">
      <alignment horizontal="center" vertical="center" wrapText="1"/>
      <protection locked="0"/>
    </xf>
    <xf numFmtId="166" fontId="0" fillId="4" borderId="5" xfId="0" applyNumberFormat="1" applyFill="1" applyBorder="1" applyAlignment="1" applyProtection="1">
      <alignment horizontal="center" vertical="center" wrapText="1"/>
    </xf>
    <xf numFmtId="166" fontId="0" fillId="4" borderId="23" xfId="0" applyNumberFormat="1" applyFill="1" applyBorder="1"/>
    <xf numFmtId="166" fontId="0" fillId="4" borderId="5" xfId="0" applyNumberFormat="1" applyFill="1" applyBorder="1"/>
    <xf numFmtId="166" fontId="2" fillId="4" borderId="32" xfId="0" applyNumberFormat="1" applyFont="1" applyFill="1" applyBorder="1" applyAlignment="1" applyProtection="1">
      <alignment horizontal="center" vertical="center" wrapText="1"/>
    </xf>
    <xf numFmtId="166" fontId="2" fillId="4" borderId="10" xfId="0" applyNumberFormat="1" applyFont="1" applyFill="1" applyBorder="1" applyAlignment="1" applyProtection="1">
      <alignment horizontal="center" vertical="center" wrapText="1"/>
    </xf>
    <xf numFmtId="166" fontId="3" fillId="4" borderId="11" xfId="0" applyNumberFormat="1" applyFont="1" applyFill="1" applyBorder="1" applyAlignment="1" applyProtection="1">
      <alignment horizontal="center" vertical="center" wrapText="1"/>
    </xf>
    <xf numFmtId="166" fontId="3" fillId="4" borderId="1" xfId="0" applyNumberFormat="1" applyFont="1" applyFill="1" applyBorder="1" applyAlignment="1" applyProtection="1">
      <alignment horizontal="center" vertical="center" wrapText="1"/>
    </xf>
    <xf numFmtId="166" fontId="1" fillId="4" borderId="10" xfId="0" applyNumberFormat="1" applyFont="1" applyFill="1" applyBorder="1" applyAlignment="1" applyProtection="1">
      <alignment horizontal="center" vertical="center" wrapText="1"/>
    </xf>
    <xf numFmtId="166" fontId="1" fillId="4" borderId="11" xfId="0" applyNumberFormat="1" applyFont="1" applyFill="1" applyBorder="1" applyAlignment="1" applyProtection="1">
      <alignment horizontal="center" vertical="center" wrapText="1"/>
    </xf>
    <xf numFmtId="166" fontId="0" fillId="4" borderId="10" xfId="0" applyNumberFormat="1" applyFill="1" applyBorder="1" applyAlignment="1" applyProtection="1">
      <alignment horizontal="center" vertical="center" wrapText="1"/>
    </xf>
    <xf numFmtId="166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0" xfId="0" applyNumberFormat="1" applyFont="1" applyFill="1" applyBorder="1" applyAlignment="1" applyProtection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166" fontId="5" fillId="4" borderId="20" xfId="0" applyNumberFormat="1" applyFont="1" applyFill="1" applyBorder="1" applyAlignment="1" applyProtection="1">
      <alignment horizontal="center" vertical="center" wrapText="1"/>
    </xf>
    <xf numFmtId="166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20" xfId="0" applyNumberFormat="1" applyFont="1" applyFill="1" applyBorder="1" applyAlignment="1">
      <alignment horizontal="center"/>
    </xf>
    <xf numFmtId="166" fontId="5" fillId="4" borderId="9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0" fillId="4" borderId="0" xfId="0" applyFill="1" applyAlignment="1" applyProtection="1">
      <alignment horizontal="center" vertical="center" wrapText="1"/>
      <protection locked="0"/>
    </xf>
    <xf numFmtId="166" fontId="0" fillId="4" borderId="0" xfId="0" applyNumberFormat="1" applyFill="1" applyAlignment="1" applyProtection="1">
      <alignment horizontal="center" vertical="center" wrapText="1"/>
      <protection locked="0"/>
    </xf>
    <xf numFmtId="0" fontId="7" fillId="0" borderId="0" xfId="0" applyFont="1"/>
    <xf numFmtId="0" fontId="7" fillId="2" borderId="0" xfId="0" applyFont="1" applyFill="1"/>
    <xf numFmtId="49" fontId="5" fillId="0" borderId="7" xfId="0" applyNumberFormat="1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166" fontId="0" fillId="0" borderId="0" xfId="0" applyNumberFormat="1"/>
    <xf numFmtId="166" fontId="0" fillId="3" borderId="16" xfId="0" applyNumberFormat="1" applyFont="1" applyFill="1" applyBorder="1" applyAlignment="1" applyProtection="1">
      <alignment horizontal="center" vertical="center" wrapText="1"/>
    </xf>
    <xf numFmtId="166" fontId="8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49" fontId="11" fillId="0" borderId="27" xfId="0" applyNumberFormat="1" applyFont="1" applyBorder="1" applyAlignment="1" applyProtection="1">
      <alignment horizontal="center"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2" fillId="0" borderId="30" xfId="0" applyNumberFormat="1" applyFont="1" applyBorder="1" applyAlignment="1" applyProtection="1">
      <alignment horizontal="center" vertical="top" wrapText="1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center" vertical="center" wrapText="1"/>
    </xf>
    <xf numFmtId="166" fontId="2" fillId="0" borderId="32" xfId="0" applyNumberFormat="1" applyFont="1" applyBorder="1" applyAlignment="1" applyProtection="1">
      <alignment horizontal="center" vertical="center" wrapText="1"/>
    </xf>
    <xf numFmtId="166" fontId="0" fillId="0" borderId="10" xfId="0" applyNumberFormat="1" applyFont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top" wrapText="1"/>
    </xf>
    <xf numFmtId="49" fontId="2" fillId="0" borderId="29" xfId="0" applyNumberFormat="1" applyFont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6" fillId="0" borderId="35" xfId="3" applyFont="1" applyBorder="1" applyAlignment="1" applyProtection="1">
      <alignment horizontal="left" vertical="top" wrapText="1"/>
    </xf>
    <xf numFmtId="0" fontId="0" fillId="0" borderId="36" xfId="0" applyBorder="1"/>
    <xf numFmtId="0" fontId="0" fillId="4" borderId="36" xfId="0" applyFill="1" applyBorder="1"/>
    <xf numFmtId="0" fontId="30" fillId="4" borderId="36" xfId="0" applyFont="1" applyFill="1" applyBorder="1"/>
    <xf numFmtId="0" fontId="0" fillId="4" borderId="37" xfId="0" applyFill="1" applyBorder="1"/>
    <xf numFmtId="0" fontId="6" fillId="0" borderId="36" xfId="3" applyFont="1" applyBorder="1"/>
    <xf numFmtId="0" fontId="6" fillId="4" borderId="36" xfId="3" applyFont="1" applyFill="1" applyBorder="1"/>
    <xf numFmtId="0" fontId="6" fillId="4" borderId="38" xfId="3" applyFont="1" applyFill="1" applyBorder="1"/>
    <xf numFmtId="0" fontId="6" fillId="0" borderId="0" xfId="3" applyFont="1"/>
    <xf numFmtId="0" fontId="2" fillId="0" borderId="39" xfId="3" applyFont="1" applyBorder="1" applyAlignment="1" applyProtection="1">
      <alignment horizontal="center" vertical="center" wrapText="1"/>
    </xf>
    <xf numFmtId="0" fontId="2" fillId="0" borderId="40" xfId="3" applyFont="1" applyBorder="1" applyAlignment="1" applyProtection="1">
      <alignment horizontal="center" vertical="center" wrapText="1"/>
      <protection locked="0"/>
    </xf>
    <xf numFmtId="0" fontId="2" fillId="0" borderId="41" xfId="3" applyFont="1" applyBorder="1" applyAlignment="1" applyProtection="1">
      <alignment horizontal="center" wrapText="1"/>
    </xf>
    <xf numFmtId="0" fontId="5" fillId="4" borderId="41" xfId="3" applyFont="1" applyFill="1" applyBorder="1" applyAlignment="1">
      <alignment horizontal="center"/>
    </xf>
    <xf numFmtId="0" fontId="5" fillId="0" borderId="42" xfId="3" applyFont="1" applyBorder="1" applyAlignment="1">
      <alignment horizontal="center"/>
    </xf>
    <xf numFmtId="0" fontId="6" fillId="0" borderId="39" xfId="3" applyFont="1" applyBorder="1"/>
    <xf numFmtId="0" fontId="6" fillId="0" borderId="7" xfId="3" applyFont="1" applyBorder="1"/>
    <xf numFmtId="0" fontId="6" fillId="4" borderId="1" xfId="3" applyFont="1" applyFill="1" applyBorder="1" applyAlignment="1">
      <alignment wrapText="1"/>
    </xf>
    <xf numFmtId="0" fontId="6" fillId="4" borderId="7" xfId="3" applyFont="1" applyFill="1" applyBorder="1"/>
    <xf numFmtId="49" fontId="2" fillId="0" borderId="43" xfId="3" applyNumberFormat="1" applyFont="1" applyBorder="1" applyAlignment="1" applyProtection="1">
      <alignment horizontal="center" vertical="top" wrapText="1"/>
    </xf>
    <xf numFmtId="0" fontId="5" fillId="0" borderId="1" xfId="3" applyFont="1" applyBorder="1"/>
    <xf numFmtId="167" fontId="13" fillId="0" borderId="11" xfId="3" applyNumberFormat="1" applyFont="1" applyBorder="1" applyAlignment="1">
      <alignment horizontal="center"/>
    </xf>
    <xf numFmtId="167" fontId="13" fillId="4" borderId="1" xfId="3" applyNumberFormat="1" applyFont="1" applyFill="1" applyBorder="1" applyAlignment="1">
      <alignment horizontal="center" wrapText="1"/>
    </xf>
    <xf numFmtId="167" fontId="2" fillId="0" borderId="7" xfId="3" applyNumberFormat="1" applyFont="1" applyBorder="1" applyAlignment="1" applyProtection="1">
      <alignment horizontal="center" vertical="center" wrapText="1"/>
    </xf>
    <xf numFmtId="167" fontId="5" fillId="0" borderId="1" xfId="3" applyNumberFormat="1" applyFont="1" applyBorder="1" applyAlignment="1">
      <alignment horizontal="center" vertical="center"/>
    </xf>
    <xf numFmtId="167" fontId="5" fillId="4" borderId="1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44" xfId="3" applyNumberFormat="1" applyFont="1" applyBorder="1" applyAlignment="1" applyProtection="1">
      <alignment horizontal="center" vertical="top" wrapText="1"/>
    </xf>
    <xf numFmtId="0" fontId="2" fillId="0" borderId="45" xfId="3" applyFont="1" applyBorder="1" applyAlignment="1" applyProtection="1">
      <alignment horizontal="left" vertical="top" wrapText="1"/>
    </xf>
    <xf numFmtId="167" fontId="2" fillId="4" borderId="7" xfId="3" applyNumberFormat="1" applyFont="1" applyFill="1" applyBorder="1" applyAlignment="1" applyProtection="1">
      <alignment horizontal="center" vertical="center" wrapText="1"/>
    </xf>
    <xf numFmtId="49" fontId="3" fillId="0" borderId="35" xfId="3" applyNumberFormat="1" applyFont="1" applyBorder="1" applyAlignment="1" applyProtection="1">
      <alignment horizontal="center" vertical="top" wrapText="1"/>
    </xf>
    <xf numFmtId="0" fontId="6" fillId="0" borderId="35" xfId="3" applyFont="1" applyBorder="1" applyAlignment="1" applyProtection="1">
      <alignment horizontal="left" vertical="top" wrapText="1"/>
      <protection locked="0"/>
    </xf>
    <xf numFmtId="167" fontId="6" fillId="4" borderId="1" xfId="3" applyNumberFormat="1" applyFont="1" applyFill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49" fontId="2" fillId="0" borderId="35" xfId="3" applyNumberFormat="1" applyFont="1" applyBorder="1" applyAlignment="1" applyProtection="1">
      <alignment horizontal="center" vertical="top" wrapText="1"/>
    </xf>
    <xf numFmtId="0" fontId="2" fillId="0" borderId="35" xfId="3" applyFont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wrapText="1"/>
    </xf>
    <xf numFmtId="0" fontId="2" fillId="0" borderId="35" xfId="3" applyFont="1" applyBorder="1" applyAlignment="1" applyProtection="1">
      <alignment horizontal="left" vertical="top" wrapText="1"/>
    </xf>
    <xf numFmtId="0" fontId="3" fillId="0" borderId="35" xfId="3" applyFont="1" applyBorder="1" applyAlignment="1" applyProtection="1">
      <alignment horizontal="left" vertical="top" wrapText="1"/>
    </xf>
    <xf numFmtId="49" fontId="3" fillId="0" borderId="46" xfId="3" applyNumberFormat="1" applyFont="1" applyBorder="1" applyAlignment="1" applyProtection="1">
      <alignment horizontal="center" vertical="top" wrapText="1"/>
    </xf>
    <xf numFmtId="0" fontId="6" fillId="0" borderId="46" xfId="3" applyFont="1" applyBorder="1" applyAlignment="1" applyProtection="1">
      <alignment horizontal="left" vertical="top" wrapText="1"/>
    </xf>
    <xf numFmtId="49" fontId="6" fillId="0" borderId="35" xfId="3" applyNumberFormat="1" applyFont="1" applyBorder="1" applyAlignment="1" applyProtection="1">
      <alignment horizontal="left" vertical="top" wrapText="1"/>
    </xf>
    <xf numFmtId="49" fontId="3" fillId="0" borderId="47" xfId="3" applyNumberFormat="1" applyFont="1" applyBorder="1" applyAlignment="1" applyProtection="1">
      <alignment horizontal="center" vertical="top" wrapText="1"/>
    </xf>
    <xf numFmtId="0" fontId="6" fillId="0" borderId="47" xfId="3" applyFont="1" applyBorder="1" applyAlignment="1" applyProtection="1">
      <alignment horizontal="left" vertical="top" wrapText="1"/>
    </xf>
    <xf numFmtId="49" fontId="3" fillId="0" borderId="39" xfId="3" applyNumberFormat="1" applyFont="1" applyBorder="1" applyAlignment="1" applyProtection="1">
      <alignment horizontal="center" vertical="top" wrapText="1"/>
    </xf>
    <xf numFmtId="49" fontId="6" fillId="0" borderId="39" xfId="3" applyNumberFormat="1" applyFont="1" applyBorder="1" applyAlignment="1" applyProtection="1">
      <alignment horizontal="left" vertical="top" wrapText="1"/>
    </xf>
    <xf numFmtId="49" fontId="3" fillId="0" borderId="48" xfId="3" applyNumberFormat="1" applyFont="1" applyBorder="1" applyAlignment="1" applyProtection="1">
      <alignment horizontal="center" vertical="top" wrapText="1"/>
    </xf>
    <xf numFmtId="49" fontId="6" fillId="0" borderId="5" xfId="3" applyNumberFormat="1" applyFont="1" applyBorder="1" applyAlignment="1" applyProtection="1">
      <alignment horizontal="left" vertical="top" wrapText="1"/>
    </xf>
    <xf numFmtId="49" fontId="2" fillId="0" borderId="45" xfId="3" applyNumberFormat="1" applyFont="1" applyBorder="1" applyAlignment="1" applyProtection="1">
      <alignment horizontal="center" vertical="top" wrapText="1"/>
    </xf>
    <xf numFmtId="0" fontId="3" fillId="0" borderId="35" xfId="3" applyFont="1" applyBorder="1" applyAlignment="1" applyProtection="1">
      <alignment horizontal="left" vertical="top" wrapText="1"/>
      <protection locked="0"/>
    </xf>
    <xf numFmtId="49" fontId="2" fillId="0" borderId="46" xfId="3" applyNumberFormat="1" applyFont="1" applyBorder="1" applyAlignment="1" applyProtection="1">
      <alignment horizontal="center" vertical="top" wrapText="1"/>
    </xf>
    <xf numFmtId="0" fontId="2" fillId="0" borderId="49" xfId="3" applyFont="1" applyBorder="1" applyAlignment="1" applyProtection="1">
      <alignment horizontal="left" vertical="top" wrapText="1"/>
      <protection locked="0"/>
    </xf>
    <xf numFmtId="49" fontId="2" fillId="0" borderId="1" xfId="3" applyNumberFormat="1" applyFont="1" applyBorder="1" applyAlignment="1" applyProtection="1">
      <alignment horizontal="center" vertical="top" wrapText="1"/>
    </xf>
    <xf numFmtId="0" fontId="2" fillId="0" borderId="1" xfId="3" applyFont="1" applyBorder="1" applyAlignment="1" applyProtection="1">
      <alignment horizontal="left" vertical="top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5" fillId="0" borderId="11" xfId="3" applyFont="1" applyBorder="1"/>
    <xf numFmtId="0" fontId="5" fillId="0" borderId="11" xfId="3" applyFont="1" applyBorder="1" applyAlignment="1">
      <alignment wrapText="1"/>
    </xf>
    <xf numFmtId="167" fontId="0" fillId="0" borderId="0" xfId="0" applyNumberFormat="1" applyAlignment="1">
      <alignment horizontal="center"/>
    </xf>
    <xf numFmtId="167" fontId="0" fillId="4" borderId="0" xfId="0" applyNumberFormat="1" applyFill="1" applyAlignment="1">
      <alignment horizontal="center"/>
    </xf>
    <xf numFmtId="167" fontId="30" fillId="4" borderId="0" xfId="0" applyNumberFormat="1" applyFont="1" applyFill="1" applyAlignment="1">
      <alignment horizontal="center"/>
    </xf>
    <xf numFmtId="49" fontId="5" fillId="0" borderId="35" xfId="3" applyNumberFormat="1" applyFont="1" applyBorder="1" applyAlignment="1" applyProtection="1">
      <alignment horizontal="center" vertical="top" wrapText="1"/>
    </xf>
    <xf numFmtId="0" fontId="5" fillId="0" borderId="35" xfId="3" applyFont="1" applyBorder="1" applyAlignment="1" applyProtection="1">
      <alignment horizontal="left" vertical="top" wrapText="1"/>
      <protection locked="0"/>
    </xf>
    <xf numFmtId="167" fontId="5" fillId="4" borderId="7" xfId="3" applyNumberFormat="1" applyFont="1" applyFill="1" applyBorder="1" applyAlignment="1" applyProtection="1">
      <alignment horizontal="center" vertical="center" wrapText="1"/>
    </xf>
    <xf numFmtId="167" fontId="5" fillId="0" borderId="7" xfId="3" applyNumberFormat="1" applyFont="1" applyBorder="1" applyAlignment="1" applyProtection="1">
      <alignment horizontal="center" vertical="center" wrapText="1"/>
    </xf>
    <xf numFmtId="0" fontId="30" fillId="4" borderId="0" xfId="0" applyFont="1" applyFill="1"/>
    <xf numFmtId="0" fontId="4" fillId="4" borderId="36" xfId="3" applyFont="1" applyFill="1" applyBorder="1" applyAlignment="1" applyProtection="1">
      <alignment horizontal="center" vertical="center" wrapText="1"/>
      <protection locked="0"/>
    </xf>
    <xf numFmtId="167" fontId="13" fillId="4" borderId="11" xfId="3" applyNumberFormat="1" applyFont="1" applyFill="1" applyBorder="1" applyAlignment="1">
      <alignment horizontal="center"/>
    </xf>
    <xf numFmtId="49" fontId="2" fillId="5" borderId="43" xfId="3" applyNumberFormat="1" applyFont="1" applyFill="1" applyBorder="1" applyAlignment="1" applyProtection="1">
      <alignment horizontal="center" vertical="top" wrapText="1"/>
    </xf>
    <xf numFmtId="0" fontId="2" fillId="5" borderId="1" xfId="3" applyFont="1" applyFill="1" applyBorder="1" applyAlignment="1" applyProtection="1">
      <alignment horizontal="left" vertical="center" wrapText="1"/>
    </xf>
    <xf numFmtId="167" fontId="2" fillId="5" borderId="11" xfId="3" applyNumberFormat="1" applyFont="1" applyFill="1" applyBorder="1" applyAlignment="1" applyProtection="1">
      <alignment horizontal="center" vertical="center" wrapText="1"/>
    </xf>
    <xf numFmtId="167" fontId="5" fillId="5" borderId="1" xfId="3" applyNumberFormat="1" applyFont="1" applyFill="1" applyBorder="1" applyAlignment="1">
      <alignment horizontal="center" vertical="center"/>
    </xf>
    <xf numFmtId="167" fontId="2" fillId="5" borderId="7" xfId="3" applyNumberFormat="1" applyFont="1" applyFill="1" applyBorder="1" applyAlignment="1" applyProtection="1">
      <alignment horizontal="center" vertical="center" wrapText="1"/>
    </xf>
    <xf numFmtId="0" fontId="15" fillId="0" borderId="36" xfId="0" applyFont="1" applyBorder="1"/>
    <xf numFmtId="0" fontId="16" fillId="0" borderId="0" xfId="3" applyFont="1" applyAlignment="1">
      <alignment horizontal="left"/>
    </xf>
    <xf numFmtId="0" fontId="9" fillId="0" borderId="0" xfId="3" applyFont="1" applyBorder="1" applyAlignment="1" applyProtection="1">
      <alignment horizontal="center" vertical="center" wrapText="1"/>
      <protection locked="0"/>
    </xf>
    <xf numFmtId="0" fontId="15" fillId="0" borderId="36" xfId="3" applyFont="1" applyBorder="1"/>
    <xf numFmtId="0" fontId="9" fillId="0" borderId="39" xfId="3" applyFont="1" applyBorder="1" applyAlignment="1" applyProtection="1">
      <alignment horizontal="center" vertical="center" wrapText="1"/>
    </xf>
    <xf numFmtId="0" fontId="9" fillId="0" borderId="40" xfId="3" applyFont="1" applyBorder="1" applyAlignment="1" applyProtection="1">
      <alignment horizontal="center" vertical="center" wrapText="1"/>
      <protection locked="0"/>
    </xf>
    <xf numFmtId="0" fontId="15" fillId="0" borderId="39" xfId="3" applyFont="1" applyBorder="1"/>
    <xf numFmtId="49" fontId="9" fillId="0" borderId="43" xfId="3" applyNumberFormat="1" applyFont="1" applyBorder="1" applyAlignment="1" applyProtection="1">
      <alignment horizontal="center" vertical="top" wrapText="1"/>
    </xf>
    <xf numFmtId="0" fontId="16" fillId="0" borderId="1" xfId="3" applyFont="1" applyBorder="1"/>
    <xf numFmtId="49" fontId="9" fillId="6" borderId="43" xfId="3" applyNumberFormat="1" applyFont="1" applyFill="1" applyBorder="1" applyAlignment="1" applyProtection="1">
      <alignment horizontal="center" vertical="top" wrapText="1"/>
    </xf>
    <xf numFmtId="0" fontId="9" fillId="6" borderId="1" xfId="3" applyFont="1" applyFill="1" applyBorder="1" applyAlignment="1" applyProtection="1">
      <alignment horizontal="left" vertical="center" wrapText="1"/>
    </xf>
    <xf numFmtId="49" fontId="9" fillId="0" borderId="44" xfId="3" applyNumberFormat="1" applyFont="1" applyBorder="1" applyAlignment="1" applyProtection="1">
      <alignment horizontal="center" vertical="top" wrapText="1"/>
    </xf>
    <xf numFmtId="0" fontId="9" fillId="0" borderId="45" xfId="3" applyFont="1" applyBorder="1" applyAlignment="1" applyProtection="1">
      <alignment horizontal="left" vertical="top" wrapText="1"/>
    </xf>
    <xf numFmtId="49" fontId="10" fillId="0" borderId="35" xfId="3" applyNumberFormat="1" applyFont="1" applyBorder="1" applyAlignment="1" applyProtection="1">
      <alignment horizontal="center" vertical="top" wrapText="1"/>
    </xf>
    <xf numFmtId="0" fontId="15" fillId="0" borderId="35" xfId="3" applyFont="1" applyBorder="1" applyAlignment="1" applyProtection="1">
      <alignment horizontal="left" vertical="top" wrapText="1"/>
      <protection locked="0"/>
    </xf>
    <xf numFmtId="49" fontId="9" fillId="0" borderId="35" xfId="3" applyNumberFormat="1" applyFont="1" applyBorder="1" applyAlignment="1" applyProtection="1">
      <alignment horizontal="center" vertical="top" wrapText="1"/>
    </xf>
    <xf numFmtId="0" fontId="9" fillId="0" borderId="35" xfId="3" applyFont="1" applyBorder="1" applyAlignment="1" applyProtection="1">
      <alignment horizontal="left" vertical="top" wrapText="1"/>
      <protection locked="0"/>
    </xf>
    <xf numFmtId="0" fontId="15" fillId="0" borderId="35" xfId="3" applyFont="1" applyBorder="1" applyAlignment="1" applyProtection="1">
      <alignment horizontal="left" vertical="top" wrapText="1"/>
    </xf>
    <xf numFmtId="49" fontId="10" fillId="0" borderId="7" xfId="0" applyNumberFormat="1" applyFont="1" applyBorder="1" applyAlignment="1" applyProtection="1">
      <alignment horizontal="center" vertical="top" wrapText="1"/>
    </xf>
    <xf numFmtId="0" fontId="17" fillId="0" borderId="0" xfId="0" applyFont="1" applyAlignment="1">
      <alignment wrapText="1"/>
    </xf>
    <xf numFmtId="0" fontId="9" fillId="0" borderId="35" xfId="3" applyFont="1" applyBorder="1" applyAlignment="1" applyProtection="1">
      <alignment horizontal="left" vertical="top" wrapText="1"/>
    </xf>
    <xf numFmtId="0" fontId="10" fillId="0" borderId="35" xfId="3" applyFont="1" applyBorder="1" applyAlignment="1" applyProtection="1">
      <alignment horizontal="left" vertical="top" wrapText="1"/>
    </xf>
    <xf numFmtId="49" fontId="10" fillId="0" borderId="46" xfId="3" applyNumberFormat="1" applyFont="1" applyBorder="1" applyAlignment="1" applyProtection="1">
      <alignment horizontal="center" vertical="top" wrapText="1"/>
    </xf>
    <xf numFmtId="0" fontId="15" fillId="0" borderId="46" xfId="3" applyFont="1" applyBorder="1" applyAlignment="1" applyProtection="1">
      <alignment horizontal="left" vertical="top" wrapText="1"/>
    </xf>
    <xf numFmtId="49" fontId="15" fillId="0" borderId="35" xfId="3" applyNumberFormat="1" applyFont="1" applyBorder="1" applyAlignment="1" applyProtection="1">
      <alignment horizontal="left" vertical="top" wrapText="1"/>
    </xf>
    <xf numFmtId="49" fontId="10" fillId="0" borderId="47" xfId="3" applyNumberFormat="1" applyFont="1" applyBorder="1" applyAlignment="1" applyProtection="1">
      <alignment horizontal="center" vertical="top" wrapText="1"/>
    </xf>
    <xf numFmtId="0" fontId="15" fillId="0" borderId="47" xfId="3" applyFont="1" applyBorder="1" applyAlignment="1" applyProtection="1">
      <alignment horizontal="left" vertical="top" wrapText="1"/>
    </xf>
    <xf numFmtId="49" fontId="10" fillId="0" borderId="39" xfId="3" applyNumberFormat="1" applyFont="1" applyBorder="1" applyAlignment="1" applyProtection="1">
      <alignment horizontal="center" vertical="top" wrapText="1"/>
    </xf>
    <xf numFmtId="49" fontId="15" fillId="0" borderId="39" xfId="3" applyNumberFormat="1" applyFont="1" applyBorder="1" applyAlignment="1" applyProtection="1">
      <alignment horizontal="left" vertical="top" wrapText="1"/>
    </xf>
    <xf numFmtId="49" fontId="10" fillId="0" borderId="48" xfId="3" applyNumberFormat="1" applyFont="1" applyBorder="1" applyAlignment="1" applyProtection="1">
      <alignment horizontal="center" vertical="top" wrapText="1"/>
    </xf>
    <xf numFmtId="49" fontId="15" fillId="0" borderId="5" xfId="3" applyNumberFormat="1" applyFont="1" applyBorder="1" applyAlignment="1" applyProtection="1">
      <alignment horizontal="left" vertical="top" wrapText="1"/>
    </xf>
    <xf numFmtId="49" fontId="9" fillId="0" borderId="45" xfId="3" applyNumberFormat="1" applyFont="1" applyBorder="1" applyAlignment="1" applyProtection="1">
      <alignment horizontal="center" vertical="top" wrapText="1"/>
    </xf>
    <xf numFmtId="0" fontId="10" fillId="0" borderId="35" xfId="3" applyFont="1" applyBorder="1" applyAlignment="1" applyProtection="1">
      <alignment horizontal="left" vertical="top" wrapText="1"/>
      <protection locked="0"/>
    </xf>
    <xf numFmtId="49" fontId="9" fillId="0" borderId="46" xfId="3" applyNumberFormat="1" applyFont="1" applyBorder="1" applyAlignment="1" applyProtection="1">
      <alignment horizontal="center" vertical="top" wrapText="1"/>
    </xf>
    <xf numFmtId="0" fontId="9" fillId="0" borderId="49" xfId="3" applyFont="1" applyBorder="1" applyAlignment="1" applyProtection="1">
      <alignment horizontal="left" vertical="top" wrapText="1"/>
      <protection locked="0"/>
    </xf>
    <xf numFmtId="49" fontId="9" fillId="0" borderId="1" xfId="3" applyNumberFormat="1" applyFont="1" applyBorder="1" applyAlignment="1" applyProtection="1">
      <alignment horizontal="center" vertical="top" wrapText="1"/>
    </xf>
    <xf numFmtId="0" fontId="9" fillId="0" borderId="1" xfId="3" applyFont="1" applyBorder="1" applyAlignment="1" applyProtection="1">
      <alignment horizontal="left" vertical="top" wrapText="1"/>
      <protection locked="0"/>
    </xf>
    <xf numFmtId="0" fontId="9" fillId="0" borderId="0" xfId="3" applyFont="1" applyBorder="1" applyAlignment="1" applyProtection="1">
      <alignment horizontal="left" vertical="top" wrapText="1"/>
      <protection locked="0"/>
    </xf>
    <xf numFmtId="0" fontId="16" fillId="0" borderId="11" xfId="3" applyFont="1" applyBorder="1"/>
    <xf numFmtId="0" fontId="16" fillId="0" borderId="11" xfId="3" applyFont="1" applyBorder="1" applyAlignment="1">
      <alignment wrapText="1"/>
    </xf>
    <xf numFmtId="0" fontId="15" fillId="0" borderId="0" xfId="0" applyFont="1"/>
    <xf numFmtId="49" fontId="16" fillId="0" borderId="35" xfId="3" applyNumberFormat="1" applyFont="1" applyBorder="1" applyAlignment="1" applyProtection="1">
      <alignment horizontal="center" vertical="top" wrapText="1"/>
    </xf>
    <xf numFmtId="0" fontId="16" fillId="0" borderId="35" xfId="3" applyFont="1" applyBorder="1" applyAlignment="1" applyProtection="1">
      <alignment horizontal="left" vertical="top" wrapText="1"/>
      <protection locked="0"/>
    </xf>
    <xf numFmtId="167" fontId="18" fillId="0" borderId="11" xfId="3" applyNumberFormat="1" applyFont="1" applyBorder="1" applyAlignment="1">
      <alignment horizontal="center"/>
    </xf>
    <xf numFmtId="167" fontId="18" fillId="4" borderId="1" xfId="3" applyNumberFormat="1" applyFont="1" applyFill="1" applyBorder="1" applyAlignment="1">
      <alignment horizontal="center" wrapText="1"/>
    </xf>
    <xf numFmtId="167" fontId="18" fillId="4" borderId="11" xfId="3" applyNumberFormat="1" applyFont="1" applyFill="1" applyBorder="1" applyAlignment="1">
      <alignment horizontal="center"/>
    </xf>
    <xf numFmtId="167" fontId="9" fillId="0" borderId="7" xfId="3" applyNumberFormat="1" applyFont="1" applyBorder="1" applyAlignment="1" applyProtection="1">
      <alignment horizontal="center" vertical="center" wrapText="1"/>
    </xf>
    <xf numFmtId="167" fontId="16" fillId="0" borderId="1" xfId="3" applyNumberFormat="1" applyFont="1" applyBorder="1" applyAlignment="1">
      <alignment horizontal="center" vertical="center"/>
    </xf>
    <xf numFmtId="167" fontId="9" fillId="6" borderId="11" xfId="3" applyNumberFormat="1" applyFont="1" applyFill="1" applyBorder="1" applyAlignment="1" applyProtection="1">
      <alignment horizontal="center" vertical="center" wrapText="1"/>
    </xf>
    <xf numFmtId="167" fontId="16" fillId="6" borderId="1" xfId="3" applyNumberFormat="1" applyFont="1" applyFill="1" applyBorder="1" applyAlignment="1">
      <alignment horizontal="center" vertical="center"/>
    </xf>
    <xf numFmtId="167" fontId="9" fillId="6" borderId="7" xfId="3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20" fillId="4" borderId="0" xfId="0" applyFont="1" applyFill="1"/>
    <xf numFmtId="0" fontId="20" fillId="4" borderId="1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left" vertical="center" wrapText="1"/>
    </xf>
    <xf numFmtId="0" fontId="20" fillId="4" borderId="1" xfId="0" applyFont="1" applyFill="1" applyBorder="1" applyAlignment="1" applyProtection="1">
      <alignment horizontal="left" vertical="center" wrapText="1"/>
    </xf>
    <xf numFmtId="0" fontId="20" fillId="4" borderId="1" xfId="3" applyFont="1" applyFill="1" applyBorder="1" applyAlignment="1" applyProtection="1">
      <alignment horizontal="left" vertical="center" wrapText="1"/>
    </xf>
    <xf numFmtId="49" fontId="20" fillId="4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/>
    <xf numFmtId="0" fontId="22" fillId="0" borderId="0" xfId="0" applyFont="1"/>
    <xf numFmtId="49" fontId="22" fillId="4" borderId="1" xfId="0" applyNumberFormat="1" applyFont="1" applyFill="1" applyBorder="1" applyAlignment="1">
      <alignment horizontal="left" vertical="center" wrapText="1"/>
    </xf>
    <xf numFmtId="165" fontId="31" fillId="4" borderId="1" xfId="0" applyNumberFormat="1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0" fontId="33" fillId="4" borderId="1" xfId="1" applyNumberFormat="1" applyFont="1" applyFill="1" applyBorder="1" applyAlignment="1" applyProtection="1">
      <alignment vertical="center" wrapText="1"/>
      <protection locked="0"/>
    </xf>
    <xf numFmtId="0" fontId="22" fillId="4" borderId="0" xfId="0" applyFont="1" applyFill="1"/>
    <xf numFmtId="0" fontId="33" fillId="4" borderId="1" xfId="0" applyFont="1" applyFill="1" applyBorder="1" applyAlignment="1">
      <alignment horizontal="left" vertical="center" wrapText="1"/>
    </xf>
    <xf numFmtId="49" fontId="25" fillId="4" borderId="1" xfId="0" applyNumberFormat="1" applyFont="1" applyFill="1" applyBorder="1" applyAlignment="1">
      <alignment horizontal="left" vertical="center" wrapText="1"/>
    </xf>
    <xf numFmtId="165" fontId="34" fillId="4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165" fontId="24" fillId="4" borderId="1" xfId="0" applyNumberFormat="1" applyFont="1" applyFill="1" applyBorder="1" applyAlignment="1" applyProtection="1">
      <alignment horizontal="center" vertical="center" wrapText="1"/>
    </xf>
    <xf numFmtId="165" fontId="23" fillId="4" borderId="1" xfId="0" applyNumberFormat="1" applyFont="1" applyFill="1" applyBorder="1" applyAlignment="1" applyProtection="1">
      <alignment horizontal="center" vertical="center" wrapText="1"/>
    </xf>
    <xf numFmtId="165" fontId="24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4" fillId="4" borderId="1" xfId="0" applyNumberFormat="1" applyFont="1" applyFill="1" applyBorder="1" applyAlignment="1">
      <alignment horizontal="center" vertical="center" wrapText="1"/>
    </xf>
    <xf numFmtId="165" fontId="23" fillId="4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35" fillId="4" borderId="1" xfId="0" applyFont="1" applyFill="1" applyBorder="1" applyAlignment="1">
      <alignment horizontal="left" vertical="center" wrapText="1"/>
    </xf>
    <xf numFmtId="165" fontId="27" fillId="4" borderId="1" xfId="0" applyNumberFormat="1" applyFont="1" applyFill="1" applyBorder="1" applyAlignment="1">
      <alignment horizontal="center" vertical="center" wrapText="1"/>
    </xf>
    <xf numFmtId="0" fontId="35" fillId="4" borderId="1" xfId="1" applyNumberFormat="1" applyFont="1" applyFill="1" applyBorder="1" applyAlignment="1" applyProtection="1">
      <alignment vertical="center" wrapText="1"/>
      <protection locked="0"/>
    </xf>
    <xf numFmtId="0" fontId="20" fillId="4" borderId="1" xfId="0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left" vertical="center"/>
      <protection locked="0"/>
    </xf>
    <xf numFmtId="165" fontId="35" fillId="4" borderId="1" xfId="0" applyNumberFormat="1" applyFont="1" applyFill="1" applyBorder="1" applyAlignment="1">
      <alignment horizontal="left" vertical="center" wrapText="1"/>
    </xf>
    <xf numFmtId="49" fontId="20" fillId="4" borderId="1" xfId="0" applyNumberFormat="1" applyFont="1" applyFill="1" applyBorder="1" applyAlignment="1" applyProtection="1">
      <alignment horizontal="center" vertical="center" wrapText="1"/>
    </xf>
    <xf numFmtId="49" fontId="22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NumberFormat="1" applyFont="1" applyFill="1" applyBorder="1" applyAlignment="1">
      <alignment horizontal="left" vertical="center" wrapText="1"/>
    </xf>
    <xf numFmtId="0" fontId="25" fillId="4" borderId="1" xfId="0" applyNumberFormat="1" applyFont="1" applyFill="1" applyBorder="1" applyAlignment="1">
      <alignment horizontal="left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49" fontId="22" fillId="7" borderId="1" xfId="0" applyNumberFormat="1" applyFont="1" applyFill="1" applyBorder="1" applyAlignment="1" applyProtection="1">
      <alignment horizontal="center" vertical="center" wrapText="1"/>
    </xf>
    <xf numFmtId="0" fontId="22" fillId="7" borderId="1" xfId="0" applyFont="1" applyFill="1" applyBorder="1" applyAlignment="1" applyProtection="1">
      <alignment horizontal="left" vertical="center" wrapText="1"/>
    </xf>
    <xf numFmtId="165" fontId="23" fillId="7" borderId="1" xfId="0" applyNumberFormat="1" applyFont="1" applyFill="1" applyBorder="1" applyAlignment="1" applyProtection="1">
      <alignment horizontal="center" vertical="center" wrapText="1"/>
    </xf>
    <xf numFmtId="4" fontId="23" fillId="7" borderId="1" xfId="0" applyNumberFormat="1" applyFont="1" applyFill="1" applyBorder="1" applyAlignment="1" applyProtection="1">
      <alignment horizontal="center" vertical="center" wrapText="1"/>
    </xf>
    <xf numFmtId="49" fontId="22" fillId="7" borderId="1" xfId="0" applyNumberFormat="1" applyFont="1" applyFill="1" applyBorder="1" applyAlignment="1">
      <alignment horizontal="center" vertical="center" wrapText="1"/>
    </xf>
    <xf numFmtId="49" fontId="22" fillId="7" borderId="1" xfId="0" applyNumberFormat="1" applyFont="1" applyFill="1" applyBorder="1" applyAlignment="1">
      <alignment horizontal="left" vertical="center" wrapText="1"/>
    </xf>
    <xf numFmtId="165" fontId="31" fillId="7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49" fontId="25" fillId="4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165" fontId="23" fillId="7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right" vertical="center" wrapText="1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>
      <alignment vertical="center" wrapText="1"/>
    </xf>
    <xf numFmtId="166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4" fontId="24" fillId="7" borderId="1" xfId="0" applyNumberFormat="1" applyFont="1" applyFill="1" applyBorder="1" applyAlignment="1" applyProtection="1">
      <alignment horizontal="center" vertical="center" wrapText="1"/>
    </xf>
    <xf numFmtId="4" fontId="28" fillId="7" borderId="1" xfId="0" applyNumberFormat="1" applyFont="1" applyFill="1" applyBorder="1" applyAlignment="1" applyProtection="1">
      <alignment horizontal="center" vertical="center" wrapText="1"/>
    </xf>
    <xf numFmtId="0" fontId="36" fillId="4" borderId="1" xfId="1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4">
    <cellStyle name="xl34" xfId="1"/>
    <cellStyle name="xl53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15" Type="http://schemas.openxmlformats.org/officeDocument/2006/relationships/revisionLog" Target="revisionLog15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guid="{8585549B-A412-4C4B-8D97-A560F5421BD0}" diskRevisions="1" revisionId="18327" version="3">
  <header guid="{A8CE6A02-A662-48BE-954C-8600B150E0AF}" dateTime="2023-04-27T17:47:29" maxSheetId="13" userName="User" r:id="rId13" minRId="18054" maxRId="18074">
    <sheetIdMap count="12">
      <sheetId val="1"/>
      <sheetId val="2"/>
      <sheetId val="3"/>
      <sheetId val="4"/>
      <sheetId val="5"/>
      <sheetId val="6"/>
      <sheetId val="7"/>
      <sheetId val="8"/>
      <sheetId val="12"/>
      <sheetId val="9"/>
      <sheetId val="10"/>
      <sheetId val="11"/>
    </sheetIdMap>
  </header>
  <header guid="{91D97CC9-A664-428A-A0E7-0F3367CD434C}" dateTime="2023-04-28T16:04:17" maxSheetId="13" userName="User" r:id="rId14" minRId="18075" maxRId="18215">
    <sheetIdMap count="12">
      <sheetId val="1"/>
      <sheetId val="2"/>
      <sheetId val="3"/>
      <sheetId val="4"/>
      <sheetId val="5"/>
      <sheetId val="6"/>
      <sheetId val="7"/>
      <sheetId val="8"/>
      <sheetId val="12"/>
      <sheetId val="9"/>
      <sheetId val="10"/>
      <sheetId val="11"/>
    </sheetIdMap>
  </header>
  <header guid="{D3073128-B6E8-4044-93E6-77019596C999}" dateTime="2023-04-28T16:34:44" maxSheetId="13" userName="User" r:id="rId15" minRId="18216" maxRId="18300">
    <sheetIdMap count="12">
      <sheetId val="1"/>
      <sheetId val="2"/>
      <sheetId val="3"/>
      <sheetId val="4"/>
      <sheetId val="5"/>
      <sheetId val="6"/>
      <sheetId val="7"/>
      <sheetId val="8"/>
      <sheetId val="12"/>
      <sheetId val="9"/>
      <sheetId val="10"/>
      <sheetId val="11"/>
    </sheetIdMap>
  </header>
  <header guid="{B6431103-6AB1-4CBD-8DD0-9450E25765BB}" dateTime="2023-04-28T17:19:25" maxSheetId="13" userName="User" r:id="rId16" minRId="18302">
    <sheetIdMap count="12">
      <sheetId val="1"/>
      <sheetId val="2"/>
      <sheetId val="3"/>
      <sheetId val="4"/>
      <sheetId val="5"/>
      <sheetId val="6"/>
      <sheetId val="7"/>
      <sheetId val="8"/>
      <sheetId val="12"/>
      <sheetId val="9"/>
      <sheetId val="10"/>
      <sheetId val="11"/>
    </sheetIdMap>
  </header>
  <header guid="{77AC0121-EDF0-40C4-AB11-17B2FD78D05F}" dateTime="2023-05-26T11:50:46" maxSheetId="13" userName="Секретарь" r:id="rId17" minRId="18303">
    <sheetIdMap count="12">
      <sheetId val="1"/>
      <sheetId val="2"/>
      <sheetId val="3"/>
      <sheetId val="4"/>
      <sheetId val="5"/>
      <sheetId val="6"/>
      <sheetId val="7"/>
      <sheetId val="8"/>
      <sheetId val="12"/>
      <sheetId val="9"/>
      <sheetId val="10"/>
      <sheetId val="11"/>
    </sheetIdMap>
  </header>
  <header guid="{8585549B-A412-4C4B-8D97-A560F5421BD0}" dateTime="2023-05-26T11:51:52" maxSheetId="13" userName="Секретарь" r:id="rId18">
    <sheetIdMap count="12">
      <sheetId val="1"/>
      <sheetId val="2"/>
      <sheetId val="3"/>
      <sheetId val="4"/>
      <sheetId val="5"/>
      <sheetId val="6"/>
      <sheetId val="7"/>
      <sheetId val="8"/>
      <sheetId val="12"/>
      <sheetId val="9"/>
      <sheetId val="10"/>
      <sheetId val="1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1A1A1EB2-31F4-46DB-A8AF-D039AE268F1E}" action="delete"/>
  <rdn rId="0" localSheetId="1" customView="1" name="Z_1A1A1EB2_31F4_46DB_A8AF_D039AE268F1E_.wvu.PrintArea" hidden="1" oldHidden="1">
    <formula>Лист1!$A$1:$K$56</formula>
    <oldFormula>Лист1!$A$1:$K$56</oldFormula>
  </rdn>
  <rdn rId="0" localSheetId="1" customView="1" name="Z_1A1A1EB2_31F4_46DB_A8AF_D039AE268F1E_.wvu.Rows" hidden="1" oldHidden="1">
    <formula>Лист1!$14:$14,Лист1!$28:$28,Лист1!$30:$30,Лист1!$35:$35,Лист1!$40:$40,Лист1!$45:$45</formula>
    <oldFormula>Лист1!$14:$14,Лист1!$28:$28,Лист1!$30:$30,Лист1!$35:$35,Лист1!$40:$40,Лист1!$45:$45</oldFormula>
  </rdn>
  <rdn rId="0" localSheetId="4" customView="1" name="Z_1A1A1EB2_31F4_46DB_A8AF_D039AE268F1E_.wvu.Rows" hidden="1" oldHidden="1">
    <formula>Лист4!$14:$14,Лист4!$28:$28,Лист4!$30:$30,Лист4!$35:$35,Лист4!$40:$40,Лист4!$45:$45</formula>
    <oldFormula>Лист4!$14:$14,Лист4!$28:$28,Лист4!$30:$30,Лист4!$35:$35,Лист4!$40:$40,Лист4!$45:$45</oldFormula>
  </rdn>
  <rdn rId="0" localSheetId="5" customView="1" name="Z_1A1A1EB2_31F4_46DB_A8AF_D039AE268F1E_.wvu.Rows" hidden="1" oldHidden="1">
    <formula>Лист5!$14:$14,Лист5!$28:$28,Лист5!$30:$30,Лист5!$35:$35,Лист5!$40:$40,Лист5!$45:$45</formula>
    <oldFormula>Лист5!$14:$14,Лист5!$28:$28,Лист5!$30:$30,Лист5!$35:$35,Лист5!$40:$40,Лист5!$45:$45</oldFormula>
  </rdn>
  <rdn rId="0" localSheetId="6" customView="1" name="Z_1A1A1EB2_31F4_46DB_A8AF_D039AE268F1E_.wvu.Rows" hidden="1" oldHidden="1">
    <formula>Лист6!$14:$14,Лист6!$28:$28,Лист6!$30:$30,Лист6!$35:$35,Лист6!$40:$40,Лист6!$45:$45</formula>
    <oldFormula>Лист6!$14:$14,Лист6!$28:$28,Лист6!$30:$30,Лист6!$35:$35,Лист6!$40:$40,Лист6!$45:$45</oldFormula>
  </rdn>
  <rdn rId="0" localSheetId="7" customView="1" name="Z_1A1A1EB2_31F4_46DB_A8AF_D039AE268F1E_.wvu.Rows" hidden="1" oldHidden="1">
    <formula>Лист7!$14:$14,Лист7!$28:$28,Лист7!$30:$30,Лист7!$35:$35,Лист7!$40:$40,Лист7!$45:$45</formula>
    <oldFormula>Лист7!$14:$14,Лист7!$28:$28,Лист7!$30:$30,Лист7!$35:$35,Лист7!$40:$40,Лист7!$45:$45</oldFormula>
  </rdn>
  <rdn rId="0" localSheetId="8" customView="1" name="Z_1A1A1EB2_31F4_46DB_A8AF_D039AE268F1E_.wvu.Rows" hidden="1" oldHidden="1">
    <formula>июнь!$14:$14,июнь!$28:$28,июнь!$30:$30,июнь!$35:$35,июнь!$40:$40,июнь!$45:$45</formula>
    <oldFormula>июнь!$14:$14,июнь!$28:$28,июнь!$30:$30,июнь!$35:$35,июнь!$40:$40,июнь!$45:$45</oldFormula>
  </rdn>
  <rdn rId="0" localSheetId="12" customView="1" name="Z_1A1A1EB2_31F4_46DB_A8AF_D039AE268F1E_.wvu.Rows" hidden="1" oldHidden="1">
    <formula>июль!$14:$14,июль!$28:$28,июль!$30:$30,июль!$35:$35,июль!$40:$40,июль!$45:$45</formula>
    <oldFormula>июль!$14:$14,июль!$28:$28,июль!$30:$30,июль!$35:$35,июль!$40:$40,июль!$45:$45</oldFormula>
  </rdn>
  <rdn rId="0" localSheetId="9" customView="1" name="Z_1A1A1EB2_31F4_46DB_A8AF_D039AE268F1E_.wvu.PrintArea" hidden="1" oldHidden="1">
    <formula>'год 2022'!$A$1:$E$198</formula>
    <oldFormula>'год 2022'!$A$1:$E$198</oldFormula>
  </rdn>
  <rdn rId="0" localSheetId="9" customView="1" name="Z_1A1A1EB2_31F4_46DB_A8AF_D039AE268F1E_.wvu.Rows" hidden="1" oldHidden="1">
    <formula>'год 2022'!$6:$6,'год 2022'!$19:$23,'год 2022'!$26:$28,'год 2022'!$32:$44,'год 2022'!$48:$48,'год 2022'!$53:$53,'год 2022'!$60:$60,'год 2022'!$78:$85,'год 2022'!$88:$89,'год 2022'!$92:$93,'год 2022'!$122:$125,'год 2022'!$148:$148,'год 2022'!$155:$155,'год 2022'!$158:$159,'год 2022'!$192:$192</formula>
    <oldFormula>'год 2022'!$6:$6,'год 2022'!$19:$23,'год 2022'!$26:$28,'год 2022'!$32:$44,'год 2022'!$48:$48,'год 2022'!$53:$53,'год 2022'!$60:$60,'год 2022'!$78:$85,'год 2022'!$88:$89,'год 2022'!$92:$93,'год 2022'!$122:$125,'год 2022'!$148:$148,'год 2022'!$155:$155,'год 2022'!$158:$159,'год 2022'!$192:$192</oldFormula>
  </rdn>
  <rdn rId="0" localSheetId="10" customView="1" name="Z_1A1A1EB2_31F4_46DB_A8AF_D039AE268F1E_.wvu.Rows" hidden="1" oldHidden="1">
    <formula>'6 мес.2014 с 2015'!$28:$38</formula>
    <oldFormula>'6 мес.2014 с 2015'!$28:$38</oldFormula>
  </rdn>
  <rdn rId="0" localSheetId="11" customView="1" name="Z_1A1A1EB2_31F4_46DB_A8AF_D039AE268F1E_.wvu.Rows" hidden="1" oldHidden="1">
    <formula>'июнь 2014 с 2015'!$28:$38</formula>
    <oldFormula>'июнь 2014 с 2015'!$28:$38</oldFormula>
  </rdn>
  <rcv guid="{1A1A1EB2-31F4-46DB-A8AF-D039AE268F1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8054" sId="9">
    <oc r="B9" t="inlineStr">
      <is>
        <t>за 2021 год</t>
      </is>
    </oc>
    <nc r="B9" t="inlineStr">
      <is>
        <t>за 2022 год</t>
      </is>
    </nc>
  </rcc>
  <rcc rId="18055" sId="9">
    <oc r="C11" t="inlineStr">
      <is>
        <t>уточненные бюджетные назначения на  2021 г.</t>
      </is>
    </oc>
    <nc r="C11" t="inlineStr">
      <is>
        <t>уточненные бюджетные назначения на  2022 г.</t>
      </is>
    </nc>
  </rcc>
  <rcc rId="18056" sId="9">
    <oc r="D11" t="inlineStr">
      <is>
        <t>Фактическое исполнение  за  2021 г.</t>
      </is>
    </oc>
    <nc r="D11" t="inlineStr">
      <is>
        <t>Фактическое исполнение  за  2022 г.</t>
      </is>
    </nc>
  </rcc>
  <rcc rId="18057" sId="9" numFmtId="34">
    <oc r="C14">
      <v>229271.9</v>
    </oc>
    <nc r="C14">
      <v>248421.4</v>
    </nc>
  </rcc>
  <rcc rId="18058" sId="9" numFmtId="34">
    <oc r="D14">
      <v>234415.7</v>
    </oc>
    <nc r="D14">
      <v>249416.7</v>
    </nc>
  </rcc>
  <rcc rId="18059" sId="9" numFmtId="34">
    <oc r="C16">
      <v>4164.2</v>
    </oc>
    <nc r="C16">
      <v>6641.8</v>
    </nc>
  </rcc>
  <rcc rId="18060" sId="9" xfDxf="1" dxf="1">
    <oc r="B16" t="inlineStr">
      <is>
        <t>Налог, взимаемый с налогоплательщиков, выбравших в качестве объекта налогообложения доходы</t>
      </is>
    </oc>
    <nc r="B16" t="inlineStr">
      <is>
        <t>Налог, взимаемый в связи с применением упрощенной системы налогообложения</t>
      </is>
    </nc>
    <ndxf>
      <font>
        <name val="Times New Roman"/>
        <scheme val="none"/>
      </font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8061" sId="9" xfDxf="1" dxf="1">
    <oc r="A16" t="inlineStr">
      <is>
        <t>10501011010000110</t>
      </is>
    </oc>
    <nc r="A16" t="inlineStr">
      <is>
        <t>10501000000000110</t>
      </is>
    </nc>
    <ndxf>
      <font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62" sId="9" numFmtId="34">
    <oc r="D16">
      <v>4263</v>
    </oc>
    <nc r="D16">
      <v>6749.9</v>
    </nc>
  </rcc>
  <rcc rId="18063" sId="9" numFmtId="34">
    <oc r="C17">
      <v>2381.3000000000002</v>
    </oc>
    <nc r="C17">
      <v>33.299999999999997</v>
    </nc>
  </rcc>
  <rcc rId="18064" sId="9" numFmtId="34">
    <oc r="D17">
      <v>2370.1</v>
    </oc>
    <nc r="D17">
      <v>74.599999999999994</v>
    </nc>
  </rcc>
  <rcc rId="18065" sId="9" numFmtId="34">
    <oc r="C18">
      <v>179.9</v>
    </oc>
    <nc r="C18">
      <v>292.2</v>
    </nc>
  </rcc>
  <rcc rId="18066" sId="9" numFmtId="34">
    <oc r="D18">
      <v>181.8</v>
    </oc>
    <nc r="D18">
      <v>292.7</v>
    </nc>
  </rcc>
  <rcc rId="18067" sId="9" numFmtId="34">
    <oc r="C24">
      <v>2503.1</v>
    </oc>
    <nc r="C24">
      <v>3727</v>
    </nc>
  </rcc>
  <rcc rId="18068" sId="9" numFmtId="34">
    <oc r="D24">
      <v>3086.3</v>
    </oc>
    <nc r="D24">
      <v>4252.3999999999996</v>
    </nc>
  </rcc>
  <rcc rId="18069" sId="9" numFmtId="34">
    <oc r="C29">
      <v>775.2</v>
    </oc>
    <nc r="C29">
      <v>1923</v>
    </nc>
  </rcc>
  <rcc rId="18070" sId="9" numFmtId="34">
    <oc r="D29">
      <v>954.6</v>
    </oc>
    <nc r="D29">
      <v>1997.9</v>
    </nc>
  </rcc>
  <rcc rId="18071" sId="9" numFmtId="34">
    <oc r="C31">
      <v>3763.5</v>
    </oc>
    <nc r="C31">
      <v>5074.8</v>
    </nc>
  </rcc>
  <rcc rId="18072" sId="9" numFmtId="34">
    <oc r="D31">
      <v>3801</v>
    </oc>
    <nc r="D31">
      <v>5250.7</v>
    </nc>
  </rcc>
  <rcc rId="18073" sId="9" numFmtId="34">
    <oc r="C46">
      <v>0</v>
    </oc>
    <nc r="C46">
      <v>1.3</v>
    </nc>
  </rcc>
  <rcc rId="18074" sId="9" numFmtId="34">
    <oc r="D46">
      <v>0</v>
    </oc>
    <nc r="D46">
      <v>1.3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18075" sId="9" numFmtId="34">
    <oc r="C49">
      <v>1206.3</v>
    </oc>
    <nc r="C49">
      <v>1610.5</v>
    </nc>
  </rcc>
  <rcc rId="18076" sId="9" numFmtId="34">
    <oc r="D49">
      <v>1229.5999999999999</v>
    </oc>
    <nc r="D49">
      <v>1646.1</v>
    </nc>
  </rcc>
  <rcc rId="18077" sId="9" numFmtId="34">
    <oc r="C47">
      <v>5749</v>
    </oc>
    <nc r="C47">
      <v>6694</v>
    </nc>
  </rcc>
  <rcc rId="18078" sId="9" numFmtId="34">
    <oc r="D47">
      <v>6555.8</v>
    </oc>
    <nc r="D47">
      <v>6950.8</v>
    </nc>
  </rcc>
  <rcc rId="18079" sId="9" numFmtId="34">
    <oc r="C51">
      <v>266.3</v>
    </oc>
    <nc r="C51">
      <v>340</v>
    </nc>
  </rcc>
  <rcc rId="18080" sId="9" numFmtId="34">
    <oc r="D51">
      <v>268.2</v>
    </oc>
    <nc r="D51">
      <v>490.7</v>
    </nc>
  </rcc>
  <rcc rId="18081" sId="9" numFmtId="34">
    <oc r="C54">
      <v>169.3</v>
    </oc>
    <nc r="C54">
      <v>751.6</v>
    </nc>
  </rcc>
  <rcc rId="18082" sId="9" numFmtId="34">
    <oc r="D54">
      <v>169.3</v>
    </oc>
    <nc r="D54">
      <v>751.6</v>
    </nc>
  </rcc>
  <rcc rId="18083" sId="9" numFmtId="34">
    <oc r="C56">
      <v>137</v>
    </oc>
    <nc r="C56">
      <v>255</v>
    </nc>
  </rcc>
  <rcc rId="18084" sId="9" numFmtId="34">
    <oc r="D56">
      <v>137</v>
    </oc>
    <nc r="D56">
      <v>255</v>
    </nc>
  </rcc>
  <rcc rId="18085" sId="9" numFmtId="34">
    <oc r="C57">
      <v>1163.0999999999999</v>
    </oc>
    <nc r="C57">
      <v>1144.5</v>
    </nc>
  </rcc>
  <rcc rId="18086" sId="9" numFmtId="34">
    <oc r="D57">
      <v>1240.5999999999999</v>
    </oc>
    <nc r="D57">
      <v>1146.5</v>
    </nc>
  </rcc>
  <rcc rId="18087" sId="9" numFmtId="34">
    <oc r="C58">
      <v>2638.5</v>
    </oc>
    <nc r="C58">
      <v>3150</v>
    </nc>
  </rcc>
  <rcc rId="18088" sId="9" numFmtId="34">
    <oc r="D58">
      <v>2814.7</v>
    </oc>
    <nc r="D58">
      <v>3494.5</v>
    </nc>
  </rcc>
  <rcc rId="18089" sId="9" numFmtId="34">
    <oc r="D61">
      <v>25.4</v>
    </oc>
    <nc r="D61">
      <v>-25.3</v>
    </nc>
  </rcc>
  <rcc rId="18090" sId="9" numFmtId="34">
    <oc r="C60">
      <v>849.6</v>
    </oc>
    <nc r="C60">
      <v>0</v>
    </nc>
  </rcc>
  <rcc rId="18091" sId="9" numFmtId="34">
    <oc r="D60">
      <v>849.6</v>
    </oc>
    <nc r="D60">
      <v>0</v>
    </nc>
  </rcc>
  <rcc rId="18092" sId="9" numFmtId="34">
    <oc r="C63">
      <v>13847.9</v>
    </oc>
    <nc r="C63">
      <v>17720</v>
    </nc>
  </rcc>
  <rcc rId="18093" sId="9" numFmtId="34">
    <oc r="D63">
      <v>14114.1</v>
    </oc>
    <nc r="D63">
      <v>18291.400000000001</v>
    </nc>
  </rcc>
  <rcc rId="18094" sId="9" numFmtId="34">
    <oc r="C68">
      <v>195149</v>
    </oc>
    <nc r="C68">
      <v>201576</v>
    </nc>
  </rcc>
  <rcc rId="18095" sId="9" numFmtId="34">
    <oc r="D68">
      <v>195149</v>
    </oc>
    <nc r="D68">
      <v>201576</v>
    </nc>
  </rcc>
  <rcc rId="18096" sId="9" numFmtId="34">
    <oc r="C72">
      <v>653.79999999999995</v>
    </oc>
    <nc r="C72">
      <v>776</v>
    </nc>
  </rcc>
  <rcc rId="18097" sId="9" numFmtId="34">
    <oc r="D72">
      <v>653.79999999999995</v>
    </oc>
    <nc r="D72">
      <v>776</v>
    </nc>
  </rcc>
  <rcc rId="18098" sId="9" numFmtId="34">
    <oc r="C74">
      <v>6744.2</v>
    </oc>
    <nc r="C74">
      <v>6884.4</v>
    </nc>
  </rcc>
  <rcc rId="18099" sId="9" numFmtId="34">
    <oc r="D74">
      <v>6744.2</v>
    </oc>
    <nc r="D74">
      <v>6884.4</v>
    </nc>
  </rcc>
  <rcc rId="18100" sId="9" numFmtId="34">
    <oc r="C69">
      <f>SUM(C70)</f>
    </oc>
    <nc r="C69">
      <f>SUM(C70)</f>
    </nc>
  </rcc>
  <rcc rId="18101" sId="9" numFmtId="34">
    <oc r="D69">
      <f>SUM(D70)</f>
    </oc>
    <nc r="D69">
      <f>SUM(D70)</f>
    </nc>
  </rcc>
  <rcc rId="18102" sId="9" numFmtId="34">
    <oc r="C70">
      <v>36519.9</v>
    </oc>
    <nc r="C70">
      <v>49648.9</v>
    </nc>
  </rcc>
  <rcc rId="18103" sId="9" numFmtId="34">
    <oc r="D70">
      <v>36519.9</v>
    </oc>
    <nc r="D70">
      <v>49648.9</v>
    </nc>
  </rcc>
  <rfmt sheetId="9" xfDxf="1" sqref="A76" start="0" length="0">
    <dxf>
      <font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xfDxf="1" sqref="A77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04" sId="9">
    <oc r="A76" t="inlineStr">
      <is>
        <t>00020220051000000151</t>
      </is>
    </oc>
    <nc r="A76" t="inlineStr">
      <is>
        <t>00020225179000000150</t>
      </is>
    </nc>
  </rcc>
  <rcc rId="18105" sId="9">
    <oc r="A77" t="inlineStr">
      <is>
        <t>00020220051050000151</t>
      </is>
    </oc>
    <nc r="A77" t="inlineStr">
      <is>
        <t>00020225179050000150</t>
      </is>
    </nc>
  </rcc>
  <rcc rId="18106" sId="9" xfDxf="1" dxf="1">
    <oc r="B76" t="inlineStr">
      <is>
        <t>Субсидии бюджетам на реализацию федеральных целевых программ</t>
      </is>
    </oc>
    <nc r="B76" t="inlineStr">
      <is>
    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ont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07" sId="9" xfDxf="1" dxf="1">
    <oc r="B77" t="inlineStr">
      <is>
        <t>Субсидии бюджетам муниципальных районов на реализацию федеральных целевых программ</t>
      </is>
    </oc>
    <nc r="B77" t="inlineStr">
      <is>
    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08" sId="9" numFmtId="34">
    <nc r="C77">
      <v>438.3</v>
    </nc>
  </rcc>
  <rcc rId="18109" sId="9" numFmtId="34">
    <nc r="D77">
      <v>438.3</v>
    </nc>
  </rcc>
  <rcc rId="18110" sId="9" numFmtId="34">
    <oc r="C85">
      <v>2157.5</v>
    </oc>
    <nc r="C85"/>
  </rcc>
  <rcc rId="18111" sId="9" numFmtId="34">
    <oc r="D85">
      <v>1856.8</v>
    </oc>
    <nc r="D85"/>
  </rcc>
  <rcc rId="18112" sId="9" numFmtId="34">
    <oc r="C87">
      <v>44605.5</v>
    </oc>
    <nc r="C87">
      <v>23447.8</v>
    </nc>
  </rcc>
  <rcc rId="18113" sId="9" numFmtId="34">
    <oc r="C91">
      <v>29935.1</v>
    </oc>
    <nc r="C91">
      <v>30389.3</v>
    </nc>
  </rcc>
  <rcc rId="18114" sId="9" numFmtId="34">
    <oc r="D91">
      <v>29935.1</v>
    </oc>
    <nc r="D91">
      <v>30389.3</v>
    </nc>
  </rcc>
  <rfmt sheetId="9" xfDxf="1" sqref="C95" start="0" length="0">
    <dxf>
      <font>
        <i/>
        <sz val="11"/>
        <color indexed="8"/>
        <name val="Times New Roman"/>
        <scheme val="none"/>
      </font>
      <numFmt numFmtId="171" formatCode="_-* #,##0.00_р_._-;\-* #,##0.00_р_._-;_-* &quot;-&quot;??_р_._-;_-@_-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15" sId="9" numFmtId="34">
    <oc r="C95">
      <v>581.29999999999995</v>
    </oc>
    <nc r="C95">
      <v>2673.3</v>
    </nc>
  </rcc>
  <rcc rId="18116" sId="9" numFmtId="34">
    <oc r="D95">
      <v>581.29999999999995</v>
    </oc>
    <nc r="D95">
      <v>2673.3</v>
    </nc>
  </rcc>
  <rcc rId="18117" sId="9" numFmtId="34">
    <oc r="C97">
      <v>1942.7</v>
    </oc>
    <nc r="C97">
      <v>4492.1000000000004</v>
    </nc>
  </rcc>
  <rcc rId="18118" sId="9" numFmtId="34">
    <oc r="D97">
      <v>1942.7</v>
    </oc>
    <nc r="D97">
      <v>4492.1000000000004</v>
    </nc>
  </rcc>
  <rrc rId="18119" sId="9" ref="A98:XFD99" action="insertRow">
    <undo index="28" exp="area" ref3D="1" dr="$A$184:$IV$184" dn="Z_57BBB4D9_30EF_41A7_A07A_8B6EB44CC31F_.wvu.Rows" sId="9"/>
    <undo index="26" exp="area" ref3D="1" dr="$A$182:$IV$182" dn="Z_57BBB4D9_30EF_41A7_A07A_8B6EB44CC31F_.wvu.Rows" sId="9"/>
    <undo index="24" exp="area" ref3D="1" dr="$A$150:$IV$151" dn="Z_57BBB4D9_30EF_41A7_A07A_8B6EB44CC31F_.wvu.Rows" sId="9"/>
    <undo index="22" exp="area" ref3D="1" dr="$A$146:$IV$147" dn="Z_57BBB4D9_30EF_41A7_A07A_8B6EB44CC31F_.wvu.Rows" sId="9"/>
    <undo index="20" exp="area" ref3D="1" dr="$A$144:$IV$144" dn="Z_57BBB4D9_30EF_41A7_A07A_8B6EB44CC31F_.wvu.Rows" sId="9"/>
    <undo index="18" exp="area" ref3D="1" dr="$A$140:$IV$140" dn="Z_57BBB4D9_30EF_41A7_A07A_8B6EB44CC31F_.wvu.Rows" sId="9"/>
    <undo index="16" exp="area" ref3D="1" dr="$A$118:$IV$121" dn="Z_57BBB4D9_30EF_41A7_A07A_8B6EB44CC31F_.wvu.Rows" sId="9"/>
    <undo index="30" exp="area" ref3D="1" dr="$A$182:$IV$182" dn="Z_13FFC561_9489_11D9_88B5_0050705212CF_.wvu.Rows" sId="9"/>
    <undo index="28" exp="area" ref3D="1" dr="$A$167:$IV$167" dn="Z_13FFC561_9489_11D9_88B5_0050705212CF_.wvu.Rows" sId="9"/>
    <undo index="26" exp="area" ref3D="1" dr="$A$150:$IV$151" dn="Z_13FFC561_9489_11D9_88B5_0050705212CF_.wvu.Rows" sId="9"/>
    <undo index="24" exp="area" ref3D="1" dr="$A$147:$IV$147" dn="Z_13FFC561_9489_11D9_88B5_0050705212CF_.wvu.Rows" sId="9"/>
    <undo index="22" exp="area" ref3D="1" dr="$A$144:$IV$144" dn="Z_13FFC561_9489_11D9_88B5_0050705212CF_.wvu.Rows" sId="9"/>
    <undo index="20" exp="area" ref3D="1" dr="$A$130:$IV$131" dn="Z_13FFC561_9489_11D9_88B5_0050705212CF_.wvu.Rows" sId="9"/>
    <undo index="18" exp="area" ref3D="1" dr="$A$118:$IV$121" dn="Z_13FFC561_9489_11D9_88B5_0050705212CF_.wvu.Rows" sId="9"/>
  </rrc>
  <rcc rId="18120" sId="9" xfDxf="1" dxf="1">
    <nc r="B98" t="inlineStr">
      <is>
        <t>Субсидии бюджетам на проведение комплексных кадастровых работ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21" sId="9" xfDxf="1" dxf="1">
    <nc r="B99" t="inlineStr">
      <is>
        <t>Субсидии бюджетам муниципальных районов на проведение комплексных кадастровых работ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B98" start="0" length="2147483647">
    <dxf>
      <font>
        <i val="0"/>
      </font>
    </dxf>
  </rfmt>
  <rfmt sheetId="9" xfDxf="1" sqref="A98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xfDxf="1" sqref="A99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22" sId="9">
    <nc r="A98" t="inlineStr">
      <is>
        <t>00020225511000000150</t>
      </is>
    </nc>
  </rcc>
  <rcc rId="18123" sId="9">
    <nc r="A99" t="inlineStr">
      <is>
        <t>00020225511050000150</t>
      </is>
    </nc>
  </rcc>
  <rcc rId="18124" sId="9">
    <nc r="C98">
      <f>SUM(C99)</f>
    </nc>
  </rcc>
  <rcc rId="18125" sId="9">
    <nc r="D98">
      <f>SUM(D99)</f>
    </nc>
  </rcc>
  <rcc rId="18126" sId="9">
    <nc r="E98">
      <f>D98/C98*100</f>
    </nc>
  </rcc>
  <rcc rId="18127" sId="9">
    <nc r="E99">
      <f>D99/C99*100</f>
    </nc>
  </rcc>
  <rcc rId="18128" sId="9" numFmtId="34">
    <nc r="C99">
      <v>315.2</v>
    </nc>
  </rcc>
  <rcc rId="18129" sId="9" numFmtId="34">
    <nc r="D99">
      <v>315.2</v>
    </nc>
  </rcc>
  <rcc rId="18130" sId="9" numFmtId="34">
    <oc r="C101">
      <v>3256.2</v>
    </oc>
    <nc r="C101">
      <v>172</v>
    </nc>
  </rcc>
  <rcc rId="18131" sId="9" numFmtId="34">
    <oc r="D101">
      <v>3256.2</v>
    </oc>
    <nc r="D101">
      <v>172</v>
    </nc>
  </rcc>
  <rcc rId="18132" sId="9" numFmtId="34">
    <oc r="C103">
      <v>12899.4</v>
    </oc>
    <nc r="C103">
      <v>10397.9</v>
    </nc>
  </rcc>
  <rcc rId="18133" sId="9" numFmtId="34">
    <oc r="D103">
      <v>12899.4</v>
    </oc>
    <nc r="D103">
      <v>10397.9</v>
    </nc>
  </rcc>
  <rrc rId="18134" sId="9" ref="A104:XFD105" action="insertRow">
    <undo index="28" exp="area" ref3D="1" dr="$A$186:$IV$186" dn="Z_57BBB4D9_30EF_41A7_A07A_8B6EB44CC31F_.wvu.Rows" sId="9"/>
    <undo index="26" exp="area" ref3D="1" dr="$A$184:$IV$184" dn="Z_57BBB4D9_30EF_41A7_A07A_8B6EB44CC31F_.wvu.Rows" sId="9"/>
    <undo index="24" exp="area" ref3D="1" dr="$A$152:$IV$153" dn="Z_57BBB4D9_30EF_41A7_A07A_8B6EB44CC31F_.wvu.Rows" sId="9"/>
    <undo index="22" exp="area" ref3D="1" dr="$A$148:$IV$149" dn="Z_57BBB4D9_30EF_41A7_A07A_8B6EB44CC31F_.wvu.Rows" sId="9"/>
    <undo index="20" exp="area" ref3D="1" dr="$A$146:$IV$146" dn="Z_57BBB4D9_30EF_41A7_A07A_8B6EB44CC31F_.wvu.Rows" sId="9"/>
    <undo index="18" exp="area" ref3D="1" dr="$A$142:$IV$142" dn="Z_57BBB4D9_30EF_41A7_A07A_8B6EB44CC31F_.wvu.Rows" sId="9"/>
    <undo index="16" exp="area" ref3D="1" dr="$A$120:$IV$123" dn="Z_57BBB4D9_30EF_41A7_A07A_8B6EB44CC31F_.wvu.Rows" sId="9"/>
    <undo index="30" exp="area" ref3D="1" dr="$A$184:$IV$184" dn="Z_13FFC561_9489_11D9_88B5_0050705212CF_.wvu.Rows" sId="9"/>
    <undo index="28" exp="area" ref3D="1" dr="$A$169:$IV$169" dn="Z_13FFC561_9489_11D9_88B5_0050705212CF_.wvu.Rows" sId="9"/>
    <undo index="26" exp="area" ref3D="1" dr="$A$152:$IV$153" dn="Z_13FFC561_9489_11D9_88B5_0050705212CF_.wvu.Rows" sId="9"/>
    <undo index="24" exp="area" ref3D="1" dr="$A$149:$IV$149" dn="Z_13FFC561_9489_11D9_88B5_0050705212CF_.wvu.Rows" sId="9"/>
    <undo index="22" exp="area" ref3D="1" dr="$A$146:$IV$146" dn="Z_13FFC561_9489_11D9_88B5_0050705212CF_.wvu.Rows" sId="9"/>
    <undo index="20" exp="area" ref3D="1" dr="$A$132:$IV$133" dn="Z_13FFC561_9489_11D9_88B5_0050705212CF_.wvu.Rows" sId="9"/>
    <undo index="18" exp="area" ref3D="1" dr="$A$120:$IV$123" dn="Z_13FFC561_9489_11D9_88B5_0050705212CF_.wvu.Rows" sId="9"/>
  </rrc>
  <rcc rId="18135" sId="9" xfDxf="1" dxf="1">
    <nc r="B104" t="inlineStr">
      <is>
        <t>Субсидии бюджетам на техническое оснащение муниципальных музеев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36" sId="9" xfDxf="1" dxf="1">
    <nc r="B105" t="inlineStr">
      <is>
        <t>Субсидии бюджетам муниципальных районов на техническое оснащение муниципальных музеев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B104" start="0" length="2147483647">
    <dxf>
      <font>
        <i val="0"/>
      </font>
    </dxf>
  </rfmt>
  <rcc rId="18137" sId="9">
    <nc r="C104">
      <f>SUM(C105)</f>
    </nc>
  </rcc>
  <rcc rId="18138" sId="9">
    <nc r="D104">
      <f>SUM(D105)</f>
    </nc>
  </rcc>
  <rcc rId="18139" sId="9">
    <nc r="E104">
      <f>D104/C104*100</f>
    </nc>
  </rcc>
  <rcc rId="18140" sId="9">
    <nc r="E105">
      <f>D105/C105*100</f>
    </nc>
  </rcc>
  <rfmt sheetId="9" xfDxf="1" sqref="A104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xfDxf="1" sqref="A105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41" sId="9">
    <nc r="A104" t="inlineStr">
      <is>
        <t>00020225590000000150</t>
      </is>
    </nc>
  </rcc>
  <rcc rId="18142" sId="9">
    <nc r="A105" t="inlineStr">
      <is>
        <t>00020225590050000150</t>
      </is>
    </nc>
  </rcc>
  <rcc rId="18143" sId="9" numFmtId="34">
    <nc r="C105">
      <v>714.3</v>
    </nc>
  </rcc>
  <rcc rId="18144" sId="9" numFmtId="34">
    <nc r="D105">
      <v>714.3</v>
    </nc>
  </rcc>
  <rcc rId="18145" sId="9" numFmtId="34">
    <oc r="C107">
      <v>12566.9</v>
    </oc>
    <nc r="C107">
      <v>59683.6</v>
    </nc>
  </rcc>
  <rcc rId="18146" sId="9" numFmtId="34">
    <oc r="D107">
      <v>12566.9</v>
    </oc>
    <nc r="D107">
      <v>59683.4</v>
    </nc>
  </rcc>
  <rcc rId="18147" sId="9" numFmtId="34">
    <oc r="C109">
      <v>156663.20000000001</v>
    </oc>
    <nc r="C109">
      <v>104721.7</v>
    </nc>
  </rcc>
  <rcc rId="18148" sId="9" numFmtId="34">
    <oc r="D109">
      <v>122936.9</v>
    </oc>
    <nc r="D109">
      <v>91677.6</v>
    </nc>
  </rcc>
  <rrc rId="18149" sId="9" ref="A108:XFD109" action="insertRow">
    <undo index="28" exp="area" ref3D="1" dr="$A$188:$IV$188" dn="Z_57BBB4D9_30EF_41A7_A07A_8B6EB44CC31F_.wvu.Rows" sId="9"/>
    <undo index="26" exp="area" ref3D="1" dr="$A$186:$IV$186" dn="Z_57BBB4D9_30EF_41A7_A07A_8B6EB44CC31F_.wvu.Rows" sId="9"/>
    <undo index="24" exp="area" ref3D="1" dr="$A$154:$IV$155" dn="Z_57BBB4D9_30EF_41A7_A07A_8B6EB44CC31F_.wvu.Rows" sId="9"/>
    <undo index="22" exp="area" ref3D="1" dr="$A$150:$IV$151" dn="Z_57BBB4D9_30EF_41A7_A07A_8B6EB44CC31F_.wvu.Rows" sId="9"/>
    <undo index="20" exp="area" ref3D="1" dr="$A$148:$IV$148" dn="Z_57BBB4D9_30EF_41A7_A07A_8B6EB44CC31F_.wvu.Rows" sId="9"/>
    <undo index="18" exp="area" ref3D="1" dr="$A$144:$IV$144" dn="Z_57BBB4D9_30EF_41A7_A07A_8B6EB44CC31F_.wvu.Rows" sId="9"/>
    <undo index="16" exp="area" ref3D="1" dr="$A$122:$IV$125" dn="Z_57BBB4D9_30EF_41A7_A07A_8B6EB44CC31F_.wvu.Rows" sId="9"/>
    <undo index="30" exp="area" ref3D="1" dr="$A$186:$IV$186" dn="Z_13FFC561_9489_11D9_88B5_0050705212CF_.wvu.Rows" sId="9"/>
    <undo index="28" exp="area" ref3D="1" dr="$A$171:$IV$171" dn="Z_13FFC561_9489_11D9_88B5_0050705212CF_.wvu.Rows" sId="9"/>
    <undo index="26" exp="area" ref3D="1" dr="$A$154:$IV$155" dn="Z_13FFC561_9489_11D9_88B5_0050705212CF_.wvu.Rows" sId="9"/>
    <undo index="24" exp="area" ref3D="1" dr="$A$151:$IV$151" dn="Z_13FFC561_9489_11D9_88B5_0050705212CF_.wvu.Rows" sId="9"/>
    <undo index="22" exp="area" ref3D="1" dr="$A$148:$IV$148" dn="Z_13FFC561_9489_11D9_88B5_0050705212CF_.wvu.Rows" sId="9"/>
    <undo index="20" exp="area" ref3D="1" dr="$A$134:$IV$135" dn="Z_13FFC561_9489_11D9_88B5_0050705212CF_.wvu.Rows" sId="9"/>
    <undo index="18" exp="area" ref3D="1" dr="$A$122:$IV$125" dn="Z_13FFC561_9489_11D9_88B5_0050705212CF_.wvu.Rows" sId="9"/>
  </rrc>
  <rcc rId="18150" sId="9" xfDxf="1" dxf="1">
    <nc r="B108" t="inlineStr">
      <is>
    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51" sId="9" xfDxf="1" dxf="1">
    <nc r="B109" t="inlineStr">
      <is>
    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B108" start="0" length="2147483647">
    <dxf>
      <font>
        <i val="0"/>
      </font>
    </dxf>
  </rfmt>
  <rfmt sheetId="9" xfDxf="1" sqref="A108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xfDxf="1" sqref="A109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52" sId="9">
    <nc r="A108" t="inlineStr">
      <is>
        <t>00020227576000000150</t>
      </is>
    </nc>
  </rcc>
  <rcc rId="18153" sId="9">
    <nc r="A109" t="inlineStr">
      <is>
        <t>00020227576050000150</t>
      </is>
    </nc>
  </rcc>
  <rcc rId="18154" sId="9">
    <nc r="C108">
      <f>SUM(C109)</f>
    </nc>
  </rcc>
  <rcc rId="18155" sId="9">
    <nc r="D108">
      <f>SUM(D109)</f>
    </nc>
  </rcc>
  <rcc rId="18156" sId="9">
    <nc r="E108">
      <f>D108/C108*100</f>
    </nc>
  </rcc>
  <rcc rId="18157" sId="9">
    <nc r="E109">
      <f>D109/C109*100</f>
    </nc>
  </rcc>
  <rcc rId="18158" sId="9" numFmtId="34">
    <nc r="C109">
      <v>10913</v>
    </nc>
  </rcc>
  <rcc rId="18159" sId="9" numFmtId="34">
    <nc r="D109">
      <v>10913</v>
    </nc>
  </rcc>
  <rcc rId="18160" sId="9">
    <oc r="C75">
      <f>C80+C84+C86+C88+C90+C92+C94+C96+C100+C102+C106+C108</f>
    </oc>
    <nc r="C75">
      <f>C80+C84+C86+C88+C90+C92+C94+C96+C100+C102+C106+C110+C76+C98+C104+C108</f>
    </nc>
  </rcc>
  <rcc rId="18161" sId="9">
    <oc r="D75">
      <f>D80+D84+D86+D88+D90+D92+D94+D96+D100+D102+D106+D108</f>
    </oc>
    <nc r="D75">
      <f>D80+D84+D86+D88+D90+D92+D94+D96+D100+D102+D106+D110+D76+D98+D104+D108</f>
    </nc>
  </rcc>
  <rcc rId="18162" sId="9" numFmtId="34">
    <oc r="D87">
      <v>44605.5</v>
    </oc>
    <nc r="D87">
      <v>23344</v>
    </nc>
  </rcc>
  <rcc rId="18163" sId="9" numFmtId="34">
    <oc r="C114">
      <v>398292.6</v>
    </oc>
    <nc r="C114">
      <v>415790.4</v>
    </nc>
  </rcc>
  <rcc rId="18164" sId="9" numFmtId="34">
    <oc r="D114">
      <v>397323.3</v>
    </oc>
    <nc r="D114">
      <v>415677</v>
    </nc>
  </rcc>
  <rcc rId="18165" sId="9" numFmtId="34">
    <oc r="C116">
      <v>15272.7</v>
    </oc>
    <nc r="C116">
      <v>15326.7</v>
    </nc>
  </rcc>
  <rcc rId="18166" sId="9" numFmtId="34">
    <oc r="D116">
      <v>15183.4</v>
    </oc>
    <nc r="D116">
      <v>15326.6</v>
    </nc>
  </rcc>
  <rcc rId="18167" sId="9" numFmtId="34">
    <oc r="C118">
      <v>33.200000000000003</v>
    </oc>
    <nc r="C118">
      <v>109.3</v>
    </nc>
  </rcc>
  <rcc rId="18168" sId="9" numFmtId="34">
    <oc r="D118">
      <v>33.200000000000003</v>
    </oc>
    <nc r="D118">
      <v>55.8</v>
    </nc>
  </rcc>
  <rcc rId="18169" sId="9" numFmtId="34">
    <oc r="C120">
      <v>543.6</v>
    </oc>
    <nc r="C120"/>
  </rcc>
  <rcc rId="18170" sId="9" numFmtId="34">
    <oc r="D120">
      <v>506.7</v>
    </oc>
    <nc r="D120"/>
  </rcc>
  <rrc rId="18171" sId="9" ref="A119:XFD119" action="deleteRow">
    <undo index="5" exp="ref" v="1" dr="D119" r="D112" sId="9"/>
    <undo index="5" exp="ref" v="1" dr="C119" r="C112" sId="9"/>
    <undo index="28" exp="area" ref3D="1" dr="$A$190:$IV$190" dn="Z_57BBB4D9_30EF_41A7_A07A_8B6EB44CC31F_.wvu.Rows" sId="9"/>
    <undo index="26" exp="area" ref3D="1" dr="$A$188:$IV$188" dn="Z_57BBB4D9_30EF_41A7_A07A_8B6EB44CC31F_.wvu.Rows" sId="9"/>
    <undo index="24" exp="area" ref3D="1" dr="$A$156:$IV$157" dn="Z_57BBB4D9_30EF_41A7_A07A_8B6EB44CC31F_.wvu.Rows" sId="9"/>
    <undo index="22" exp="area" ref3D="1" dr="$A$152:$IV$153" dn="Z_57BBB4D9_30EF_41A7_A07A_8B6EB44CC31F_.wvu.Rows" sId="9"/>
    <undo index="20" exp="area" ref3D="1" dr="$A$150:$IV$150" dn="Z_57BBB4D9_30EF_41A7_A07A_8B6EB44CC31F_.wvu.Rows" sId="9"/>
    <undo index="18" exp="area" ref3D="1" dr="$A$146:$IV$146" dn="Z_57BBB4D9_30EF_41A7_A07A_8B6EB44CC31F_.wvu.Rows" sId="9"/>
    <undo index="16" exp="area" ref3D="1" dr="$A$124:$IV$127" dn="Z_57BBB4D9_30EF_41A7_A07A_8B6EB44CC31F_.wvu.Rows" sId="9"/>
    <undo index="30" exp="area" ref3D="1" dr="$A$188:$IV$188" dn="Z_13FFC561_9489_11D9_88B5_0050705212CF_.wvu.Rows" sId="9"/>
    <undo index="28" exp="area" ref3D="1" dr="$A$173:$IV$173" dn="Z_13FFC561_9489_11D9_88B5_0050705212CF_.wvu.Rows" sId="9"/>
    <undo index="26" exp="area" ref3D="1" dr="$A$156:$IV$157" dn="Z_13FFC561_9489_11D9_88B5_0050705212CF_.wvu.Rows" sId="9"/>
    <undo index="24" exp="area" ref3D="1" dr="$A$153:$IV$153" dn="Z_13FFC561_9489_11D9_88B5_0050705212CF_.wvu.Rows" sId="9"/>
    <undo index="22" exp="area" ref3D="1" dr="$A$150:$IV$150" dn="Z_13FFC561_9489_11D9_88B5_0050705212CF_.wvu.Rows" sId="9"/>
    <undo index="20" exp="area" ref3D="1" dr="$A$136:$IV$137" dn="Z_13FFC561_9489_11D9_88B5_0050705212CF_.wvu.Rows" sId="9"/>
    <undo index="18" exp="area" ref3D="1" dr="$A$124:$IV$127" dn="Z_13FFC561_9489_11D9_88B5_0050705212CF_.wvu.Rows" sId="9"/>
    <rfmt sheetId="9" xfDxf="1" sqref="A119:IV119" start="0" length="0">
      <dxf>
        <font>
          <name val="Times New Roman"/>
          <scheme val="none"/>
        </font>
      </dxf>
    </rfmt>
    <rcc rId="0" sId="9" dxf="1">
      <nc r="A119" t="inlineStr">
        <is>
          <t>00020235469000000150</t>
        </is>
      </nc>
      <ndxf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B119" t="inlineStr">
        <is>
          <t>Субвенции бюджетам на проведение Всероссийской переписи населения 2021 года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C119">
        <f>SUM(C120)</f>
      </nc>
      <ndxf>
        <font>
          <sz val="11"/>
          <color indexed="8"/>
          <name val="Times New Roman"/>
          <scheme val="none"/>
        </font>
        <numFmt numFmtId="171" formatCode="_-* #,##0.00_р_._-;\-* #,##0.00_р_._-;_-* &quot;-&quot;??_р_._-;_-@_-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119">
        <f>SUM(D120)</f>
      </nc>
      <ndxf>
        <font>
          <sz val="11"/>
          <color indexed="8"/>
          <name val="Times New Roman"/>
          <scheme val="none"/>
        </font>
        <numFmt numFmtId="171" formatCode="_-* #,##0.00_р_._-;\-* #,##0.00_р_._-;_-* &quot;-&quot;??_р_._-;_-@_-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119">
        <f>D119/C119*100</f>
      </nc>
      <ndxf>
        <font>
          <sz val="11"/>
          <name val="Times New Roman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172" sId="9" ref="A119:XFD119" action="deleteRow">
    <undo index="28" exp="area" ref3D="1" dr="$A$189:$IV$189" dn="Z_57BBB4D9_30EF_41A7_A07A_8B6EB44CC31F_.wvu.Rows" sId="9"/>
    <undo index="26" exp="area" ref3D="1" dr="$A$187:$IV$187" dn="Z_57BBB4D9_30EF_41A7_A07A_8B6EB44CC31F_.wvu.Rows" sId="9"/>
    <undo index="24" exp="area" ref3D="1" dr="$A$155:$IV$156" dn="Z_57BBB4D9_30EF_41A7_A07A_8B6EB44CC31F_.wvu.Rows" sId="9"/>
    <undo index="22" exp="area" ref3D="1" dr="$A$151:$IV$152" dn="Z_57BBB4D9_30EF_41A7_A07A_8B6EB44CC31F_.wvu.Rows" sId="9"/>
    <undo index="20" exp="area" ref3D="1" dr="$A$149:$IV$149" dn="Z_57BBB4D9_30EF_41A7_A07A_8B6EB44CC31F_.wvu.Rows" sId="9"/>
    <undo index="18" exp="area" ref3D="1" dr="$A$145:$IV$145" dn="Z_57BBB4D9_30EF_41A7_A07A_8B6EB44CC31F_.wvu.Rows" sId="9"/>
    <undo index="16" exp="area" ref3D="1" dr="$A$123:$IV$126" dn="Z_57BBB4D9_30EF_41A7_A07A_8B6EB44CC31F_.wvu.Rows" sId="9"/>
    <undo index="30" exp="area" ref3D="1" dr="$A$187:$IV$187" dn="Z_13FFC561_9489_11D9_88B5_0050705212CF_.wvu.Rows" sId="9"/>
    <undo index="28" exp="area" ref3D="1" dr="$A$172:$IV$172" dn="Z_13FFC561_9489_11D9_88B5_0050705212CF_.wvu.Rows" sId="9"/>
    <undo index="26" exp="area" ref3D="1" dr="$A$155:$IV$156" dn="Z_13FFC561_9489_11D9_88B5_0050705212CF_.wvu.Rows" sId="9"/>
    <undo index="24" exp="area" ref3D="1" dr="$A$152:$IV$152" dn="Z_13FFC561_9489_11D9_88B5_0050705212CF_.wvu.Rows" sId="9"/>
    <undo index="22" exp="area" ref3D="1" dr="$A$149:$IV$149" dn="Z_13FFC561_9489_11D9_88B5_0050705212CF_.wvu.Rows" sId="9"/>
    <undo index="20" exp="area" ref3D="1" dr="$A$135:$IV$136" dn="Z_13FFC561_9489_11D9_88B5_0050705212CF_.wvu.Rows" sId="9"/>
    <undo index="18" exp="area" ref3D="1" dr="$A$123:$IV$126" dn="Z_13FFC561_9489_11D9_88B5_0050705212CF_.wvu.Rows" sId="9"/>
    <rfmt sheetId="9" xfDxf="1" sqref="A119:IV119" start="0" length="0">
      <dxf>
        <font>
          <i/>
          <name val="Times New Roman"/>
          <scheme val="none"/>
        </font>
      </dxf>
    </rfmt>
    <rcc rId="0" sId="9" dxf="1">
      <nc r="A119" t="inlineStr">
        <is>
          <t>00020235469050000150</t>
        </is>
      </nc>
      <ndxf>
        <numFmt numFmtId="30" formatCode="@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B119" t="inlineStr">
        <is>
          <t>Субвенции бюджетам муниципальных районов на проведение Всероссийской переписи населения 2021 года</t>
        </is>
      </nc>
      <ndxf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C119" start="0" length="0">
      <dxf>
        <font>
          <sz val="11"/>
          <color indexed="8"/>
          <name val="Times New Roman"/>
          <scheme val="none"/>
        </font>
        <numFmt numFmtId="171" formatCode="_-* #,##0.00_р_._-;\-* #,##0.00_р_._-;_-* &quot;-&quot;??_р_._-;_-@_-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19" start="0" length="0">
      <dxf>
        <font>
          <sz val="11"/>
          <color indexed="8"/>
          <name val="Times New Roman"/>
          <scheme val="none"/>
        </font>
        <numFmt numFmtId="171" formatCode="_-* #,##0.00_р_._-;\-* #,##0.00_р_._-;_-* &quot;-&quot;??_р_._-;_-@_-"/>
        <fill>
          <patternFill patternType="solid">
            <bgColor indexed="9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E119">
        <f>D119/C119*100</f>
      </nc>
      <ndxf>
        <font>
          <b/>
          <i val="0"/>
          <sz val="11"/>
          <name val="Times New Roman"/>
          <scheme val="none"/>
        </font>
        <numFmt numFmtId="4" formatCode="#,##0.00"/>
        <fill>
          <patternFill patternType="solid">
            <bgColor indexed="2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8173" sId="9">
    <oc r="C112">
      <f>C113+C115+C117+#REF!</f>
    </oc>
    <nc r="C112">
      <f>C113+C115+C117</f>
    </nc>
  </rcc>
  <rcc rId="18174" sId="9">
    <oc r="D112">
      <f>D113+D115+D117+#REF!</f>
    </oc>
    <nc r="D112">
      <f>D113+D115+D117</f>
    </nc>
  </rcc>
  <rcc rId="18175" sId="9" numFmtId="34">
    <oc r="C121">
      <v>5176.8</v>
    </oc>
    <nc r="C121">
      <v>5106.7</v>
    </nc>
  </rcc>
  <rcc rId="18176" sId="9" numFmtId="34">
    <oc r="D121">
      <v>5166.3</v>
    </oc>
    <nc r="D121">
      <v>5041.7</v>
    </nc>
  </rcc>
  <rcc rId="18177" sId="9" numFmtId="34">
    <oc r="C127">
      <v>31169.9</v>
    </oc>
    <nc r="C127">
      <v>30907.9</v>
    </nc>
  </rcc>
  <rcc rId="18178" sId="9" numFmtId="34">
    <oc r="D127">
      <v>29768.3</v>
    </oc>
    <nc r="D127">
      <v>30838.5</v>
    </nc>
  </rcc>
  <rcc rId="18179" sId="9" numFmtId="34">
    <oc r="C129">
      <v>23926.9</v>
    </oc>
    <nc r="C129">
      <v>20953.8</v>
    </nc>
  </rcc>
  <rcc rId="18180" sId="9" numFmtId="34">
    <oc r="D129">
      <v>23926.9</v>
    </oc>
    <nc r="D129">
      <v>20953.8</v>
    </nc>
  </rcc>
  <rcc rId="18181" sId="9" numFmtId="34">
    <oc r="C131">
      <v>53314.3</v>
    </oc>
    <nc r="C131">
      <v>85890.8</v>
    </nc>
  </rcc>
  <rcc rId="18182" sId="9" numFmtId="34">
    <oc r="D131">
      <v>53314.3</v>
    </oc>
    <nc r="D131">
      <v>85890.7</v>
    </nc>
  </rcc>
  <rcc rId="18183" sId="9" numFmtId="34">
    <oc r="C133">
      <v>56103.3</v>
    </oc>
    <nc r="C133">
      <v>43634.8</v>
    </nc>
  </rcc>
  <rcc rId="18184" sId="9" numFmtId="34">
    <oc r="D133">
      <v>53093.9</v>
    </oc>
    <nc r="D133">
      <v>42636.2</v>
    </nc>
  </rcc>
  <rrc rId="18185" sId="9" ref="A130:XFD130" action="insertRow">
    <undo index="28" exp="area" ref3D="1" dr="$A$188:$IV$188" dn="Z_57BBB4D9_30EF_41A7_A07A_8B6EB44CC31F_.wvu.Rows" sId="9"/>
    <undo index="26" exp="area" ref3D="1" dr="$A$186:$IV$186" dn="Z_57BBB4D9_30EF_41A7_A07A_8B6EB44CC31F_.wvu.Rows" sId="9"/>
    <undo index="24" exp="area" ref3D="1" dr="$A$154:$IV$155" dn="Z_57BBB4D9_30EF_41A7_A07A_8B6EB44CC31F_.wvu.Rows" sId="9"/>
    <undo index="22" exp="area" ref3D="1" dr="$A$150:$IV$151" dn="Z_57BBB4D9_30EF_41A7_A07A_8B6EB44CC31F_.wvu.Rows" sId="9"/>
    <undo index="20" exp="area" ref3D="1" dr="$A$148:$IV$148" dn="Z_57BBB4D9_30EF_41A7_A07A_8B6EB44CC31F_.wvu.Rows" sId="9"/>
    <undo index="18" exp="area" ref3D="1" dr="$A$144:$IV$144" dn="Z_57BBB4D9_30EF_41A7_A07A_8B6EB44CC31F_.wvu.Rows" sId="9"/>
    <undo index="30" exp="area" ref3D="1" dr="$A$186:$IV$186" dn="Z_13FFC561_9489_11D9_88B5_0050705212CF_.wvu.Rows" sId="9"/>
    <undo index="28" exp="area" ref3D="1" dr="$A$171:$IV$171" dn="Z_13FFC561_9489_11D9_88B5_0050705212CF_.wvu.Rows" sId="9"/>
    <undo index="26" exp="area" ref3D="1" dr="$A$154:$IV$155" dn="Z_13FFC561_9489_11D9_88B5_0050705212CF_.wvu.Rows" sId="9"/>
    <undo index="24" exp="area" ref3D="1" dr="$A$151:$IV$151" dn="Z_13FFC561_9489_11D9_88B5_0050705212CF_.wvu.Rows" sId="9"/>
    <undo index="22" exp="area" ref3D="1" dr="$A$148:$IV$148" dn="Z_13FFC561_9489_11D9_88B5_0050705212CF_.wvu.Rows" sId="9"/>
    <undo index="20" exp="area" ref3D="1" dr="$A$134:$IV$135" dn="Z_13FFC561_9489_11D9_88B5_0050705212CF_.wvu.Rows" sId="9"/>
  </rrc>
  <rrc rId="18186" sId="9" ref="A130:XFD130" action="insertRow">
    <undo index="28" exp="area" ref3D="1" dr="$A$189:$IV$189" dn="Z_57BBB4D9_30EF_41A7_A07A_8B6EB44CC31F_.wvu.Rows" sId="9"/>
    <undo index="26" exp="area" ref3D="1" dr="$A$187:$IV$187" dn="Z_57BBB4D9_30EF_41A7_A07A_8B6EB44CC31F_.wvu.Rows" sId="9"/>
    <undo index="24" exp="area" ref3D="1" dr="$A$155:$IV$156" dn="Z_57BBB4D9_30EF_41A7_A07A_8B6EB44CC31F_.wvu.Rows" sId="9"/>
    <undo index="22" exp="area" ref3D="1" dr="$A$151:$IV$152" dn="Z_57BBB4D9_30EF_41A7_A07A_8B6EB44CC31F_.wvu.Rows" sId="9"/>
    <undo index="20" exp="area" ref3D="1" dr="$A$149:$IV$149" dn="Z_57BBB4D9_30EF_41A7_A07A_8B6EB44CC31F_.wvu.Rows" sId="9"/>
    <undo index="18" exp="area" ref3D="1" dr="$A$145:$IV$145" dn="Z_57BBB4D9_30EF_41A7_A07A_8B6EB44CC31F_.wvu.Rows" sId="9"/>
    <undo index="30" exp="area" ref3D="1" dr="$A$187:$IV$187" dn="Z_13FFC561_9489_11D9_88B5_0050705212CF_.wvu.Rows" sId="9"/>
    <undo index="28" exp="area" ref3D="1" dr="$A$172:$IV$172" dn="Z_13FFC561_9489_11D9_88B5_0050705212CF_.wvu.Rows" sId="9"/>
    <undo index="26" exp="area" ref3D="1" dr="$A$155:$IV$156" dn="Z_13FFC561_9489_11D9_88B5_0050705212CF_.wvu.Rows" sId="9"/>
    <undo index="24" exp="area" ref3D="1" dr="$A$152:$IV$152" dn="Z_13FFC561_9489_11D9_88B5_0050705212CF_.wvu.Rows" sId="9"/>
    <undo index="22" exp="area" ref3D="1" dr="$A$149:$IV$149" dn="Z_13FFC561_9489_11D9_88B5_0050705212CF_.wvu.Rows" sId="9"/>
    <undo index="20" exp="area" ref3D="1" dr="$A$135:$IV$136" dn="Z_13FFC561_9489_11D9_88B5_0050705212CF_.wvu.Rows" sId="9"/>
  </rrc>
  <rcc rId="18187" sId="9" xfDxf="1" dxf="1">
    <nc r="B130" t="inlineStr">
      <is>
        <t>Межбюджетные трансферты, передаваемые бюджетам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cc rId="18188" sId="9" xfDxf="1" dxf="1">
    <nc r="B131" t="inlineStr">
      <is>
        <t>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fmt sheetId="9" sqref="B130" start="0" length="2147483647">
    <dxf>
      <font>
        <i val="0"/>
      </font>
    </dxf>
  </rfmt>
  <rfmt sheetId="9" xfDxf="1" sqref="A130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xfDxf="1" sqref="A131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89" sId="9">
    <nc r="A130" t="inlineStr">
      <is>
        <t>00020245479000000150</t>
      </is>
    </nc>
  </rcc>
  <rcc rId="18190" sId="9">
    <nc r="A131" t="inlineStr">
      <is>
        <t>00020245479050000150</t>
      </is>
    </nc>
  </rcc>
  <rcc rId="18191" sId="9">
    <nc r="C130">
      <f>SUM(C131)</f>
    </nc>
  </rcc>
  <rcc rId="18192" sId="9">
    <nc r="D130">
      <f>SUM(D131)</f>
    </nc>
  </rcc>
  <rcc rId="18193" sId="9">
    <nc r="E130">
      <f>D130/C130*100</f>
    </nc>
  </rcc>
  <rcc rId="18194" sId="9">
    <nc r="E131">
      <f>D131/C131*100</f>
    </nc>
  </rcc>
  <rcc rId="18195" sId="9" numFmtId="34">
    <nc r="C131">
      <v>51466.7</v>
    </nc>
  </rcc>
  <rcc rId="18196" sId="9" numFmtId="34">
    <nc r="D131">
      <v>51466.7</v>
    </nc>
  </rcc>
  <rcc rId="18197" sId="9">
    <oc r="C119">
      <f>C120+C126+C128+C134+C132</f>
    </oc>
    <nc r="C119">
      <f>C120+C126+C128+C134+C132+C130</f>
    </nc>
  </rcc>
  <rcc rId="18198" sId="9">
    <oc r="D119">
      <f>D120+D126+D128+D134+D132</f>
    </oc>
    <nc r="D119">
      <f>D120+D126+D128+D134+D132+D130</f>
    </nc>
  </rcc>
  <rrc rId="18199" sId="9" ref="A136:XFD137" action="insertRow">
    <undo index="28" exp="area" ref3D="1" dr="$A$190:$IV$190" dn="Z_57BBB4D9_30EF_41A7_A07A_8B6EB44CC31F_.wvu.Rows" sId="9"/>
    <undo index="26" exp="area" ref3D="1" dr="$A$188:$IV$188" dn="Z_57BBB4D9_30EF_41A7_A07A_8B6EB44CC31F_.wvu.Rows" sId="9"/>
    <undo index="24" exp="area" ref3D="1" dr="$A$156:$IV$157" dn="Z_57BBB4D9_30EF_41A7_A07A_8B6EB44CC31F_.wvu.Rows" sId="9"/>
    <undo index="22" exp="area" ref3D="1" dr="$A$152:$IV$153" dn="Z_57BBB4D9_30EF_41A7_A07A_8B6EB44CC31F_.wvu.Rows" sId="9"/>
    <undo index="20" exp="area" ref3D="1" dr="$A$150:$IV$150" dn="Z_57BBB4D9_30EF_41A7_A07A_8B6EB44CC31F_.wvu.Rows" sId="9"/>
    <undo index="18" exp="area" ref3D="1" dr="$A$146:$IV$146" dn="Z_57BBB4D9_30EF_41A7_A07A_8B6EB44CC31F_.wvu.Rows" sId="9"/>
    <undo index="30" exp="area" ref3D="1" dr="$A$188:$IV$188" dn="Z_13FFC561_9489_11D9_88B5_0050705212CF_.wvu.Rows" sId="9"/>
    <undo index="28" exp="area" ref3D="1" dr="$A$173:$IV$173" dn="Z_13FFC561_9489_11D9_88B5_0050705212CF_.wvu.Rows" sId="9"/>
    <undo index="26" exp="area" ref3D="1" dr="$A$156:$IV$157" dn="Z_13FFC561_9489_11D9_88B5_0050705212CF_.wvu.Rows" sId="9"/>
    <undo index="24" exp="area" ref3D="1" dr="$A$153:$IV$153" dn="Z_13FFC561_9489_11D9_88B5_0050705212CF_.wvu.Rows" sId="9"/>
    <undo index="22" exp="area" ref3D="1" dr="$A$150:$IV$150" dn="Z_13FFC561_9489_11D9_88B5_0050705212CF_.wvu.Rows" sId="9"/>
    <undo index="20" exp="area" ref3D="1" dr="$A$136:$IV$137" dn="Z_13FFC561_9489_11D9_88B5_0050705212CF_.wvu.Rows" sId="9"/>
  </rrc>
  <rcc rId="18200" sId="9" xfDxf="1" dxf="1">
    <nc r="B136" t="inlineStr">
      <is>
    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fmt sheetId="9" sqref="B136" start="0" length="2147483647">
    <dxf>
      <font>
        <b/>
      </font>
    </dxf>
  </rfmt>
  <rfmt sheetId="9" sqref="B136" start="0" length="2147483647">
    <dxf>
      <font>
        <i val="0"/>
      </font>
    </dxf>
  </rfmt>
  <rfmt sheetId="9" xfDxf="1" sqref="A136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36" start="0" length="2147483647">
    <dxf>
      <font>
        <b/>
      </font>
    </dxf>
  </rfmt>
  <rfmt sheetId="9" sqref="A136" start="0" length="2147483647">
    <dxf>
      <font>
        <i val="0"/>
      </font>
    </dxf>
  </rfmt>
  <rcc rId="18201" sId="9">
    <nc r="A136" t="inlineStr">
      <is>
        <t>00021800000000000000</t>
      </is>
    </nc>
  </rcc>
  <rcc rId="18202" sId="9">
    <nc r="C136">
      <f>SUM(C137)</f>
    </nc>
  </rcc>
  <rfmt sheetId="9" sqref="C136" start="0" length="2147483647">
    <dxf>
      <font>
        <i val="0"/>
      </font>
    </dxf>
  </rfmt>
  <rfmt sheetId="9" sqref="C136" start="0" length="2147483647">
    <dxf>
      <font>
        <b/>
      </font>
    </dxf>
  </rfmt>
  <rcc rId="18203" sId="9" odxf="1" dxf="1">
    <nc r="D136">
      <f>SUM(D137)</f>
    </nc>
    <odxf>
      <font>
        <b val="0"/>
        <i/>
        <sz val="11"/>
        <name val="Times New Roman"/>
        <scheme val="none"/>
      </font>
    </odxf>
    <ndxf>
      <font>
        <b/>
        <i val="0"/>
        <sz val="11"/>
        <name val="Times New Roman"/>
        <scheme val="none"/>
      </font>
    </ndxf>
  </rcc>
  <rcc rId="18204" sId="9">
    <nc r="E136">
      <f>D136/C136*100</f>
    </nc>
  </rcc>
  <rcc rId="18205" sId="9">
    <nc r="E137">
      <f>D137/C137*100</f>
    </nc>
  </rcc>
  <rcc rId="18206" sId="9" xfDxf="1" dxf="1">
    <nc r="B137" t="inlineStr">
      <is>
    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fmt sheetId="9" sqref="B137" start="0" length="2147483647">
    <dxf>
      <font>
        <i val="0"/>
      </font>
    </dxf>
  </rfmt>
  <rfmt sheetId="9" xfDxf="1" sqref="A137" start="0" length="0">
    <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37" start="0" length="2147483647">
    <dxf>
      <font>
        <i val="0"/>
      </font>
    </dxf>
  </rfmt>
  <rcc rId="18207" sId="9">
    <nc r="A137" t="inlineStr">
      <is>
        <t>00021860010050000150</t>
      </is>
    </nc>
  </rcc>
  <rcc rId="18208" sId="9" numFmtId="34">
    <nc r="C137">
      <v>180</v>
    </nc>
  </rcc>
  <rcc rId="18209" sId="9" numFmtId="34">
    <nc r="D137">
      <v>180</v>
    </nc>
  </rcc>
  <rcc rId="18210" sId="9" numFmtId="34">
    <nc r="C139">
      <v>-836.6</v>
    </nc>
  </rcc>
  <rcc rId="18211" sId="9" numFmtId="34">
    <nc r="D139">
      <v>-836.6</v>
    </nc>
  </rcc>
  <rcc rId="18212" sId="9">
    <oc r="C64">
      <f>C65+C138</f>
    </oc>
    <nc r="C64">
      <f>C65+C138+C136</f>
    </nc>
  </rcc>
  <rcc rId="18213" sId="9">
    <oc r="D64">
      <f>D65+D138</f>
    </oc>
    <nc r="D64">
      <f>D65+D138+D136</f>
    </nc>
  </rcc>
  <rcv guid="{13FFC561-9489-11D9-88B5-0050705212CF}" action="delete"/>
  <rdn rId="0" localSheetId="9" customView="1" name="Z_13FFC561_9489_11D9_88B5_0050705212CF_.wvu.Rows" hidden="1" oldHidden="1">
    <formula>'год 2022'!$6:$6,'год 2022'!$19:$23,'год 2022'!$26:$28,'год 2022'!$32:$44,'год 2022'!$48:$48,'год 2022'!$53:$53,'год 2022'!$60:$60,'год 2022'!$78:$85,'год 2022'!$88:$89,'год 2022'!$92:$93,'год 2022'!$122:$125,'год 2022'!$152:$152,'год 2022'!$155:$155,'год 2022'!$158:$159,'год 2022'!$175:$175,'год 2022'!$190:$190</formula>
    <oldFormula>'год 2022'!$6:$6,'год 2022'!$19:$23,'год 2022'!$26:$28,'год 2022'!$32:$44,'год 2022'!$48:$48,'год 2022'!$53:$53,'год 2022'!$76:$83,'год 2022'!$88:$89,'год 2022'!$92:$93,'год 2022'!$122:$125,'год 2022'!$138:$139,'год 2022'!$152:$152,'год 2022'!$155:$155,'год 2022'!$158:$159,'год 2022'!$175:$175,'год 2022'!$190:$190</oldFormula>
  </rdn>
  <rcv guid="{13FFC561-9489-11D9-88B5-0050705212CF}" action="add"/>
  <rsnm rId="18215" sheetId="9" oldName="[приложение №1.xls]год 2021" newName="[приложение №1.xls]год 2022"/>
</revisions>
</file>

<file path=xl/revisions/revisionLog15.xml><?xml version="1.0" encoding="utf-8"?>
<revisions xmlns="http://schemas.openxmlformats.org/spreadsheetml/2006/main" xmlns:r="http://schemas.openxmlformats.org/officeDocument/2006/relationships">
  <rcc rId="18216" sId="9" numFmtId="34">
    <oc r="C143">
      <v>1618.7</v>
    </oc>
    <nc r="C143">
      <v>2298</v>
    </nc>
  </rcc>
  <rcc rId="18217" sId="9" numFmtId="34">
    <oc r="D143">
      <v>1618.7</v>
    </oc>
    <nc r="D143">
      <v>2298</v>
    </nc>
  </rcc>
  <rcc rId="18218" sId="9" numFmtId="34">
    <oc r="C144">
      <v>1375.9</v>
    </oc>
    <nc r="C144">
      <v>1461.6</v>
    </nc>
  </rcc>
  <rcc rId="18219" sId="9" numFmtId="34">
    <oc r="D144">
      <v>1375.9</v>
    </oc>
    <nc r="D144">
      <v>1461.6</v>
    </nc>
  </rcc>
  <rcc rId="18220" sId="9" numFmtId="34">
    <oc r="C145">
      <v>21249.1</v>
    </oc>
    <nc r="C145">
      <v>24537.1</v>
    </nc>
  </rcc>
  <rcc rId="18221" sId="9" numFmtId="34">
    <oc r="D145">
      <v>20965.3</v>
    </oc>
    <nc r="D145">
      <v>24533.8</v>
    </nc>
  </rcc>
  <rcc rId="18222" sId="9" numFmtId="34">
    <oc r="C146">
      <v>33.200000000000003</v>
    </oc>
    <nc r="C146">
      <v>109.3</v>
    </nc>
  </rcc>
  <rcc rId="18223" sId="9" numFmtId="34">
    <oc r="D146">
      <v>33.200000000000003</v>
    </oc>
    <nc r="D146">
      <v>55.8</v>
    </nc>
  </rcc>
  <rcc rId="18224" sId="9" numFmtId="34">
    <oc r="C147">
      <v>10271.6</v>
    </oc>
    <nc r="C147">
      <v>10384.700000000001</v>
    </nc>
  </rcc>
  <rcc rId="18225" sId="9" numFmtId="34">
    <oc r="D147">
      <v>10271.6</v>
    </oc>
    <nc r="D147">
      <v>10351</v>
    </nc>
  </rcc>
  <rcc rId="18226" sId="9" numFmtId="34">
    <oc r="C148">
      <v>1831.9</v>
    </oc>
    <nc r="C148"/>
  </rcc>
  <rcc rId="18227" sId="9" numFmtId="34">
    <oc r="D148">
      <v>1831.9</v>
    </oc>
    <nc r="D148"/>
  </rcc>
  <rcc rId="18228" sId="9" numFmtId="34">
    <oc r="C149">
      <v>27734.6</v>
    </oc>
    <nc r="C149">
      <v>26671.4</v>
    </nc>
  </rcc>
  <rcc rId="18229" sId="9" numFmtId="34">
    <oc r="D149">
      <v>27673.1</v>
    </oc>
    <nc r="D149">
      <v>26300.400000000001</v>
    </nc>
  </rcc>
  <rcc rId="18230" sId="9">
    <oc r="A152" t="inlineStr">
      <is>
        <t>0314</t>
      </is>
    </oc>
    <nc r="A152" t="inlineStr">
      <is>
        <t>0310</t>
      </is>
    </nc>
  </rcc>
  <rcc rId="18231" sId="9" xfDxf="1" dxf="1">
    <oc r="B152" t="inlineStr">
      <is>
        <t>Другие вопросы в области национальной безопасности и правоохранительной деятельности</t>
      </is>
    </oc>
    <nc r="B152" t="inlineStr">
      <is>
        <t>Защита населения и территории от чрезвычайных ситуаций природного и техногенного характера, пожарная безопасность</t>
      </is>
    </nc>
    <ndxf>
      <font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32" sId="9" numFmtId="34">
    <oc r="C151">
      <v>3844.8</v>
    </oc>
    <nc r="C151">
      <v>6521.5</v>
    </nc>
  </rcc>
  <rcc rId="18233" sId="9" numFmtId="34">
    <oc r="D151">
      <v>3844.8</v>
    </oc>
    <nc r="D151">
      <v>6521.5</v>
    </nc>
  </rcc>
  <rcc rId="18234" sId="9" numFmtId="34">
    <nc r="C152">
      <v>40</v>
    </nc>
  </rcc>
  <rcc rId="18235" sId="9" numFmtId="34">
    <nc r="D152">
      <v>40</v>
    </nc>
  </rcc>
  <rcc rId="18236" sId="9" numFmtId="34">
    <oc r="C154">
      <v>10928.6</v>
    </oc>
    <nc r="C154">
      <v>71145</v>
    </nc>
  </rcc>
  <rcc rId="18237" sId="9" numFmtId="34">
    <oc r="D154">
      <v>10927.3</v>
    </oc>
    <nc r="D154">
      <v>70939.8</v>
    </nc>
  </rcc>
  <rcc rId="18238" sId="9" numFmtId="34">
    <oc r="C156">
      <v>32538</v>
    </oc>
    <nc r="C156">
      <v>84766.3</v>
    </nc>
  </rcc>
  <rcc rId="18239" sId="9" numFmtId="34">
    <oc r="D156">
      <v>26477.8</v>
    </oc>
    <nc r="D156">
      <v>75516.5</v>
    </nc>
  </rcc>
  <rcc rId="18240" sId="9" numFmtId="34">
    <oc r="C157">
      <v>401.4</v>
    </oc>
    <nc r="C157">
      <v>319.39999999999998</v>
    </nc>
  </rcc>
  <rcc rId="18241" sId="9" numFmtId="34">
    <oc r="D157">
      <v>401.4</v>
    </oc>
    <nc r="D157">
      <v>319.39999999999998</v>
    </nc>
  </rcc>
  <rcc rId="18242" sId="9" numFmtId="34">
    <oc r="C161">
      <v>3682</v>
    </oc>
    <nc r="C161">
      <v>1460</v>
    </nc>
  </rcc>
  <rcc rId="18243" sId="9" numFmtId="34">
    <oc r="D161">
      <v>3682</v>
    </oc>
    <nc r="D161">
      <v>1460</v>
    </nc>
  </rcc>
  <rcc rId="18244" sId="9" numFmtId="34">
    <oc r="C163">
      <v>303880.8</v>
    </oc>
    <nc r="C163">
      <v>293687.09999999998</v>
    </nc>
  </rcc>
  <rcc rId="18245" sId="9" numFmtId="34">
    <oc r="D163">
      <v>260468.9</v>
    </oc>
    <nc r="D163">
      <v>292839.59999999998</v>
    </nc>
  </rcc>
  <rcc rId="18246" sId="9" numFmtId="34">
    <oc r="D164">
      <v>532864.9</v>
    </oc>
    <nc r="D164">
      <v>560187.5</v>
    </nc>
  </rcc>
  <rcc rId="18247" sId="9" numFmtId="34">
    <oc r="C165">
      <v>45908.7</v>
    </oc>
    <nc r="C165">
      <v>48530.1</v>
    </nc>
  </rcc>
  <rcc rId="18248" sId="9" numFmtId="34">
    <oc r="D165">
      <v>45461.1</v>
    </oc>
    <nc r="D165">
      <v>48396.5</v>
    </nc>
  </rcc>
  <rcc rId="18249" sId="9" numFmtId="34">
    <oc r="C166">
      <v>4518.3</v>
    </oc>
    <nc r="C166">
      <v>3992.4</v>
    </nc>
  </rcc>
  <rcc rId="18250" sId="9" numFmtId="34">
    <oc r="D166">
      <v>4391.3</v>
    </oc>
    <nc r="D166">
      <v>3992.4</v>
    </nc>
  </rcc>
  <rcc rId="18251" sId="9" numFmtId="34">
    <oc r="C167">
      <v>31265.1</v>
    </oc>
    <nc r="C167">
      <v>38322.300000000003</v>
    </nc>
  </rcc>
  <rcc rId="18252" sId="9" numFmtId="34">
    <oc r="D167">
      <v>31108.799999999999</v>
    </oc>
    <nc r="D167">
      <v>38279</v>
    </nc>
  </rcc>
  <rcc rId="18253" sId="9" numFmtId="34">
    <oc r="C164">
      <v>535614.19999999995</v>
    </oc>
    <nc r="C164">
      <v>560398.1</v>
    </nc>
  </rcc>
  <rcc rId="18254" sId="9" numFmtId="34">
    <oc r="C169">
      <v>53467.3</v>
    </oc>
    <nc r="C169">
      <v>55324.4</v>
    </nc>
  </rcc>
  <rcc rId="18255" sId="9" numFmtId="34">
    <oc r="D169">
      <v>53466.1</v>
    </oc>
    <nc r="D169">
      <v>54499</v>
    </nc>
  </rcc>
  <rcc rId="18256" sId="9" numFmtId="34">
    <oc r="C170">
      <v>10299.200000000001</v>
    </oc>
    <nc r="C170">
      <v>11998.5</v>
    </nc>
  </rcc>
  <rcc rId="18257" sId="9" numFmtId="34">
    <oc r="D170">
      <v>10299.200000000001</v>
    </oc>
    <nc r="D170">
      <v>11958.6</v>
    </nc>
  </rcc>
  <rcc rId="18258" sId="9" numFmtId="34">
    <oc r="C172">
      <v>4785</v>
    </oc>
    <nc r="C172">
      <v>4868.8999999999996</v>
    </nc>
  </rcc>
  <rcc rId="18259" sId="9" numFmtId="34">
    <oc r="D172">
      <v>4785</v>
    </oc>
    <nc r="D172">
      <v>4868.8999999999996</v>
    </nc>
  </rcc>
  <rcc rId="18260" sId="9" numFmtId="34">
    <oc r="C173">
      <v>3587</v>
    </oc>
    <nc r="C173">
      <v>3827.3</v>
    </nc>
  </rcc>
  <rcc rId="18261" sId="9" numFmtId="34">
    <oc r="D173">
      <v>3587</v>
    </oc>
    <nc r="D173">
      <v>3827.3</v>
    </nc>
  </rcc>
  <rcc rId="18262" sId="9" numFmtId="34">
    <oc r="C174">
      <v>18133.3</v>
    </oc>
    <nc r="C174">
      <v>21026.400000000001</v>
    </nc>
  </rcc>
  <rcc rId="18263" sId="9" numFmtId="34">
    <oc r="D174">
      <v>18043.400000000001</v>
    </oc>
    <nc r="D174">
      <v>21026.3</v>
    </nc>
  </rcc>
  <rcc rId="18264" sId="9" numFmtId="34">
    <nc r="C175">
      <v>1600</v>
    </nc>
  </rcc>
  <rcc rId="18265" sId="9" numFmtId="34">
    <nc r="D175">
      <v>1600</v>
    </nc>
  </rcc>
  <rcc rId="18266" sId="9" numFmtId="34">
    <oc r="C177">
      <v>286.89999999999998</v>
    </oc>
    <nc r="C177">
      <v>270.3</v>
    </nc>
  </rcc>
  <rcc rId="18267" sId="9" numFmtId="34">
    <oc r="D177">
      <v>286.89999999999998</v>
    </oc>
    <nc r="D177">
      <v>270.3</v>
    </nc>
  </rcc>
  <rrc rId="18268" sId="9" ref="A179:XFD180" action="insertRow">
    <undo index="30" exp="area" ref3D="1" dr="$A$190:$IV$190" dn="Z_13FFC561_9489_11D9_88B5_0050705212CF_.wvu.Rows" sId="9"/>
    <undo index="28" exp="area" ref3D="1" dr="$A$192:$IV$192" dn="Z_57BBB4D9_30EF_41A7_A07A_8B6EB44CC31F_.wvu.Rows" sId="9"/>
    <undo index="26" exp="area" ref3D="1" dr="$A$190:$IV$190" dn="Z_57BBB4D9_30EF_41A7_A07A_8B6EB44CC31F_.wvu.Rows" sId="9"/>
  </rrc>
  <rcc rId="18269" sId="9">
    <nc r="A179" t="inlineStr">
      <is>
        <t>1200</t>
      </is>
    </nc>
  </rcc>
  <rcc rId="18270" sId="9">
    <nc r="A180" t="inlineStr">
      <is>
        <t>1202</t>
      </is>
    </nc>
  </rcc>
  <rcc rId="18271" sId="9" xfDxf="1" dxf="1">
    <nc r="B179" t="inlineStr">
      <is>
        <t>СРЕДСТВА МАССОВОЙ ИНФОРМАЦИИ</t>
      </is>
    </nc>
    <ndxf>
      <font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72" sId="9" xfDxf="1" dxf="1">
    <nc r="B180" t="inlineStr">
      <is>
        <t>Периодическая печать и издательства</t>
      </is>
    </nc>
    <ndxf>
      <font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73" sId="9">
    <nc r="C179">
      <f>SUM(C180)</f>
    </nc>
  </rcc>
  <rcc rId="18274" sId="9">
    <nc r="D179">
      <f>SUM(D180)</f>
    </nc>
  </rcc>
  <rcc rId="18275" sId="9">
    <nc r="E179">
      <f>D179/C179*100</f>
    </nc>
  </rcc>
  <rcc rId="18276" sId="9">
    <nc r="E180">
      <f>D180/C180*100</f>
    </nc>
  </rcc>
  <rcc rId="18277" sId="9" numFmtId="34">
    <nc r="C180">
      <v>830</v>
    </nc>
  </rcc>
  <rcc rId="18278" sId="9" numFmtId="34">
    <nc r="D180">
      <v>830</v>
    </nc>
  </rcc>
  <rcc rId="18279" sId="9" numFmtId="34">
    <oc r="C182">
      <v>16.899999999999999</v>
    </oc>
    <nc r="C182">
      <v>17.2</v>
    </nc>
  </rcc>
  <rcc rId="18280" sId="9" numFmtId="34">
    <oc r="D182">
      <v>16.899999999999999</v>
    </oc>
    <nc r="D182">
      <v>16.8</v>
    </nc>
  </rcc>
  <rcc rId="18281" sId="9" numFmtId="34">
    <oc r="C184">
      <v>22033</v>
    </oc>
    <nc r="C184">
      <v>22713</v>
    </nc>
  </rcc>
  <rcc rId="18282" sId="9" numFmtId="34">
    <oc r="D184">
      <v>22033</v>
    </oc>
    <nc r="D184">
      <v>22713</v>
    </nc>
  </rcc>
  <rcc rId="18283" sId="9" numFmtId="34">
    <oc r="C185">
      <v>40445.4</v>
    </oc>
    <nc r="C185">
      <v>8545</v>
    </nc>
  </rcc>
  <rcc rId="18284" sId="9" numFmtId="34">
    <oc r="D185">
      <v>40445.4</v>
    </oc>
    <nc r="D185">
      <v>8545</v>
    </nc>
  </rcc>
  <rcc rId="18285" sId="9" numFmtId="34">
    <oc r="C186">
      <v>166291.9</v>
    </oc>
    <nc r="C186">
      <v>185178.9</v>
    </nc>
  </rcc>
  <rcc rId="18286" sId="9" numFmtId="34">
    <oc r="D186">
      <v>160820.70000000001</v>
    </oc>
    <nc r="D186">
      <v>172868.3</v>
    </nc>
  </rcc>
  <rcc rId="18287" sId="9">
    <oc r="C187">
      <f>C142+C150+C153+C160+C162+C168+C171+C176+C181+C183</f>
    </oc>
    <nc r="C187">
      <f>C142+C150+C153+C160+C162+C168+C171+C176+C181+C183+C179</f>
    </nc>
  </rcc>
  <rcc rId="18288" sId="9">
    <oc r="D187">
      <f>D142+D150+D153+D160+D162+D168+D171+D176+D181+D183</f>
    </oc>
    <nc r="D187">
      <f>D142+D150+D153+D160+D162+D168+D171+D176+D181+D183+D179</f>
    </nc>
  </rcc>
  <rcc rId="18289" sId="9" numFmtId="34">
    <oc r="C178">
      <v>11263.6</v>
    </oc>
    <nc r="C178">
      <v>12129</v>
    </nc>
  </rcc>
  <rcc rId="18290" sId="9" numFmtId="34">
    <oc r="D178">
      <v>11263.6</v>
    </oc>
    <nc r="D178">
      <v>11539.6</v>
    </nc>
  </rcc>
  <rcc rId="18291" sId="9" numFmtId="34">
    <oc r="C193">
      <v>-2234.6</v>
    </oc>
    <nc r="C193">
      <v>-1200</v>
    </nc>
  </rcc>
  <rcc rId="18292" sId="9" numFmtId="34">
    <oc r="D193">
      <v>-2234.6</v>
    </oc>
    <nc r="D193">
      <v>-1200</v>
    </nc>
  </rcc>
  <rcc rId="18293" sId="9" xfDxf="1" dxf="1">
    <oc r="B194" t="inlineStr">
      <is>
    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    </is>
    </oc>
    <nc r="B194" t="inlineStr">
      <is>
    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    </is>
    </nc>
    <ndxf>
      <font>
        <i/>
        <color indexed="8"/>
        <name val="Times New Roman"/>
        <scheme val="none"/>
      </font>
      <numFmt numFmtId="171" formatCode="_-* #,##0.00_р_._-;\-* #,##0.00_р_._-;_-* &quot;-&quot;??_р_._-;_-@_-"/>
      <fill>
        <patternFill patternType="solid">
          <bgColor indexed="9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94" sId="9" xfDxf="1" dxf="1">
    <oc r="A194" t="inlineStr">
      <is>
        <t>00001060502050000540</t>
      </is>
    </oc>
    <nc r="A194" t="inlineStr">
      <is>
        <t>00001060502050000640</t>
      </is>
    </nc>
    <ndxf>
      <font>
        <i/>
        <name val="Times New Roman"/>
        <scheme val="none"/>
      </font>
      <numFmt numFmtId="30" formatCode="@"/>
      <fill>
        <patternFill patternType="solid">
          <bgColor indexed="9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95" sId="9" numFmtId="34">
    <oc r="C194">
      <v>-6486</v>
    </oc>
    <nc r="C194">
      <v>3234</v>
    </nc>
  </rcc>
  <rcc rId="18296" sId="9" numFmtId="34">
    <oc r="D194">
      <v>-6486</v>
    </oc>
    <nc r="D194">
      <v>3234</v>
    </nc>
  </rcc>
  <rcc rId="18297" sId="9" numFmtId="34">
    <oc r="C197">
      <v>-1356574.1</v>
    </oc>
    <nc r="C197">
      <v>-1477625.3</v>
    </nc>
  </rcc>
  <rcc rId="18298" sId="9" numFmtId="34">
    <oc r="C198">
      <v>1376027</v>
    </oc>
    <nc r="C198">
      <v>1505009.8</v>
    </nc>
  </rcc>
  <rcc rId="18299" sId="9" numFmtId="34">
    <oc r="D197">
      <v>-1350067</v>
    </oc>
    <nc r="D197">
      <v>-1480303.5</v>
    </nc>
  </rcc>
  <rcc rId="18300" sId="9" numFmtId="34">
    <oc r="D198">
      <v>1342792</v>
    </oc>
    <nc r="D198">
      <v>1493961.8</v>
    </nc>
  </rcc>
  <rcv guid="{13FFC561-9489-11D9-88B5-0050705212CF}" action="delete"/>
  <rdn rId="0" localSheetId="9" customView="1" name="Z_13FFC561_9489_11D9_88B5_0050705212CF_.wvu.Rows" hidden="1" oldHidden="1">
    <formula>'год 2022'!$6:$6,'год 2022'!$19:$23,'год 2022'!$26:$28,'год 2022'!$32:$44,'год 2022'!$48:$48,'год 2022'!$53:$53,'год 2022'!$60:$60,'год 2022'!$78:$85,'год 2022'!$88:$89,'год 2022'!$92:$93,'год 2022'!$122:$125,'год 2022'!$148:$148,'год 2022'!$155:$155,'год 2022'!$158:$159,'год 2022'!$192:$192</formula>
    <oldFormula>'год 2022'!$6:$6,'год 2022'!$19:$23,'год 2022'!$26:$28,'год 2022'!$32:$44,'год 2022'!$48:$48,'год 2022'!$53:$53,'год 2022'!$60:$60,'год 2022'!$78:$85,'год 2022'!$88:$89,'год 2022'!$92:$93,'год 2022'!$122:$125,'год 2022'!$152:$152,'год 2022'!$155:$155,'год 2022'!$158:$159,'год 2022'!$175:$175,'год 2022'!$192:$192</oldFormula>
  </rdn>
  <rcv guid="{13FFC561-9489-11D9-88B5-0050705212CF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18302" sId="9">
    <oc r="C5" t="inlineStr">
      <is>
        <t xml:space="preserve">№       от      </t>
      </is>
    </oc>
    <nc r="C5" t="inlineStr">
      <is>
        <t xml:space="preserve">№       от   мая 2023 г     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18303" sId="9">
    <oc r="C5" t="inlineStr">
      <is>
        <t xml:space="preserve">№       от   мая 2023 г     </t>
      </is>
    </oc>
    <nc r="C5" t="inlineStr">
      <is>
        <t xml:space="preserve">№  94   от  24 мая 2023 г     </t>
      </is>
    </nc>
  </rcc>
  <rdn rId="0" localSheetId="1" customView="1" name="Z_1A1A1EB2_31F4_46DB_A8AF_D039AE268F1E_.wvu.PrintArea" hidden="1" oldHidden="1">
    <formula>Лист1!$A$1:$K$56</formula>
  </rdn>
  <rdn rId="0" localSheetId="1" customView="1" name="Z_1A1A1EB2_31F4_46DB_A8AF_D039AE268F1E_.wvu.Rows" hidden="1" oldHidden="1">
    <formula>Лист1!$14:$14,Лист1!$28:$28,Лист1!$30:$30,Лист1!$35:$35,Лист1!$40:$40,Лист1!$45:$45</formula>
  </rdn>
  <rdn rId="0" localSheetId="4" customView="1" name="Z_1A1A1EB2_31F4_46DB_A8AF_D039AE268F1E_.wvu.Rows" hidden="1" oldHidden="1">
    <formula>Лист4!$14:$14,Лист4!$28:$28,Лист4!$30:$30,Лист4!$35:$35,Лист4!$40:$40,Лист4!$45:$45</formula>
  </rdn>
  <rdn rId="0" localSheetId="5" customView="1" name="Z_1A1A1EB2_31F4_46DB_A8AF_D039AE268F1E_.wvu.Rows" hidden="1" oldHidden="1">
    <formula>Лист5!$14:$14,Лист5!$28:$28,Лист5!$30:$30,Лист5!$35:$35,Лист5!$40:$40,Лист5!$45:$45</formula>
  </rdn>
  <rdn rId="0" localSheetId="6" customView="1" name="Z_1A1A1EB2_31F4_46DB_A8AF_D039AE268F1E_.wvu.Rows" hidden="1" oldHidden="1">
    <formula>Лист6!$14:$14,Лист6!$28:$28,Лист6!$30:$30,Лист6!$35:$35,Лист6!$40:$40,Лист6!$45:$45</formula>
  </rdn>
  <rdn rId="0" localSheetId="7" customView="1" name="Z_1A1A1EB2_31F4_46DB_A8AF_D039AE268F1E_.wvu.Rows" hidden="1" oldHidden="1">
    <formula>Лист7!$14:$14,Лист7!$28:$28,Лист7!$30:$30,Лист7!$35:$35,Лист7!$40:$40,Лист7!$45:$45</formula>
  </rdn>
  <rdn rId="0" localSheetId="8" customView="1" name="Z_1A1A1EB2_31F4_46DB_A8AF_D039AE268F1E_.wvu.Rows" hidden="1" oldHidden="1">
    <formula>июнь!$14:$14,июнь!$28:$28,июнь!$30:$30,июнь!$35:$35,июнь!$40:$40,июнь!$45:$45</formula>
  </rdn>
  <rdn rId="0" localSheetId="12" customView="1" name="Z_1A1A1EB2_31F4_46DB_A8AF_D039AE268F1E_.wvu.Rows" hidden="1" oldHidden="1">
    <formula>июль!$14:$14,июль!$28:$28,июль!$30:$30,июль!$35:$35,июль!$40:$40,июль!$45:$45</formula>
  </rdn>
  <rdn rId="0" localSheetId="9" customView="1" name="Z_1A1A1EB2_31F4_46DB_A8AF_D039AE268F1E_.wvu.PrintArea" hidden="1" oldHidden="1">
    <formula>'год 2022'!$A$1:$E$198</formula>
  </rdn>
  <rdn rId="0" localSheetId="9" customView="1" name="Z_1A1A1EB2_31F4_46DB_A8AF_D039AE268F1E_.wvu.Rows" hidden="1" oldHidden="1">
    <formula>'год 2022'!$6:$6,'год 2022'!$19:$23,'год 2022'!$26:$28,'год 2022'!$32:$44,'год 2022'!$48:$48,'год 2022'!$53:$53,'год 2022'!$60:$60,'год 2022'!$78:$85,'год 2022'!$88:$89,'год 2022'!$92:$93,'год 2022'!$122:$125,'год 2022'!$148:$148,'год 2022'!$155:$155,'год 2022'!$158:$159,'год 2022'!$192:$192</formula>
  </rdn>
  <rdn rId="0" localSheetId="10" customView="1" name="Z_1A1A1EB2_31F4_46DB_A8AF_D039AE268F1E_.wvu.Rows" hidden="1" oldHidden="1">
    <formula>'6 мес.2014 с 2015'!$28:$38</formula>
  </rdn>
  <rdn rId="0" localSheetId="11" customView="1" name="Z_1A1A1EB2_31F4_46DB_A8AF_D039AE268F1E_.wvu.Rows" hidden="1" oldHidden="1">
    <formula>'июнь 2014 с 2015'!$28:$38</formula>
  </rdn>
  <rcv guid="{1A1A1EB2-31F4-46DB-A8AF-D039AE268F1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showRuler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H2"/>
    </sheetView>
  </sheetViews>
  <sheetFormatPr defaultRowHeight="12.75"/>
  <cols>
    <col min="1" max="1" width="19.85546875" customWidth="1"/>
    <col min="2" max="2" width="42" customWidth="1"/>
    <col min="3" max="3" width="10.140625" customWidth="1"/>
    <col min="5" max="5" width="9" customWidth="1"/>
    <col min="7" max="7" width="9.5703125" bestFit="1" customWidth="1"/>
    <col min="8" max="8" width="8.42578125" customWidth="1"/>
    <col min="9" max="9" width="7.85546875" style="29" customWidth="1"/>
    <col min="10" max="10" width="8.85546875" style="29" customWidth="1"/>
    <col min="11" max="11" width="8.28515625" style="29" customWidth="1"/>
  </cols>
  <sheetData>
    <row r="1" spans="1:12" ht="12.75" customHeight="1">
      <c r="A1" s="430" t="s">
        <v>114</v>
      </c>
      <c r="B1" s="430"/>
      <c r="C1" s="430"/>
      <c r="D1" s="430"/>
      <c r="E1" s="430"/>
      <c r="F1" s="430"/>
      <c r="G1" s="430"/>
      <c r="H1" s="430"/>
      <c r="I1" s="30"/>
      <c r="J1" s="30"/>
      <c r="K1" s="30"/>
    </row>
    <row r="2" spans="1:12" ht="12" customHeight="1" thickBot="1">
      <c r="A2" s="431"/>
      <c r="B2" s="431"/>
      <c r="C2" s="431"/>
      <c r="D2" s="431"/>
      <c r="E2" s="431"/>
      <c r="F2" s="430"/>
      <c r="G2" s="430"/>
      <c r="H2" s="430"/>
      <c r="I2" s="30"/>
      <c r="J2" s="30"/>
      <c r="K2" s="30"/>
    </row>
    <row r="3" spans="1:12" ht="19.5" customHeight="1">
      <c r="A3" s="234" t="s">
        <v>36</v>
      </c>
      <c r="B3" s="119" t="s">
        <v>0</v>
      </c>
      <c r="C3" s="6" t="s">
        <v>78</v>
      </c>
      <c r="D3" s="6"/>
      <c r="E3" s="134"/>
      <c r="F3" s="31" t="s">
        <v>96</v>
      </c>
      <c r="G3" s="136"/>
      <c r="H3" s="135"/>
      <c r="I3" s="31" t="s">
        <v>79</v>
      </c>
      <c r="J3" s="31"/>
      <c r="K3" s="32"/>
    </row>
    <row r="4" spans="1:12" ht="24" customHeight="1" thickBot="1">
      <c r="A4" s="100"/>
      <c r="B4" s="120"/>
      <c r="C4" s="111" t="s">
        <v>80</v>
      </c>
      <c r="D4" s="5" t="s">
        <v>81</v>
      </c>
      <c r="E4" s="227" t="s">
        <v>82</v>
      </c>
      <c r="F4" s="82" t="s">
        <v>80</v>
      </c>
      <c r="G4" s="63" t="s">
        <v>81</v>
      </c>
      <c r="H4" s="227" t="s">
        <v>82</v>
      </c>
      <c r="I4" s="83" t="s">
        <v>80</v>
      </c>
      <c r="J4" s="33" t="s">
        <v>81</v>
      </c>
      <c r="K4" s="227" t="s">
        <v>82</v>
      </c>
    </row>
    <row r="5" spans="1:12" ht="13.5" customHeight="1" thickBot="1">
      <c r="A5" s="101" t="s">
        <v>41</v>
      </c>
      <c r="B5" s="121" t="s">
        <v>9</v>
      </c>
      <c r="C5" s="68">
        <f>(C6+C8+C12+C17+C22+C26+C37+C42+C44+C47+C49+C51+C52)</f>
        <v>17080.400000000001</v>
      </c>
      <c r="D5" s="10">
        <f>SUM(G5+J5)</f>
        <v>19452.7</v>
      </c>
      <c r="E5" s="10">
        <f t="shared" ref="E5:E10" si="0">D5/C5*100</f>
        <v>113.88901899252943</v>
      </c>
      <c r="F5" s="68">
        <f>(F6+F8+F12+F17+F22+F26+F37+F42+F44+F47+F49+F51+F52)</f>
        <v>11021.8</v>
      </c>
      <c r="G5" s="10">
        <f>(G6+G8+G12+G17+G22+G26+G37+G42+G44+G47+G49+G51+G52+G53+ G54)</f>
        <v>11911.9</v>
      </c>
      <c r="H5" s="10">
        <f t="shared" ref="H5:H11" si="1">G5/F5*100</f>
        <v>108.07581338801285</v>
      </c>
      <c r="I5" s="84">
        <f>(I6+I8+I12+I17+I22+I26+I37+I42+I44+I47+I49+I51+I52)</f>
        <v>6058.6</v>
      </c>
      <c r="J5" s="84">
        <f>(J6+J8+J12+J17+J22+J26+J37+J42+J44+J47+J49+J51+J52)</f>
        <v>7540.8</v>
      </c>
      <c r="K5" s="34">
        <f>J5/I5*100</f>
        <v>124.46439771564388</v>
      </c>
      <c r="L5" s="225"/>
    </row>
    <row r="6" spans="1:12" ht="13.5" customHeight="1">
      <c r="A6" s="102" t="s">
        <v>42</v>
      </c>
      <c r="B6" s="122" t="s">
        <v>10</v>
      </c>
      <c r="C6" s="69">
        <f>C7</f>
        <v>13530.5</v>
      </c>
      <c r="D6" s="11">
        <f>D7</f>
        <v>15291.900000000001</v>
      </c>
      <c r="E6" s="11">
        <f t="shared" si="0"/>
        <v>113.01799637855217</v>
      </c>
      <c r="F6" s="69">
        <f>F7</f>
        <v>9442.1</v>
      </c>
      <c r="G6" s="11">
        <f>G7</f>
        <v>10232.6</v>
      </c>
      <c r="H6" s="11">
        <f t="shared" si="1"/>
        <v>108.37207824530559</v>
      </c>
      <c r="I6" s="85">
        <f>I7</f>
        <v>4088.4</v>
      </c>
      <c r="J6" s="35">
        <f>J7</f>
        <v>5059.3</v>
      </c>
      <c r="K6" s="36">
        <f>J6/I6*100</f>
        <v>123.74767635260737</v>
      </c>
    </row>
    <row r="7" spans="1:12" ht="13.5" customHeight="1" thickBot="1">
      <c r="A7" s="103" t="s">
        <v>43</v>
      </c>
      <c r="B7" s="123" t="s">
        <v>37</v>
      </c>
      <c r="C7" s="71">
        <f>F7+I7</f>
        <v>13530.5</v>
      </c>
      <c r="D7" s="12">
        <f>G7+J7</f>
        <v>15291.900000000001</v>
      </c>
      <c r="E7" s="13">
        <f t="shared" si="0"/>
        <v>113.01799637855217</v>
      </c>
      <c r="F7" s="70">
        <v>9442.1</v>
      </c>
      <c r="G7" s="13">
        <v>10232.6</v>
      </c>
      <c r="H7" s="13">
        <f t="shared" si="1"/>
        <v>108.37207824530559</v>
      </c>
      <c r="I7" s="86">
        <v>4088.4</v>
      </c>
      <c r="J7" s="37">
        <v>5059.3</v>
      </c>
      <c r="K7" s="38">
        <f>J7/I7*100</f>
        <v>123.74767635260737</v>
      </c>
    </row>
    <row r="8" spans="1:12" ht="13.5" customHeight="1">
      <c r="A8" s="104" t="s">
        <v>44</v>
      </c>
      <c r="B8" s="124" t="s">
        <v>1</v>
      </c>
      <c r="C8" s="112">
        <f t="shared" ref="C8:C54" si="2">F8+I8</f>
        <v>661.69999999999993</v>
      </c>
      <c r="D8" s="14">
        <f t="shared" ref="D8:D20" si="3">G8+J8</f>
        <v>1027.5</v>
      </c>
      <c r="E8" s="16">
        <f t="shared" si="0"/>
        <v>155.28184978086747</v>
      </c>
      <c r="F8" s="16">
        <f>(F9+F10+F11)</f>
        <v>648.79999999999995</v>
      </c>
      <c r="G8" s="16">
        <f>(G9+G10+G11)</f>
        <v>699.8</v>
      </c>
      <c r="H8" s="16">
        <f t="shared" si="1"/>
        <v>107.86066584463624</v>
      </c>
      <c r="I8" s="57">
        <f>(I9+I10+I11)</f>
        <v>12.9</v>
      </c>
      <c r="J8" s="57">
        <f>(J9+J10+J11)</f>
        <v>327.7</v>
      </c>
      <c r="K8" s="36">
        <f>J8/I8*100</f>
        <v>2540.3100775193798</v>
      </c>
    </row>
    <row r="9" spans="1:12" ht="14.25" customHeight="1" thickBot="1">
      <c r="A9" s="103" t="s">
        <v>45</v>
      </c>
      <c r="B9" s="123" t="s">
        <v>26</v>
      </c>
      <c r="C9" s="71">
        <f t="shared" si="2"/>
        <v>331.7</v>
      </c>
      <c r="D9" s="12">
        <f t="shared" si="3"/>
        <v>367.7</v>
      </c>
      <c r="E9" s="13">
        <f t="shared" si="0"/>
        <v>110.85318058486584</v>
      </c>
      <c r="F9" s="70">
        <v>331.7</v>
      </c>
      <c r="G9" s="13">
        <v>367.7</v>
      </c>
      <c r="H9" s="13">
        <f t="shared" si="1"/>
        <v>110.85318058486584</v>
      </c>
      <c r="I9" s="66"/>
      <c r="J9" s="42"/>
      <c r="K9" s="38"/>
    </row>
    <row r="10" spans="1:12" ht="12.75" customHeight="1">
      <c r="A10" s="103" t="s">
        <v>46</v>
      </c>
      <c r="B10" s="123" t="s">
        <v>11</v>
      </c>
      <c r="C10" s="71">
        <f t="shared" si="2"/>
        <v>325.59999999999997</v>
      </c>
      <c r="D10" s="12">
        <f t="shared" si="3"/>
        <v>655.4</v>
      </c>
      <c r="E10" s="13">
        <f t="shared" si="0"/>
        <v>201.28992628992631</v>
      </c>
      <c r="F10" s="70">
        <v>312.7</v>
      </c>
      <c r="G10" s="12">
        <v>327.7</v>
      </c>
      <c r="H10" s="13">
        <f t="shared" si="1"/>
        <v>104.79692996482251</v>
      </c>
      <c r="I10" s="87">
        <v>12.9</v>
      </c>
      <c r="J10" s="43">
        <v>327.7</v>
      </c>
      <c r="K10" s="36">
        <f>J10/I10*100</f>
        <v>2540.3100775193798</v>
      </c>
    </row>
    <row r="11" spans="1:12" ht="14.25" customHeight="1">
      <c r="A11" s="103" t="s">
        <v>106</v>
      </c>
      <c r="B11" s="123" t="s">
        <v>107</v>
      </c>
      <c r="C11" s="71">
        <f>F11+I11</f>
        <v>4.4000000000000004</v>
      </c>
      <c r="D11" s="12">
        <f t="shared" si="3"/>
        <v>4.4000000000000004</v>
      </c>
      <c r="E11" s="13"/>
      <c r="F11" s="70">
        <v>4.4000000000000004</v>
      </c>
      <c r="G11" s="12">
        <v>4.4000000000000004</v>
      </c>
      <c r="H11" s="13">
        <f t="shared" si="1"/>
        <v>100</v>
      </c>
      <c r="I11" s="87">
        <v>0</v>
      </c>
      <c r="J11" s="43">
        <v>0</v>
      </c>
      <c r="K11" s="38"/>
    </row>
    <row r="12" spans="1:12" ht="12.75" customHeight="1">
      <c r="A12" s="104" t="s">
        <v>47</v>
      </c>
      <c r="B12" s="125" t="s">
        <v>2</v>
      </c>
      <c r="C12" s="99">
        <f t="shared" si="2"/>
        <v>1021</v>
      </c>
      <c r="D12" s="17">
        <f t="shared" si="3"/>
        <v>942.2</v>
      </c>
      <c r="E12" s="16">
        <f>D12/C12*100</f>
        <v>92.28207639569051</v>
      </c>
      <c r="F12" s="26">
        <f>F13+F15+F16</f>
        <v>0</v>
      </c>
      <c r="G12" s="16">
        <f>SUM(G13:G16)</f>
        <v>0</v>
      </c>
      <c r="H12" s="93"/>
      <c r="I12" s="57">
        <f>(I13+I14+I15+I16)</f>
        <v>1021</v>
      </c>
      <c r="J12" s="40">
        <f>(J13+J14+J15+J16)</f>
        <v>942.2</v>
      </c>
      <c r="K12" s="44">
        <f>J12/I12*100</f>
        <v>92.28207639569051</v>
      </c>
    </row>
    <row r="13" spans="1:12" ht="12.75" customHeight="1">
      <c r="A13" s="103" t="s">
        <v>48</v>
      </c>
      <c r="B13" s="123" t="s">
        <v>31</v>
      </c>
      <c r="C13" s="71">
        <f t="shared" si="2"/>
        <v>145</v>
      </c>
      <c r="D13" s="12">
        <f t="shared" si="3"/>
        <v>185.1</v>
      </c>
      <c r="E13" s="25">
        <f>D13/C13*100</f>
        <v>127.6551724137931</v>
      </c>
      <c r="F13" s="70">
        <v>0</v>
      </c>
      <c r="G13" s="12">
        <v>0</v>
      </c>
      <c r="H13" s="13"/>
      <c r="I13" s="87">
        <v>145</v>
      </c>
      <c r="J13" s="43">
        <v>185.1</v>
      </c>
      <c r="K13" s="226">
        <f>J13/I13*100</f>
        <v>127.6551724137931</v>
      </c>
    </row>
    <row r="14" spans="1:12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3"/>
        <v>0</v>
      </c>
      <c r="E14" s="25"/>
      <c r="F14" s="70"/>
      <c r="G14" s="12"/>
      <c r="H14" s="13"/>
      <c r="I14" s="87"/>
      <c r="J14" s="43"/>
      <c r="K14" s="46"/>
    </row>
    <row r="15" spans="1:12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3"/>
        <v>0</v>
      </c>
      <c r="E15" s="78"/>
      <c r="F15" s="70">
        <v>0</v>
      </c>
      <c r="G15" s="12">
        <v>0</v>
      </c>
      <c r="H15" s="13"/>
      <c r="I15" s="87">
        <v>0</v>
      </c>
      <c r="J15" s="43">
        <v>0</v>
      </c>
      <c r="K15" s="46"/>
    </row>
    <row r="16" spans="1:12" ht="12.75" customHeight="1">
      <c r="A16" s="103" t="s">
        <v>51</v>
      </c>
      <c r="B16" s="126" t="s">
        <v>3</v>
      </c>
      <c r="C16" s="71">
        <f t="shared" si="2"/>
        <v>876</v>
      </c>
      <c r="D16" s="12">
        <f t="shared" si="3"/>
        <v>757.1</v>
      </c>
      <c r="E16" s="25">
        <f>D16/C16*100</f>
        <v>86.426940639269418</v>
      </c>
      <c r="F16" s="70">
        <v>0</v>
      </c>
      <c r="G16" s="12">
        <v>0</v>
      </c>
      <c r="H16" s="13"/>
      <c r="I16" s="87">
        <v>876</v>
      </c>
      <c r="J16" s="43">
        <v>757.1</v>
      </c>
      <c r="K16" s="45">
        <f>J16/I16*100</f>
        <v>86.426940639269418</v>
      </c>
    </row>
    <row r="17" spans="1:11" ht="16.5" customHeight="1">
      <c r="A17" s="104" t="s">
        <v>52</v>
      </c>
      <c r="B17" s="125" t="s">
        <v>12</v>
      </c>
      <c r="C17" s="112">
        <f t="shared" si="2"/>
        <v>7</v>
      </c>
      <c r="D17" s="14">
        <f t="shared" si="3"/>
        <v>7</v>
      </c>
      <c r="E17" s="25">
        <f>D17/C17*100</f>
        <v>100</v>
      </c>
      <c r="F17" s="26">
        <f>F18</f>
        <v>7</v>
      </c>
      <c r="G17" s="16">
        <f>G18</f>
        <v>7</v>
      </c>
      <c r="H17" s="13">
        <f>G17/F17*100</f>
        <v>100</v>
      </c>
      <c r="I17" s="57"/>
      <c r="J17" s="40"/>
      <c r="K17" s="41"/>
    </row>
    <row r="18" spans="1:11" ht="13.5" customHeight="1">
      <c r="A18" s="103" t="s">
        <v>53</v>
      </c>
      <c r="B18" s="127" t="s">
        <v>13</v>
      </c>
      <c r="C18" s="71">
        <f t="shared" si="2"/>
        <v>7</v>
      </c>
      <c r="D18" s="12">
        <f t="shared" si="3"/>
        <v>7</v>
      </c>
      <c r="E18" s="12">
        <f>H18+K18</f>
        <v>100</v>
      </c>
      <c r="F18" s="70">
        <f>SUM(F19:F20,F21)</f>
        <v>7</v>
      </c>
      <c r="G18" s="70">
        <f>SUM(G19:G20,G21)</f>
        <v>7</v>
      </c>
      <c r="H18" s="13">
        <f>G18/F18*100</f>
        <v>100</v>
      </c>
      <c r="I18" s="88"/>
      <c r="J18" s="47"/>
      <c r="K18" s="38"/>
    </row>
    <row r="19" spans="1:11" ht="20.25" customHeight="1">
      <c r="A19" s="103" t="s">
        <v>54</v>
      </c>
      <c r="B19" s="123" t="s">
        <v>14</v>
      </c>
      <c r="C19" s="71">
        <f t="shared" si="2"/>
        <v>0</v>
      </c>
      <c r="D19" s="12">
        <f t="shared" si="3"/>
        <v>0</v>
      </c>
      <c r="E19" s="12"/>
      <c r="F19" s="71"/>
      <c r="G19" s="12"/>
      <c r="H19" s="13"/>
      <c r="I19" s="66"/>
      <c r="J19" s="42"/>
      <c r="K19" s="38"/>
    </row>
    <row r="20" spans="1:11" ht="15" customHeight="1">
      <c r="A20" s="103" t="s">
        <v>55</v>
      </c>
      <c r="B20" s="123" t="s">
        <v>6</v>
      </c>
      <c r="C20" s="71">
        <f t="shared" si="2"/>
        <v>7</v>
      </c>
      <c r="D20" s="12">
        <f t="shared" si="3"/>
        <v>7</v>
      </c>
      <c r="E20" s="12">
        <f>H20+K20</f>
        <v>100</v>
      </c>
      <c r="F20" s="70">
        <v>7</v>
      </c>
      <c r="G20" s="13">
        <v>7</v>
      </c>
      <c r="H20" s="13">
        <f>G20/F20*100</f>
        <v>100</v>
      </c>
      <c r="I20" s="66"/>
      <c r="J20" s="42"/>
      <c r="K20" s="38"/>
    </row>
    <row r="21" spans="1:11" ht="15.75" customHeight="1">
      <c r="A21" s="103" t="s">
        <v>104</v>
      </c>
      <c r="B21" s="123" t="s">
        <v>105</v>
      </c>
      <c r="C21" s="71"/>
      <c r="D21" s="12"/>
      <c r="E21" s="13"/>
      <c r="F21" s="70"/>
      <c r="G21" s="70"/>
      <c r="H21" s="13"/>
      <c r="I21" s="66"/>
      <c r="J21" s="66"/>
      <c r="K21" s="141"/>
    </row>
    <row r="22" spans="1:11" ht="15" customHeight="1">
      <c r="A22" s="104" t="s">
        <v>56</v>
      </c>
      <c r="B22" s="124" t="s">
        <v>4</v>
      </c>
      <c r="C22" s="112">
        <f t="shared" si="2"/>
        <v>491.6</v>
      </c>
      <c r="D22" s="14">
        <f t="shared" ref="D22:D54" si="4">G22+J22</f>
        <v>486.2</v>
      </c>
      <c r="E22" s="16">
        <f>D22/C22*100</f>
        <v>98.901545972335228</v>
      </c>
      <c r="F22" s="26">
        <f>(F23+F24+F25)</f>
        <v>449.6</v>
      </c>
      <c r="G22" s="15">
        <f>(G23+G24+G25)</f>
        <v>455.4</v>
      </c>
      <c r="H22" s="16">
        <f>G22/F22*100</f>
        <v>101.29003558718861</v>
      </c>
      <c r="I22" s="57">
        <f>(I23+I24+I25)</f>
        <v>42</v>
      </c>
      <c r="J22" s="39">
        <f>(J23+J24+J25)</f>
        <v>30.8</v>
      </c>
      <c r="K22" s="45">
        <f>J22/I22*100</f>
        <v>73.333333333333343</v>
      </c>
    </row>
    <row r="23" spans="1:11" ht="22.5" customHeight="1">
      <c r="A23" s="103" t="s">
        <v>57</v>
      </c>
      <c r="B23" s="127" t="s">
        <v>15</v>
      </c>
      <c r="C23" s="71">
        <f t="shared" si="2"/>
        <v>449.6</v>
      </c>
      <c r="D23" s="12">
        <f t="shared" si="4"/>
        <v>455.4</v>
      </c>
      <c r="E23" s="13">
        <f>D23/C23*100</f>
        <v>101.29003558718861</v>
      </c>
      <c r="F23" s="70">
        <v>449.6</v>
      </c>
      <c r="G23" s="13">
        <v>455.4</v>
      </c>
      <c r="H23" s="13">
        <f>G23/F23*100</f>
        <v>101.29003558718861</v>
      </c>
      <c r="I23" s="66"/>
      <c r="J23" s="42"/>
      <c r="K23" s="38"/>
    </row>
    <row r="24" spans="1:11" ht="23.25" customHeight="1">
      <c r="A24" s="103" t="s">
        <v>58</v>
      </c>
      <c r="B24" s="127" t="s">
        <v>32</v>
      </c>
      <c r="C24" s="71">
        <f t="shared" si="2"/>
        <v>42</v>
      </c>
      <c r="D24" s="12">
        <f t="shared" si="4"/>
        <v>30.8</v>
      </c>
      <c r="E24" s="13">
        <f>D24/C24*100</f>
        <v>73.333333333333343</v>
      </c>
      <c r="F24" s="70"/>
      <c r="G24" s="13"/>
      <c r="H24" s="13"/>
      <c r="I24" s="66">
        <v>42</v>
      </c>
      <c r="J24" s="37">
        <v>30.8</v>
      </c>
      <c r="K24" s="45">
        <f>J24/I24*100</f>
        <v>73.333333333333343</v>
      </c>
    </row>
    <row r="25" spans="1:11" ht="18" customHeight="1">
      <c r="A25" s="103" t="s">
        <v>112</v>
      </c>
      <c r="B25" s="229" t="s">
        <v>113</v>
      </c>
      <c r="C25" s="71">
        <f t="shared" si="2"/>
        <v>0</v>
      </c>
      <c r="D25" s="12">
        <f t="shared" si="4"/>
        <v>0</v>
      </c>
      <c r="E25" s="13"/>
      <c r="F25" s="70">
        <v>0</v>
      </c>
      <c r="G25" s="13"/>
      <c r="H25" s="13"/>
      <c r="I25" s="66"/>
      <c r="J25" s="42"/>
      <c r="K25" s="38"/>
    </row>
    <row r="26" spans="1:11" ht="23.25" customHeight="1">
      <c r="A26" s="104" t="s">
        <v>60</v>
      </c>
      <c r="B26" s="228" t="s">
        <v>17</v>
      </c>
      <c r="C26" s="112">
        <f t="shared" si="2"/>
        <v>0</v>
      </c>
      <c r="D26" s="14">
        <f t="shared" si="4"/>
        <v>0</v>
      </c>
      <c r="E26" s="13"/>
      <c r="F26" s="26">
        <f>F27+F28+F29+F30+F31+F32+F33+F34+F35+F36</f>
        <v>0</v>
      </c>
      <c r="G26" s="16">
        <f>G27+G28+G29+G30+G31+G32+G33+G34+G35+G36</f>
        <v>0</v>
      </c>
      <c r="H26" s="16"/>
      <c r="I26" s="57">
        <f>I27+I28+I29+I30+I31+I32+I33+I34+I35+I36</f>
        <v>0</v>
      </c>
      <c r="J26" s="40">
        <f>J27+J28+J29+J30+J31+J32+J33+J34+J35+J36</f>
        <v>0</v>
      </c>
      <c r="K26" s="45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4"/>
        <v>0</v>
      </c>
      <c r="E27" s="13"/>
      <c r="F27" s="70"/>
      <c r="G27" s="13">
        <v>0</v>
      </c>
      <c r="H27" s="13"/>
      <c r="I27" s="66"/>
      <c r="J27" s="42"/>
      <c r="K27" s="38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4"/>
        <v>0</v>
      </c>
      <c r="E28" s="13"/>
      <c r="F28" s="70"/>
      <c r="G28" s="13"/>
      <c r="H28" s="13"/>
      <c r="I28" s="66"/>
      <c r="J28" s="42"/>
      <c r="K28" s="38"/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4"/>
        <v>0</v>
      </c>
      <c r="E29" s="13"/>
      <c r="F29" s="70">
        <v>0</v>
      </c>
      <c r="G29" s="13">
        <v>0</v>
      </c>
      <c r="H29" s="13"/>
      <c r="I29" s="66"/>
      <c r="J29" s="42"/>
      <c r="K29" s="38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 t="shared" si="4"/>
        <v>0</v>
      </c>
      <c r="E30" s="19"/>
      <c r="F30" s="72">
        <v>0</v>
      </c>
      <c r="G30" s="19">
        <v>0</v>
      </c>
      <c r="H30" s="19"/>
      <c r="I30" s="89"/>
      <c r="J30" s="48"/>
      <c r="K30" s="49"/>
    </row>
    <row r="31" spans="1:11" ht="15" customHeight="1">
      <c r="A31" s="103" t="s">
        <v>101</v>
      </c>
      <c r="B31" s="129" t="s">
        <v>84</v>
      </c>
      <c r="C31" s="71">
        <f t="shared" si="2"/>
        <v>0</v>
      </c>
      <c r="D31" s="12">
        <f t="shared" si="4"/>
        <v>0</v>
      </c>
      <c r="E31" s="13"/>
      <c r="F31" s="70">
        <v>0</v>
      </c>
      <c r="G31" s="13">
        <v>0</v>
      </c>
      <c r="H31" s="13"/>
      <c r="I31" s="88">
        <v>0</v>
      </c>
      <c r="J31" s="47">
        <v>0</v>
      </c>
      <c r="K31" s="45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4"/>
        <v>0</v>
      </c>
      <c r="E32" s="13"/>
      <c r="F32" s="70"/>
      <c r="G32" s="13">
        <v>0</v>
      </c>
      <c r="H32" s="13"/>
      <c r="I32" s="66"/>
      <c r="J32" s="42"/>
      <c r="K32" s="38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4"/>
        <v>0</v>
      </c>
      <c r="E33" s="13"/>
      <c r="F33" s="70"/>
      <c r="G33" s="13"/>
      <c r="H33" s="13"/>
      <c r="I33" s="66"/>
      <c r="J33" s="42"/>
      <c r="K33" s="38"/>
    </row>
    <row r="34" spans="1:11" ht="10.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4"/>
        <v>0</v>
      </c>
      <c r="E34" s="79"/>
      <c r="F34" s="73"/>
      <c r="G34" s="20"/>
      <c r="H34" s="79"/>
      <c r="I34" s="67"/>
      <c r="J34" s="50"/>
      <c r="K34" s="51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4"/>
        <v>0</v>
      </c>
      <c r="E35" s="80"/>
      <c r="F35" s="74"/>
      <c r="G35" s="21"/>
      <c r="H35" s="80"/>
      <c r="I35" s="90"/>
      <c r="J35" s="52"/>
      <c r="K35" s="53"/>
    </row>
    <row r="36" spans="1:11" ht="10.5" customHeight="1">
      <c r="A36" s="230" t="s">
        <v>89</v>
      </c>
      <c r="B36" s="231" t="s">
        <v>90</v>
      </c>
      <c r="C36" s="116">
        <f>F36+I36</f>
        <v>0</v>
      </c>
      <c r="D36" s="22">
        <f t="shared" si="4"/>
        <v>0</v>
      </c>
      <c r="E36" s="81"/>
      <c r="F36" s="75"/>
      <c r="G36" s="22"/>
      <c r="H36" s="81"/>
      <c r="I36" s="91"/>
      <c r="J36" s="54"/>
      <c r="K36" s="55"/>
    </row>
    <row r="37" spans="1:11" ht="18.75" customHeight="1">
      <c r="A37" s="232" t="s">
        <v>68</v>
      </c>
      <c r="B37" s="233" t="s">
        <v>83</v>
      </c>
      <c r="C37" s="117">
        <f t="shared" si="2"/>
        <v>1137.5999999999999</v>
      </c>
      <c r="D37" s="23">
        <f t="shared" si="4"/>
        <v>1206.2</v>
      </c>
      <c r="E37" s="24">
        <f>D37/C37*100</f>
        <v>106.03023909985936</v>
      </c>
      <c r="F37" s="235">
        <f>(F38+F39+F40+F41)</f>
        <v>335.3</v>
      </c>
      <c r="G37" s="24">
        <f>(G38+G39+G40+G41)</f>
        <v>367.6</v>
      </c>
      <c r="H37" s="24">
        <f>G37/F37*100</f>
        <v>109.63316433045034</v>
      </c>
      <c r="I37" s="198">
        <f>(I38+I39+I40+I41)</f>
        <v>802.3</v>
      </c>
      <c r="J37" s="199">
        <f>(J38+J39+J40+J41)</f>
        <v>838.6</v>
      </c>
      <c r="K37" s="44">
        <f>J37/I37*100</f>
        <v>104.52449208525489</v>
      </c>
    </row>
    <row r="38" spans="1:11" ht="18" customHeight="1">
      <c r="A38" s="103" t="s">
        <v>92</v>
      </c>
      <c r="B38" s="127" t="s">
        <v>39</v>
      </c>
      <c r="C38" s="71">
        <f t="shared" si="2"/>
        <v>0</v>
      </c>
      <c r="D38" s="12">
        <f t="shared" si="4"/>
        <v>0</v>
      </c>
      <c r="E38" s="13"/>
      <c r="F38" s="76"/>
      <c r="G38" s="25">
        <v>0</v>
      </c>
      <c r="H38" s="142"/>
      <c r="I38" s="92"/>
      <c r="J38" s="56"/>
      <c r="K38" s="38"/>
    </row>
    <row r="39" spans="1:11" ht="13.5" customHeight="1">
      <c r="A39" s="103" t="s">
        <v>102</v>
      </c>
      <c r="B39" s="127" t="s">
        <v>21</v>
      </c>
      <c r="C39" s="71">
        <f t="shared" si="2"/>
        <v>657.1</v>
      </c>
      <c r="D39" s="12">
        <f t="shared" si="4"/>
        <v>616.20000000000005</v>
      </c>
      <c r="E39" s="13">
        <f>D39/C39*100</f>
        <v>93.7756810226754</v>
      </c>
      <c r="F39" s="77">
        <v>275.8</v>
      </c>
      <c r="G39" s="12">
        <v>308.10000000000002</v>
      </c>
      <c r="H39" s="13">
        <f>G39/F39*100</f>
        <v>111.71138506163886</v>
      </c>
      <c r="I39" s="87">
        <v>381.3</v>
      </c>
      <c r="J39" s="43">
        <v>308.10000000000002</v>
      </c>
      <c r="K39" s="38">
        <f>J39/I39*100</f>
        <v>80.80251770259639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4"/>
        <v>0</v>
      </c>
      <c r="E40" s="16"/>
      <c r="F40" s="26"/>
      <c r="G40" s="12">
        <v>0</v>
      </c>
      <c r="H40" s="16"/>
      <c r="I40" s="87"/>
      <c r="J40" s="43"/>
      <c r="K40" s="38" t="e">
        <f>J40/I40*100</f>
        <v>#DIV/0!</v>
      </c>
    </row>
    <row r="41" spans="1:11" ht="21.75" customHeight="1">
      <c r="A41" s="103" t="s">
        <v>93</v>
      </c>
      <c r="B41" s="127" t="s">
        <v>22</v>
      </c>
      <c r="C41" s="71">
        <f t="shared" si="2"/>
        <v>480.5</v>
      </c>
      <c r="D41" s="12">
        <f t="shared" si="4"/>
        <v>590</v>
      </c>
      <c r="E41" s="13">
        <f t="shared" ref="E41:E48" si="5">D41/C41*100</f>
        <v>122.78876170655566</v>
      </c>
      <c r="F41" s="70">
        <v>59.5</v>
      </c>
      <c r="G41" s="12">
        <v>59.5</v>
      </c>
      <c r="H41" s="13">
        <f t="shared" ref="H41:H48" si="6">G41/F41*100</f>
        <v>100</v>
      </c>
      <c r="I41" s="87">
        <v>421</v>
      </c>
      <c r="J41" s="43">
        <v>530.5</v>
      </c>
      <c r="K41" s="38">
        <f>J41/I41*100</f>
        <v>126.00950118764847</v>
      </c>
    </row>
    <row r="42" spans="1:11" ht="21.75" customHeight="1">
      <c r="A42" s="104" t="s">
        <v>69</v>
      </c>
      <c r="B42" s="124" t="s">
        <v>23</v>
      </c>
      <c r="C42" s="112">
        <f t="shared" si="2"/>
        <v>6</v>
      </c>
      <c r="D42" s="14">
        <f t="shared" si="4"/>
        <v>8.6999999999999993</v>
      </c>
      <c r="E42" s="16">
        <f t="shared" si="5"/>
        <v>145</v>
      </c>
      <c r="F42" s="26">
        <f>F43</f>
        <v>6</v>
      </c>
      <c r="G42" s="16">
        <f>G43</f>
        <v>8.6999999999999993</v>
      </c>
      <c r="H42" s="16">
        <f t="shared" si="6"/>
        <v>145</v>
      </c>
      <c r="I42" s="57"/>
      <c r="J42" s="40"/>
      <c r="K42" s="41"/>
    </row>
    <row r="43" spans="1:11" ht="21" customHeight="1">
      <c r="A43" s="103" t="s">
        <v>70</v>
      </c>
      <c r="B43" s="127" t="s">
        <v>24</v>
      </c>
      <c r="C43" s="71">
        <f t="shared" si="2"/>
        <v>6</v>
      </c>
      <c r="D43" s="12">
        <f t="shared" si="4"/>
        <v>8.6999999999999993</v>
      </c>
      <c r="E43" s="13">
        <f t="shared" si="5"/>
        <v>145</v>
      </c>
      <c r="F43" s="70">
        <v>6</v>
      </c>
      <c r="G43" s="12">
        <v>8.6999999999999993</v>
      </c>
      <c r="H43" s="13">
        <f t="shared" si="6"/>
        <v>145</v>
      </c>
      <c r="I43" s="66"/>
      <c r="J43" s="42"/>
      <c r="K43" s="38"/>
    </row>
    <row r="44" spans="1:11" ht="18" customHeight="1">
      <c r="A44" s="104" t="s">
        <v>71</v>
      </c>
      <c r="B44" s="124" t="s">
        <v>29</v>
      </c>
      <c r="C44" s="112">
        <f t="shared" si="2"/>
        <v>36</v>
      </c>
      <c r="D44" s="14">
        <f t="shared" si="4"/>
        <v>41.8</v>
      </c>
      <c r="E44" s="13">
        <f t="shared" si="5"/>
        <v>116.1111111111111</v>
      </c>
      <c r="F44" s="26">
        <f>F45+F46</f>
        <v>0</v>
      </c>
      <c r="G44" s="26">
        <f>G45+G46</f>
        <v>0</v>
      </c>
      <c r="H44" s="93"/>
      <c r="I44" s="57">
        <f>I45+I46</f>
        <v>36</v>
      </c>
      <c r="J44" s="57">
        <f>J45+J46</f>
        <v>41.8</v>
      </c>
      <c r="K44" s="58">
        <f>J44/I44*100</f>
        <v>116.1111111111111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4"/>
        <v>0</v>
      </c>
      <c r="E45" s="13" t="e">
        <f t="shared" si="5"/>
        <v>#DIV/0!</v>
      </c>
      <c r="F45" s="70"/>
      <c r="G45" s="12"/>
      <c r="H45" s="94" t="e">
        <f t="shared" si="6"/>
        <v>#DIV/0!</v>
      </c>
      <c r="I45" s="66"/>
      <c r="J45" s="42"/>
      <c r="K45" s="38"/>
    </row>
    <row r="46" spans="1:11" ht="18.75" customHeight="1">
      <c r="A46" s="103" t="s">
        <v>85</v>
      </c>
      <c r="B46" s="127" t="s">
        <v>86</v>
      </c>
      <c r="C46" s="71">
        <f t="shared" si="2"/>
        <v>36</v>
      </c>
      <c r="D46" s="12">
        <f t="shared" si="4"/>
        <v>41.8</v>
      </c>
      <c r="E46" s="13">
        <f t="shared" si="5"/>
        <v>116.1111111111111</v>
      </c>
      <c r="F46" s="70">
        <v>0</v>
      </c>
      <c r="G46" s="139"/>
      <c r="H46" s="13"/>
      <c r="I46" s="86">
        <v>36</v>
      </c>
      <c r="J46" s="37">
        <v>41.8</v>
      </c>
      <c r="K46" s="143">
        <f>J46/I46*100</f>
        <v>116.1111111111111</v>
      </c>
    </row>
    <row r="47" spans="1:11" ht="18.75" customHeight="1">
      <c r="A47" s="104" t="s">
        <v>73</v>
      </c>
      <c r="B47" s="124" t="s">
        <v>40</v>
      </c>
      <c r="C47" s="99">
        <f t="shared" si="2"/>
        <v>31</v>
      </c>
      <c r="D47" s="17">
        <f t="shared" si="4"/>
        <v>258.3</v>
      </c>
      <c r="E47" s="13">
        <f t="shared" si="5"/>
        <v>833.22580645161293</v>
      </c>
      <c r="F47" s="26">
        <f>F48</f>
        <v>17</v>
      </c>
      <c r="G47" s="16">
        <f>G48</f>
        <v>16.899999999999999</v>
      </c>
      <c r="H47" s="93">
        <f t="shared" si="6"/>
        <v>99.411764705882348</v>
      </c>
      <c r="I47" s="57">
        <f>I48</f>
        <v>14</v>
      </c>
      <c r="J47" s="40">
        <f>J48</f>
        <v>241.4</v>
      </c>
      <c r="K47" s="58">
        <f>J47/I47*100</f>
        <v>1724.2857142857144</v>
      </c>
    </row>
    <row r="48" spans="1:11" ht="11.25" customHeight="1">
      <c r="A48" s="103" t="s">
        <v>103</v>
      </c>
      <c r="B48" s="127" t="s">
        <v>38</v>
      </c>
      <c r="C48" s="71">
        <f t="shared" si="2"/>
        <v>31</v>
      </c>
      <c r="D48" s="12">
        <f t="shared" si="4"/>
        <v>258.3</v>
      </c>
      <c r="E48" s="13">
        <f t="shared" si="5"/>
        <v>833.22580645161293</v>
      </c>
      <c r="F48" s="70">
        <v>17</v>
      </c>
      <c r="G48" s="12">
        <v>16.899999999999999</v>
      </c>
      <c r="H48" s="13">
        <f t="shared" si="6"/>
        <v>99.411764705882348</v>
      </c>
      <c r="I48" s="86">
        <v>14</v>
      </c>
      <c r="J48" s="43">
        <v>241.4</v>
      </c>
      <c r="K48" s="143">
        <f>J48/I48*100</f>
        <v>1724.2857142857144</v>
      </c>
    </row>
    <row r="49" spans="1:11" ht="10.5" customHeight="1">
      <c r="A49" s="104" t="s">
        <v>74</v>
      </c>
      <c r="B49" s="124" t="s">
        <v>33</v>
      </c>
      <c r="C49" s="71">
        <f t="shared" si="2"/>
        <v>0</v>
      </c>
      <c r="D49" s="12">
        <f t="shared" si="4"/>
        <v>0</v>
      </c>
      <c r="E49" s="13"/>
      <c r="F49" s="26">
        <f>F50</f>
        <v>0</v>
      </c>
      <c r="G49" s="16">
        <f>G50</f>
        <v>0</v>
      </c>
      <c r="H49" s="13"/>
      <c r="I49" s="57">
        <f>I50</f>
        <v>0</v>
      </c>
      <c r="J49" s="40">
        <f>J50</f>
        <v>0</v>
      </c>
      <c r="K49" s="58"/>
    </row>
    <row r="50" spans="1:11" ht="12" customHeight="1">
      <c r="A50" s="103" t="s">
        <v>75</v>
      </c>
      <c r="B50" s="127" t="s">
        <v>34</v>
      </c>
      <c r="C50" s="71">
        <f t="shared" si="2"/>
        <v>0</v>
      </c>
      <c r="D50" s="12">
        <f t="shared" si="4"/>
        <v>0</v>
      </c>
      <c r="E50" s="13"/>
      <c r="F50" s="70"/>
      <c r="G50" s="12"/>
      <c r="H50" s="13"/>
      <c r="I50" s="66"/>
      <c r="J50" s="42"/>
      <c r="K50" s="38"/>
    </row>
    <row r="51" spans="1:11" ht="12" customHeight="1">
      <c r="A51" s="104" t="s">
        <v>76</v>
      </c>
      <c r="B51" s="124" t="s">
        <v>25</v>
      </c>
      <c r="C51" s="112">
        <f t="shared" si="2"/>
        <v>116</v>
      </c>
      <c r="D51" s="14">
        <f t="shared" si="4"/>
        <v>166.8</v>
      </c>
      <c r="E51" s="16">
        <f>D51/C51*100</f>
        <v>143.79310344827587</v>
      </c>
      <c r="F51" s="99">
        <v>116</v>
      </c>
      <c r="G51" s="17">
        <v>123.9</v>
      </c>
      <c r="H51" s="93"/>
      <c r="I51" s="66"/>
      <c r="J51" s="137">
        <v>42.9</v>
      </c>
      <c r="K51" s="143">
        <v>0</v>
      </c>
    </row>
    <row r="52" spans="1:11" ht="10.5" customHeight="1">
      <c r="A52" s="104" t="s">
        <v>77</v>
      </c>
      <c r="B52" s="124" t="s">
        <v>7</v>
      </c>
      <c r="C52" s="118">
        <f t="shared" si="2"/>
        <v>42</v>
      </c>
      <c r="D52" s="23">
        <f t="shared" si="4"/>
        <v>16.100000000000001</v>
      </c>
      <c r="E52" s="24">
        <f>D52/C52*100</f>
        <v>38.333333333333336</v>
      </c>
      <c r="F52" s="93">
        <v>0</v>
      </c>
      <c r="G52" s="14"/>
      <c r="H52" s="95"/>
      <c r="I52" s="137">
        <v>42</v>
      </c>
      <c r="J52" s="138">
        <v>16.100000000000001</v>
      </c>
      <c r="K52" s="98">
        <f>J52/I52*100</f>
        <v>38.333333333333336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 t="shared" si="4"/>
        <v>0</v>
      </c>
      <c r="E53" s="24"/>
      <c r="F53" s="65">
        <v>0</v>
      </c>
      <c r="G53" s="59"/>
      <c r="H53" s="95"/>
      <c r="I53" s="96"/>
      <c r="J53" s="97"/>
      <c r="K53" s="140"/>
    </row>
    <row r="54" spans="1:11" ht="13.5" customHeight="1">
      <c r="A54" s="109" t="s">
        <v>94</v>
      </c>
      <c r="B54" s="62" t="s">
        <v>95</v>
      </c>
      <c r="C54" s="99">
        <f t="shared" si="2"/>
        <v>0</v>
      </c>
      <c r="D54" s="14">
        <f t="shared" si="4"/>
        <v>0</v>
      </c>
      <c r="E54" s="64"/>
      <c r="F54" s="1"/>
      <c r="G54" s="61"/>
      <c r="H54" s="64"/>
      <c r="I54" s="60"/>
      <c r="J54" s="60"/>
      <c r="K54" s="60"/>
    </row>
    <row r="55" spans="1:11" ht="0.75" customHeight="1" thickBot="1">
      <c r="A55" s="27"/>
      <c r="B55" s="28"/>
      <c r="C55" s="3"/>
      <c r="D55" s="2"/>
      <c r="E55" s="3"/>
      <c r="F55" s="8"/>
      <c r="G55" s="3"/>
      <c r="H55" s="2"/>
      <c r="I55" s="30"/>
      <c r="J55" s="30"/>
      <c r="K55" s="30"/>
    </row>
    <row r="56" spans="1:11" ht="12" customHeight="1" thickBot="1">
      <c r="A56" s="223" t="s">
        <v>108</v>
      </c>
      <c r="B56" s="224" t="s">
        <v>109</v>
      </c>
      <c r="C56" s="69">
        <f>C57</f>
        <v>1464.7</v>
      </c>
      <c r="D56" s="11">
        <f>D57</f>
        <v>1320.2</v>
      </c>
      <c r="E56" s="11">
        <f>D56/C56*100</f>
        <v>90.13449853212262</v>
      </c>
      <c r="F56" s="69">
        <f>F57</f>
        <v>0</v>
      </c>
      <c r="G56" s="11">
        <f>G57</f>
        <v>0</v>
      </c>
      <c r="H56" s="11"/>
      <c r="I56" s="85">
        <f>I57</f>
        <v>1464.7</v>
      </c>
      <c r="J56" s="35">
        <f>J57</f>
        <v>1320.2</v>
      </c>
      <c r="K56" s="36">
        <f>J56/I56*100</f>
        <v>90.13449853212262</v>
      </c>
    </row>
    <row r="57" spans="1:11" ht="12" customHeight="1">
      <c r="A57" s="103" t="s">
        <v>110</v>
      </c>
      <c r="B57" s="123" t="s">
        <v>111</v>
      </c>
      <c r="C57" s="71">
        <f>F57+I57</f>
        <v>1464.7</v>
      </c>
      <c r="D57" s="12">
        <f>G57+J57</f>
        <v>1320.2</v>
      </c>
      <c r="E57" s="13">
        <f>D57/C57*100</f>
        <v>90.13449853212262</v>
      </c>
      <c r="F57" s="70"/>
      <c r="G57" s="13"/>
      <c r="H57" s="13"/>
      <c r="I57" s="86">
        <v>1464.7</v>
      </c>
      <c r="J57" s="86">
        <v>1320.2</v>
      </c>
      <c r="K57" s="36">
        <f>J57/I57*100</f>
        <v>90.13449853212262</v>
      </c>
    </row>
    <row r="58" spans="1:11">
      <c r="A58" s="2"/>
      <c r="B58" s="2"/>
      <c r="C58" s="2"/>
      <c r="D58" s="2"/>
      <c r="E58" s="4"/>
      <c r="F58" s="4"/>
      <c r="G58" s="2"/>
      <c r="H58" s="4"/>
      <c r="I58" s="30"/>
      <c r="J58" s="30"/>
      <c r="K58" s="30"/>
    </row>
    <row r="59" spans="1:11">
      <c r="A59" s="2"/>
      <c r="B59" s="2"/>
      <c r="C59" s="2"/>
      <c r="D59" s="2"/>
      <c r="E59" s="4"/>
      <c r="F59" s="4"/>
      <c r="G59" s="2"/>
      <c r="H59" s="4"/>
      <c r="I59" s="30"/>
      <c r="J59" s="30"/>
      <c r="K59" s="30"/>
    </row>
    <row r="60" spans="1:11">
      <c r="B60" s="2"/>
      <c r="C60" s="2"/>
      <c r="D60" s="2"/>
      <c r="I60" s="30"/>
      <c r="J60" s="30"/>
      <c r="K60" s="30"/>
    </row>
    <row r="61" spans="1:11">
      <c r="I61" s="30"/>
      <c r="J61" s="30"/>
      <c r="K61" s="30"/>
    </row>
    <row r="62" spans="1:11">
      <c r="I62" s="30"/>
      <c r="J62" s="30"/>
      <c r="K62" s="30"/>
    </row>
    <row r="63" spans="1:11">
      <c r="I63" s="30"/>
      <c r="J63" s="30"/>
      <c r="K63" s="30"/>
    </row>
    <row r="64" spans="1:11">
      <c r="I64" s="30"/>
      <c r="J64" s="30"/>
      <c r="K64" s="30"/>
    </row>
    <row r="65" spans="9:11">
      <c r="I65" s="30"/>
      <c r="J65" s="30"/>
      <c r="K65" s="30"/>
    </row>
    <row r="66" spans="9:11">
      <c r="I66" s="30"/>
      <c r="J66" s="30"/>
      <c r="K66" s="30"/>
    </row>
    <row r="67" spans="9:11">
      <c r="I67" s="30"/>
      <c r="J67" s="30"/>
      <c r="K67" s="30"/>
    </row>
    <row r="68" spans="9:11">
      <c r="I68" s="30"/>
      <c r="J68" s="30"/>
      <c r="K68" s="30"/>
    </row>
    <row r="69" spans="9:11">
      <c r="I69" s="30"/>
      <c r="J69" s="30"/>
      <c r="K69" s="30"/>
    </row>
    <row r="70" spans="9:11">
      <c r="I70" s="30"/>
      <c r="J70" s="30"/>
      <c r="K70" s="30"/>
    </row>
    <row r="71" spans="9:11">
      <c r="I71" s="30"/>
      <c r="J71" s="30"/>
      <c r="K71" s="30"/>
    </row>
    <row r="72" spans="9:11">
      <c r="I72" s="30"/>
      <c r="J72" s="30"/>
      <c r="K72" s="30"/>
    </row>
    <row r="73" spans="9:11">
      <c r="I73" s="30"/>
      <c r="J73" s="30"/>
      <c r="K73" s="30"/>
    </row>
    <row r="74" spans="9:11">
      <c r="I74" s="30"/>
      <c r="J74" s="30"/>
      <c r="K74" s="30"/>
    </row>
    <row r="75" spans="9:11">
      <c r="I75" s="30"/>
      <c r="J75" s="30"/>
      <c r="K75" s="30"/>
    </row>
    <row r="76" spans="9:11">
      <c r="I76" s="30"/>
      <c r="J76" s="30"/>
      <c r="K76" s="30"/>
    </row>
    <row r="77" spans="9:11">
      <c r="I77" s="30"/>
      <c r="J77" s="30"/>
      <c r="K77" s="30"/>
    </row>
    <row r="78" spans="9:11">
      <c r="I78" s="30"/>
      <c r="J78" s="30"/>
      <c r="K78" s="30"/>
    </row>
    <row r="79" spans="9:11">
      <c r="I79" s="30"/>
      <c r="J79" s="30"/>
      <c r="K79" s="30"/>
    </row>
    <row r="80" spans="9:11">
      <c r="I80" s="30"/>
      <c r="J80" s="30"/>
      <c r="K80" s="30"/>
    </row>
    <row r="81" spans="9:11">
      <c r="I81" s="30"/>
      <c r="J81" s="30"/>
      <c r="K81" s="30"/>
    </row>
    <row r="82" spans="9:11">
      <c r="I82" s="30"/>
      <c r="J82" s="30"/>
      <c r="K82" s="30"/>
    </row>
    <row r="83" spans="9:11">
      <c r="I83" s="30"/>
      <c r="J83" s="30"/>
      <c r="K83" s="30"/>
    </row>
    <row r="84" spans="9:11">
      <c r="I84" s="30"/>
      <c r="J84" s="30"/>
      <c r="K84" s="30"/>
    </row>
    <row r="85" spans="9:11">
      <c r="I85" s="30"/>
      <c r="J85" s="30"/>
      <c r="K85" s="30"/>
    </row>
    <row r="86" spans="9:11">
      <c r="I86" s="30"/>
      <c r="J86" s="30"/>
      <c r="K86" s="30"/>
    </row>
    <row r="87" spans="9:11">
      <c r="I87" s="30"/>
      <c r="J87" s="30"/>
      <c r="K87" s="30"/>
    </row>
    <row r="88" spans="9:11">
      <c r="I88" s="30"/>
      <c r="J88" s="30"/>
      <c r="K88" s="30"/>
    </row>
    <row r="89" spans="9:11">
      <c r="I89" s="30"/>
      <c r="J89" s="30"/>
      <c r="K89" s="30"/>
    </row>
    <row r="90" spans="9:11">
      <c r="I90" s="30"/>
      <c r="J90" s="30"/>
      <c r="K90" s="30"/>
    </row>
    <row r="91" spans="9:11">
      <c r="I91" s="30"/>
      <c r="J91" s="30"/>
      <c r="K91" s="30"/>
    </row>
    <row r="92" spans="9:11">
      <c r="I92" s="30"/>
      <c r="J92" s="30"/>
      <c r="K92" s="30"/>
    </row>
    <row r="93" spans="9:11">
      <c r="I93" s="30"/>
      <c r="J93" s="30"/>
      <c r="K93" s="30"/>
    </row>
    <row r="94" spans="9:11">
      <c r="I94" s="30"/>
      <c r="J94" s="30"/>
      <c r="K94" s="30"/>
    </row>
    <row r="95" spans="9:11">
      <c r="I95" s="30"/>
      <c r="J95" s="30"/>
      <c r="K95" s="30"/>
    </row>
    <row r="96" spans="9:11">
      <c r="I96" s="30"/>
      <c r="J96" s="30"/>
      <c r="K96" s="30"/>
    </row>
    <row r="97" spans="9:11">
      <c r="I97" s="30"/>
      <c r="J97" s="30"/>
      <c r="K97" s="30"/>
    </row>
    <row r="98" spans="9:11">
      <c r="I98" s="30"/>
      <c r="J98" s="30"/>
      <c r="K98" s="30"/>
    </row>
    <row r="99" spans="9:11">
      <c r="I99" s="30"/>
      <c r="J99" s="30"/>
      <c r="K99" s="30"/>
    </row>
    <row r="100" spans="9:11">
      <c r="I100" s="30"/>
      <c r="J100" s="30"/>
      <c r="K100" s="30"/>
    </row>
    <row r="101" spans="9:11">
      <c r="I101" s="30"/>
      <c r="J101" s="30"/>
      <c r="K101" s="30"/>
    </row>
    <row r="102" spans="9:11">
      <c r="I102" s="30"/>
      <c r="J102" s="30"/>
      <c r="K102" s="30"/>
    </row>
    <row r="103" spans="9:11">
      <c r="I103" s="30"/>
      <c r="J103" s="30"/>
      <c r="K103" s="30"/>
    </row>
    <row r="104" spans="9:11">
      <c r="I104" s="30"/>
      <c r="J104" s="30"/>
      <c r="K104" s="30"/>
    </row>
    <row r="105" spans="9:11">
      <c r="I105" s="30"/>
      <c r="J105" s="30"/>
      <c r="K105" s="30"/>
    </row>
  </sheetData>
  <customSheetViews>
    <customSheetView guid="{1A1A1EB2-31F4-46DB-A8AF-D039AE268F1E}" showPageBreaks="1" printArea="1" hiddenRows="1" showRuler="0">
      <pane xSplit="2" ySplit="4" topLeftCell="C5" activePane="bottomRight" state="frozen"/>
      <selection pane="bottomRight" sqref="A1:H2"/>
      <pageMargins left="0.39370078740157483" right="0.19685039370078741" top="0.39370078740157483" bottom="0.39370078740157483" header="0" footer="0"/>
      <pageSetup paperSize="9" orientation="landscape" r:id="rId1"/>
      <headerFooter alignWithMargins="0"/>
    </customSheetView>
    <customSheetView guid="{57BBB4D9-30EF-41A7-A07A-8B6EB44CC31F}" showPageBreaks="1" printArea="1" hiddenRows="1" showRuler="0">
      <pane xSplit="2" ySplit="4" topLeftCell="C5" activePane="bottomRight" state="frozen"/>
      <selection pane="bottomRight" sqref="A1:H2"/>
      <pageMargins left="0.39370078740157483" right="0.19685039370078741" top="0.39370078740157483" bottom="0.39370078740157483" header="0" footer="0"/>
      <pageSetup paperSize="9" orientation="landscape" r:id="rId2"/>
      <headerFooter alignWithMargins="0"/>
    </customSheetView>
    <customSheetView guid="{F53BA047-7CE7-44C2-8D09-9E016CD716F7}" showPageBreaks="1" printArea="1" hiddenRows="1" state="hidden" showRuler="0">
      <pane xSplit="2" ySplit="4" topLeftCell="C5" activePane="bottomRight" state="frozen"/>
      <selection pane="bottomRight" activeCell="E18" sqref="E18"/>
      <pageMargins left="0.39370078740157483" right="0.19685039370078741" top="0.39370078740157483" bottom="0.39370078740157483" header="0" footer="0"/>
      <pageSetup paperSize="9" orientation="landscape" r:id="rId3"/>
      <headerFooter alignWithMargins="0"/>
    </customSheetView>
    <customSheetView guid="{4DDC44E0-FDE7-4C76-B2CB-EB1E9D545DCF}" showPageBreaks="1" printArea="1" hiddenRows="1" state="hidden" showRuler="0">
      <pane xSplit="2" ySplit="4" topLeftCell="C5" activePane="bottomRight" state="frozen"/>
      <selection pane="bottomRight" activeCell="E18" sqref="E18"/>
      <pageMargins left="0.39370078740157483" right="0.19685039370078741" top="0.39370078740157483" bottom="0.39370078740157483" header="0" footer="0"/>
      <pageSetup paperSize="9" orientation="landscape" r:id="rId4"/>
      <headerFooter alignWithMargins="0"/>
    </customSheetView>
    <customSheetView guid="{13FFC561-9489-11D9-88B5-0050705212CF}" showPageBreaks="1" printArea="1" hiddenRows="1" showRuler="0">
      <pane xSplit="2" ySplit="4" topLeftCell="C5" activePane="bottomRight" state="frozen"/>
      <selection pane="bottomRight" sqref="A1:H2"/>
      <pageMargins left="0.39370078740157483" right="0.19685039370078741" top="0.39370078740157483" bottom="0.39370078740157483" header="0" footer="0"/>
      <pageSetup paperSize="9" orientation="landscape" r:id="rId5"/>
      <headerFooter alignWithMargins="0"/>
    </customSheetView>
  </customSheetViews>
  <mergeCells count="1">
    <mergeCell ref="A1:H2"/>
  </mergeCells>
  <phoneticPr fontId="0" type="noConversion"/>
  <pageMargins left="0.39370078740157483" right="0.19685039370078741" top="0.39370078740157483" bottom="0.39370078740157483" header="0" footer="0"/>
  <pageSetup paperSize="9" orientation="landscape" r:id="rId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E201"/>
  <sheetViews>
    <sheetView tabSelected="1" view="pageBreakPreview" topLeftCell="A184" zoomScale="90" zoomScaleSheetLayoutView="90" workbookViewId="0">
      <selection activeCell="C5" sqref="C5"/>
    </sheetView>
  </sheetViews>
  <sheetFormatPr defaultRowHeight="12.75"/>
  <cols>
    <col min="1" max="1" width="26" style="365" customWidth="1"/>
    <col min="2" max="2" width="53.85546875" style="365" customWidth="1"/>
    <col min="3" max="3" width="19.42578125" style="365" customWidth="1"/>
    <col min="4" max="4" width="18.42578125" style="366" customWidth="1"/>
    <col min="5" max="5" width="15.7109375" style="366" customWidth="1"/>
    <col min="6" max="16384" width="9.140625" style="365"/>
  </cols>
  <sheetData>
    <row r="1" spans="1:5">
      <c r="C1" s="365" t="s">
        <v>257</v>
      </c>
    </row>
    <row r="2" spans="1:5">
      <c r="C2" s="365" t="s">
        <v>366</v>
      </c>
    </row>
    <row r="3" spans="1:5">
      <c r="C3" s="365" t="s">
        <v>256</v>
      </c>
    </row>
    <row r="4" spans="1:5">
      <c r="C4" s="365" t="s">
        <v>258</v>
      </c>
    </row>
    <row r="5" spans="1:5">
      <c r="C5" s="365" t="s">
        <v>430</v>
      </c>
    </row>
    <row r="6" spans="1:5" hidden="1"/>
    <row r="8" spans="1:5" ht="12.75" customHeight="1">
      <c r="A8" s="395" t="s">
        <v>297</v>
      </c>
      <c r="B8" s="396"/>
      <c r="C8" s="395"/>
      <c r="D8" s="395"/>
      <c r="E8" s="395"/>
    </row>
    <row r="9" spans="1:5" ht="22.5" customHeight="1">
      <c r="A9" s="418"/>
      <c r="B9" s="419" t="s">
        <v>393</v>
      </c>
      <c r="C9" s="418"/>
      <c r="D9" s="418"/>
      <c r="E9" s="420" t="s">
        <v>296</v>
      </c>
    </row>
    <row r="10" spans="1:5" ht="25.5">
      <c r="A10" s="421" t="s">
        <v>36</v>
      </c>
      <c r="B10" s="421" t="s">
        <v>0</v>
      </c>
      <c r="C10" s="422" t="s">
        <v>121</v>
      </c>
      <c r="D10" s="422"/>
      <c r="E10" s="423"/>
    </row>
    <row r="11" spans="1:5" ht="38.25">
      <c r="A11" s="424"/>
      <c r="B11" s="424"/>
      <c r="C11" s="423" t="s">
        <v>394</v>
      </c>
      <c r="D11" s="423" t="s">
        <v>395</v>
      </c>
      <c r="E11" s="425" t="s">
        <v>82</v>
      </c>
    </row>
    <row r="12" spans="1:5" ht="23.25" customHeight="1">
      <c r="A12" s="403" t="s">
        <v>41</v>
      </c>
      <c r="B12" s="404" t="s">
        <v>279</v>
      </c>
      <c r="C12" s="405">
        <f>SUM(C13+C15+C25+C30+C34+C45+C50+C55+C58+C62+C52+C59)</f>
        <v>297780.39999999997</v>
      </c>
      <c r="D12" s="405">
        <f>SUM(D13+D15+D25+D30+D34+D45+D50+D55+D58+D62+D52+D59)</f>
        <v>301037.50000000006</v>
      </c>
      <c r="E12" s="406">
        <f t="shared" ref="E12:E78" si="0">D12/C12*100</f>
        <v>101.09379260690095</v>
      </c>
    </row>
    <row r="13" spans="1:5" ht="14.25" customHeight="1">
      <c r="A13" s="399" t="s">
        <v>42</v>
      </c>
      <c r="B13" s="369" t="s">
        <v>10</v>
      </c>
      <c r="C13" s="385">
        <f>C14</f>
        <v>248421.4</v>
      </c>
      <c r="D13" s="385">
        <f>D14</f>
        <v>249416.7</v>
      </c>
      <c r="E13" s="406">
        <f t="shared" si="0"/>
        <v>100.40064986349807</v>
      </c>
    </row>
    <row r="14" spans="1:5" ht="16.5" customHeight="1">
      <c r="A14" s="398" t="s">
        <v>43</v>
      </c>
      <c r="B14" s="367" t="s">
        <v>37</v>
      </c>
      <c r="C14" s="384">
        <v>248421.4</v>
      </c>
      <c r="D14" s="384">
        <v>249416.7</v>
      </c>
      <c r="E14" s="406">
        <f t="shared" si="0"/>
        <v>100.40064986349807</v>
      </c>
    </row>
    <row r="15" spans="1:5" ht="15" customHeight="1">
      <c r="A15" s="399" t="s">
        <v>44</v>
      </c>
      <c r="B15" s="368" t="s">
        <v>1</v>
      </c>
      <c r="C15" s="385">
        <f>(C16+C17+C18+C24)</f>
        <v>10694.3</v>
      </c>
      <c r="D15" s="385">
        <f>(D16+D17+D18+D24)</f>
        <v>11369.599999999999</v>
      </c>
      <c r="E15" s="406">
        <f t="shared" si="0"/>
        <v>106.31457879431099</v>
      </c>
    </row>
    <row r="16" spans="1:5" ht="33.75" customHeight="1">
      <c r="A16" s="398" t="s">
        <v>397</v>
      </c>
      <c r="B16" s="367" t="s">
        <v>396</v>
      </c>
      <c r="C16" s="384">
        <v>6641.8</v>
      </c>
      <c r="D16" s="384">
        <v>6749.9</v>
      </c>
      <c r="E16" s="406">
        <f t="shared" si="0"/>
        <v>101.62757083923033</v>
      </c>
    </row>
    <row r="17" spans="1:5" ht="28.5" customHeight="1">
      <c r="A17" s="398" t="s">
        <v>273</v>
      </c>
      <c r="B17" s="367" t="s">
        <v>26</v>
      </c>
      <c r="C17" s="384">
        <v>33.299999999999997</v>
      </c>
      <c r="D17" s="386">
        <v>74.599999999999994</v>
      </c>
      <c r="E17" s="406">
        <f t="shared" si="0"/>
        <v>224.02402402402402</v>
      </c>
    </row>
    <row r="18" spans="1:5" ht="20.25" customHeight="1">
      <c r="A18" s="398" t="s">
        <v>46</v>
      </c>
      <c r="B18" s="394" t="s">
        <v>11</v>
      </c>
      <c r="C18" s="384">
        <v>292.2</v>
      </c>
      <c r="D18" s="386">
        <v>292.7</v>
      </c>
      <c r="E18" s="406">
        <f t="shared" si="0"/>
        <v>100.17111567419576</v>
      </c>
    </row>
    <row r="19" spans="1:5" ht="14.25" hidden="1">
      <c r="A19" s="398" t="s">
        <v>274</v>
      </c>
      <c r="B19" s="367" t="s">
        <v>122</v>
      </c>
      <c r="C19" s="385">
        <f>C20+C22+C23</f>
        <v>0</v>
      </c>
      <c r="D19" s="385">
        <f>SUM(D20:D23)</f>
        <v>0</v>
      </c>
      <c r="E19" s="406" t="e">
        <f t="shared" si="0"/>
        <v>#DIV/0!</v>
      </c>
    </row>
    <row r="20" spans="1:5" ht="14.25" hidden="1" customHeight="1">
      <c r="A20" s="398" t="s">
        <v>275</v>
      </c>
      <c r="B20" s="367" t="s">
        <v>31</v>
      </c>
      <c r="C20" s="384">
        <v>0</v>
      </c>
      <c r="D20" s="386">
        <v>0</v>
      </c>
      <c r="E20" s="406" t="e">
        <f t="shared" si="0"/>
        <v>#DIV/0!</v>
      </c>
    </row>
    <row r="21" spans="1:5" ht="15" hidden="1" customHeight="1">
      <c r="A21" s="398" t="s">
        <v>276</v>
      </c>
      <c r="B21" s="367" t="s">
        <v>27</v>
      </c>
      <c r="C21" s="384">
        <v>0</v>
      </c>
      <c r="D21" s="386">
        <v>0</v>
      </c>
      <c r="E21" s="406" t="e">
        <f t="shared" si="0"/>
        <v>#DIV/0!</v>
      </c>
    </row>
    <row r="22" spans="1:5" ht="15" hidden="1">
      <c r="A22" s="398" t="s">
        <v>50</v>
      </c>
      <c r="B22" s="367" t="s">
        <v>28</v>
      </c>
      <c r="C22" s="384">
        <v>0</v>
      </c>
      <c r="D22" s="386">
        <v>0</v>
      </c>
      <c r="E22" s="406" t="e">
        <f t="shared" si="0"/>
        <v>#DIV/0!</v>
      </c>
    </row>
    <row r="23" spans="1:5" ht="15" hidden="1">
      <c r="A23" s="398" t="s">
        <v>277</v>
      </c>
      <c r="B23" s="370" t="s">
        <v>3</v>
      </c>
      <c r="C23" s="384">
        <v>0</v>
      </c>
      <c r="D23" s="386">
        <v>0</v>
      </c>
      <c r="E23" s="406" t="e">
        <f t="shared" si="0"/>
        <v>#DIV/0!</v>
      </c>
    </row>
    <row r="24" spans="1:5" ht="24" customHeight="1">
      <c r="A24" s="398" t="s">
        <v>274</v>
      </c>
      <c r="B24" s="367" t="s">
        <v>122</v>
      </c>
      <c r="C24" s="384">
        <v>3727</v>
      </c>
      <c r="D24" s="386">
        <v>4252.3999999999996</v>
      </c>
      <c r="E24" s="406">
        <f t="shared" si="0"/>
        <v>114.09712905822376</v>
      </c>
    </row>
    <row r="25" spans="1:5" ht="28.5" customHeight="1">
      <c r="A25" s="399" t="s">
        <v>52</v>
      </c>
      <c r="B25" s="369" t="s">
        <v>12</v>
      </c>
      <c r="C25" s="385">
        <f>C26+C29</f>
        <v>1923</v>
      </c>
      <c r="D25" s="385">
        <f>D26+D29</f>
        <v>1997.9</v>
      </c>
      <c r="E25" s="406">
        <f t="shared" si="0"/>
        <v>103.89495579823193</v>
      </c>
    </row>
    <row r="26" spans="1:5" ht="15.75" hidden="1" customHeight="1">
      <c r="A26" s="398" t="s">
        <v>53</v>
      </c>
      <c r="B26" s="367" t="s">
        <v>13</v>
      </c>
      <c r="C26" s="384"/>
      <c r="D26" s="384"/>
      <c r="E26" s="406" t="e">
        <f t="shared" si="0"/>
        <v>#DIV/0!</v>
      </c>
    </row>
    <row r="27" spans="1:5" ht="25.5" hidden="1" customHeight="1">
      <c r="A27" s="398" t="s">
        <v>54</v>
      </c>
      <c r="B27" s="367" t="s">
        <v>14</v>
      </c>
      <c r="C27" s="384">
        <v>0</v>
      </c>
      <c r="D27" s="386">
        <v>0</v>
      </c>
      <c r="E27" s="406" t="e">
        <f t="shared" si="0"/>
        <v>#DIV/0!</v>
      </c>
    </row>
    <row r="28" spans="1:5" ht="13.5" hidden="1" customHeight="1">
      <c r="A28" s="398" t="s">
        <v>55</v>
      </c>
      <c r="B28" s="367" t="s">
        <v>6</v>
      </c>
      <c r="C28" s="384">
        <v>0</v>
      </c>
      <c r="D28" s="386">
        <v>0</v>
      </c>
      <c r="E28" s="406" t="e">
        <f t="shared" si="0"/>
        <v>#DIV/0!</v>
      </c>
    </row>
    <row r="29" spans="1:5" ht="25.5" customHeight="1">
      <c r="A29" s="398" t="s">
        <v>104</v>
      </c>
      <c r="B29" s="371" t="s">
        <v>123</v>
      </c>
      <c r="C29" s="384">
        <v>1923</v>
      </c>
      <c r="D29" s="384">
        <v>1997.9</v>
      </c>
      <c r="E29" s="406">
        <f t="shared" si="0"/>
        <v>103.89495579823193</v>
      </c>
    </row>
    <row r="30" spans="1:5" ht="16.5" customHeight="1">
      <c r="A30" s="399" t="s">
        <v>56</v>
      </c>
      <c r="B30" s="368" t="s">
        <v>4</v>
      </c>
      <c r="C30" s="385">
        <f>(C31+C32+C33)</f>
        <v>5074.8</v>
      </c>
      <c r="D30" s="385">
        <f>(D31+D32+D33)</f>
        <v>5250.7</v>
      </c>
      <c r="E30" s="406">
        <f t="shared" si="0"/>
        <v>103.46614644912113</v>
      </c>
    </row>
    <row r="31" spans="1:5" ht="26.25" customHeight="1">
      <c r="A31" s="398" t="s">
        <v>57</v>
      </c>
      <c r="B31" s="367" t="s">
        <v>15</v>
      </c>
      <c r="C31" s="384">
        <v>5074.8</v>
      </c>
      <c r="D31" s="384">
        <v>5250.7</v>
      </c>
      <c r="E31" s="406">
        <f t="shared" si="0"/>
        <v>103.46614644912113</v>
      </c>
    </row>
    <row r="32" spans="1:5" ht="24.75" hidden="1" customHeight="1">
      <c r="A32" s="398" t="s">
        <v>58</v>
      </c>
      <c r="B32" s="367" t="s">
        <v>32</v>
      </c>
      <c r="C32" s="384"/>
      <c r="D32" s="384"/>
      <c r="E32" s="406" t="e">
        <f t="shared" si="0"/>
        <v>#DIV/0!</v>
      </c>
    </row>
    <row r="33" spans="1:5" ht="27" hidden="1" customHeight="1">
      <c r="A33" s="398" t="s">
        <v>59</v>
      </c>
      <c r="B33" s="367" t="s">
        <v>16</v>
      </c>
      <c r="C33" s="384">
        <v>0</v>
      </c>
      <c r="D33" s="384"/>
      <c r="E33" s="406" t="e">
        <f t="shared" si="0"/>
        <v>#DIV/0!</v>
      </c>
    </row>
    <row r="34" spans="1:5" ht="44.25" hidden="1" customHeight="1">
      <c r="A34" s="399" t="s">
        <v>60</v>
      </c>
      <c r="B34" s="368" t="s">
        <v>17</v>
      </c>
      <c r="C34" s="385">
        <f>C35+C36+C37+C38+C39+C40+C41+C42+C43+C44</f>
        <v>0</v>
      </c>
      <c r="D34" s="385">
        <f>D35+D36+D37+D38+D39+D40+D41+D42+D43+D44</f>
        <v>0</v>
      </c>
      <c r="E34" s="406" t="e">
        <f t="shared" si="0"/>
        <v>#DIV/0!</v>
      </c>
    </row>
    <row r="35" spans="1:5" ht="14.25" hidden="1" customHeight="1">
      <c r="A35" s="398" t="s">
        <v>61</v>
      </c>
      <c r="B35" s="370" t="s">
        <v>8</v>
      </c>
      <c r="C35" s="384"/>
      <c r="D35" s="384">
        <v>0</v>
      </c>
      <c r="E35" s="406" t="e">
        <f t="shared" si="0"/>
        <v>#DIV/0!</v>
      </c>
    </row>
    <row r="36" spans="1:5" ht="21.75" hidden="1" customHeight="1">
      <c r="A36" s="398" t="s">
        <v>62</v>
      </c>
      <c r="B36" s="367" t="s">
        <v>91</v>
      </c>
      <c r="C36" s="384"/>
      <c r="D36" s="384">
        <v>0</v>
      </c>
      <c r="E36" s="406" t="e">
        <f t="shared" si="0"/>
        <v>#DIV/0!</v>
      </c>
    </row>
    <row r="37" spans="1:5" ht="11.25" hidden="1" customHeight="1">
      <c r="A37" s="398" t="s">
        <v>63</v>
      </c>
      <c r="B37" s="370" t="s">
        <v>18</v>
      </c>
      <c r="C37" s="384"/>
      <c r="D37" s="384">
        <v>0</v>
      </c>
      <c r="E37" s="406" t="e">
        <f t="shared" si="0"/>
        <v>#DIV/0!</v>
      </c>
    </row>
    <row r="38" spans="1:5" ht="24.75" hidden="1" customHeight="1">
      <c r="A38" s="398" t="s">
        <v>87</v>
      </c>
      <c r="B38" s="370" t="s">
        <v>88</v>
      </c>
      <c r="C38" s="384">
        <v>0</v>
      </c>
      <c r="D38" s="384">
        <v>0</v>
      </c>
      <c r="E38" s="406" t="e">
        <f t="shared" si="0"/>
        <v>#DIV/0!</v>
      </c>
    </row>
    <row r="39" spans="1:5" ht="28.5" hidden="1" customHeight="1">
      <c r="A39" s="398" t="s">
        <v>124</v>
      </c>
      <c r="B39" s="372" t="s">
        <v>84</v>
      </c>
      <c r="C39" s="384"/>
      <c r="D39" s="384">
        <v>0</v>
      </c>
      <c r="E39" s="406" t="e">
        <f t="shared" si="0"/>
        <v>#DIV/0!</v>
      </c>
    </row>
    <row r="40" spans="1:5" ht="15" hidden="1">
      <c r="A40" s="398" t="s">
        <v>64</v>
      </c>
      <c r="B40" s="367" t="s">
        <v>19</v>
      </c>
      <c r="C40" s="384"/>
      <c r="D40" s="384"/>
      <c r="E40" s="406" t="e">
        <f t="shared" si="0"/>
        <v>#DIV/0!</v>
      </c>
    </row>
    <row r="41" spans="1:5" ht="15" hidden="1">
      <c r="A41" s="398" t="s">
        <v>65</v>
      </c>
      <c r="B41" s="367" t="s">
        <v>35</v>
      </c>
      <c r="C41" s="384"/>
      <c r="D41" s="384"/>
      <c r="E41" s="406" t="e">
        <f t="shared" si="0"/>
        <v>#DIV/0!</v>
      </c>
    </row>
    <row r="42" spans="1:5" ht="15" hidden="1" customHeight="1">
      <c r="A42" s="398" t="s">
        <v>66</v>
      </c>
      <c r="B42" s="367" t="s">
        <v>20</v>
      </c>
      <c r="C42" s="384"/>
      <c r="D42" s="386"/>
      <c r="E42" s="406" t="e">
        <f t="shared" si="0"/>
        <v>#DIV/0!</v>
      </c>
    </row>
    <row r="43" spans="1:5" ht="26.25" hidden="1" customHeight="1">
      <c r="A43" s="398" t="s">
        <v>67</v>
      </c>
      <c r="B43" s="372" t="s">
        <v>5</v>
      </c>
      <c r="C43" s="384"/>
      <c r="D43" s="386"/>
      <c r="E43" s="406" t="e">
        <f t="shared" si="0"/>
        <v>#DIV/0!</v>
      </c>
    </row>
    <row r="44" spans="1:5" ht="15" hidden="1" customHeight="1">
      <c r="A44" s="398" t="s">
        <v>89</v>
      </c>
      <c r="B44" s="372" t="s">
        <v>90</v>
      </c>
      <c r="C44" s="384"/>
      <c r="D44" s="386">
        <v>0</v>
      </c>
      <c r="E44" s="406" t="e">
        <f t="shared" si="0"/>
        <v>#DIV/0!</v>
      </c>
    </row>
    <row r="45" spans="1:5" ht="27" customHeight="1">
      <c r="A45" s="399" t="s">
        <v>68</v>
      </c>
      <c r="B45" s="368" t="s">
        <v>83</v>
      </c>
      <c r="C45" s="385">
        <f>(C46+C47+C48+C49)</f>
        <v>8305.7999999999993</v>
      </c>
      <c r="D45" s="385">
        <f>(D46+D47+D48+D49)</f>
        <v>8598.2000000000007</v>
      </c>
      <c r="E45" s="406">
        <f t="shared" si="0"/>
        <v>103.52043150569483</v>
      </c>
    </row>
    <row r="46" spans="1:5" ht="26.25" customHeight="1">
      <c r="A46" s="398" t="s">
        <v>92</v>
      </c>
      <c r="B46" s="367" t="s">
        <v>39</v>
      </c>
      <c r="C46" s="384">
        <v>1.3</v>
      </c>
      <c r="D46" s="384">
        <v>1.3</v>
      </c>
      <c r="E46" s="406"/>
    </row>
    <row r="47" spans="1:5" ht="14.25" customHeight="1">
      <c r="A47" s="398" t="s">
        <v>125</v>
      </c>
      <c r="B47" s="367" t="s">
        <v>21</v>
      </c>
      <c r="C47" s="384">
        <v>6694</v>
      </c>
      <c r="D47" s="386">
        <v>6950.8</v>
      </c>
      <c r="E47" s="406">
        <f t="shared" si="0"/>
        <v>103.83627128772035</v>
      </c>
    </row>
    <row r="48" spans="1:5" ht="27.75" hidden="1" customHeight="1">
      <c r="A48" s="398" t="s">
        <v>126</v>
      </c>
      <c r="B48" s="367" t="s">
        <v>127</v>
      </c>
      <c r="C48" s="384"/>
      <c r="D48" s="386">
        <v>0</v>
      </c>
      <c r="E48" s="406" t="e">
        <f t="shared" si="0"/>
        <v>#DIV/0!</v>
      </c>
    </row>
    <row r="49" spans="1:5" ht="26.25" customHeight="1">
      <c r="A49" s="398" t="s">
        <v>93</v>
      </c>
      <c r="B49" s="367" t="s">
        <v>22</v>
      </c>
      <c r="C49" s="384">
        <v>1610.5</v>
      </c>
      <c r="D49" s="386">
        <v>1646.1</v>
      </c>
      <c r="E49" s="406">
        <f t="shared" si="0"/>
        <v>102.21049363551691</v>
      </c>
    </row>
    <row r="50" spans="1:5" ht="23.25" customHeight="1">
      <c r="A50" s="399" t="s">
        <v>69</v>
      </c>
      <c r="B50" s="368" t="s">
        <v>23</v>
      </c>
      <c r="C50" s="385">
        <f>C51</f>
        <v>340</v>
      </c>
      <c r="D50" s="385">
        <f>D51</f>
        <v>490.7</v>
      </c>
      <c r="E50" s="406">
        <f t="shared" si="0"/>
        <v>144.3235294117647</v>
      </c>
    </row>
    <row r="51" spans="1:5" ht="21" customHeight="1">
      <c r="A51" s="398" t="s">
        <v>70</v>
      </c>
      <c r="B51" s="367" t="s">
        <v>24</v>
      </c>
      <c r="C51" s="384">
        <v>340</v>
      </c>
      <c r="D51" s="386">
        <v>490.7</v>
      </c>
      <c r="E51" s="406">
        <f t="shared" si="0"/>
        <v>144.3235294117647</v>
      </c>
    </row>
    <row r="52" spans="1:5" ht="27.75" customHeight="1">
      <c r="A52" s="399" t="s">
        <v>71</v>
      </c>
      <c r="B52" s="368" t="s">
        <v>29</v>
      </c>
      <c r="C52" s="385">
        <f>C53+C54</f>
        <v>751.6</v>
      </c>
      <c r="D52" s="385">
        <f>D53+D54</f>
        <v>751.6</v>
      </c>
      <c r="E52" s="406">
        <f t="shared" si="0"/>
        <v>100</v>
      </c>
    </row>
    <row r="53" spans="1:5" ht="15" hidden="1">
      <c r="A53" s="398" t="s">
        <v>72</v>
      </c>
      <c r="B53" s="367" t="s">
        <v>30</v>
      </c>
      <c r="C53" s="384"/>
      <c r="D53" s="386"/>
      <c r="E53" s="406" t="e">
        <f t="shared" si="0"/>
        <v>#DIV/0!</v>
      </c>
    </row>
    <row r="54" spans="1:5" ht="27" customHeight="1">
      <c r="A54" s="398" t="s">
        <v>85</v>
      </c>
      <c r="B54" s="367" t="s">
        <v>266</v>
      </c>
      <c r="C54" s="384">
        <v>751.6</v>
      </c>
      <c r="D54" s="386">
        <v>751.6</v>
      </c>
      <c r="E54" s="406">
        <f t="shared" si="0"/>
        <v>100</v>
      </c>
    </row>
    <row r="55" spans="1:5" ht="29.25" customHeight="1">
      <c r="A55" s="399" t="s">
        <v>73</v>
      </c>
      <c r="B55" s="368" t="s">
        <v>40</v>
      </c>
      <c r="C55" s="385">
        <f>C56+C57</f>
        <v>1399.5</v>
      </c>
      <c r="D55" s="385">
        <f>D56+D57</f>
        <v>1401.5</v>
      </c>
      <c r="E55" s="406">
        <f t="shared" si="0"/>
        <v>100.14290818149338</v>
      </c>
    </row>
    <row r="56" spans="1:5" ht="79.5" customHeight="1">
      <c r="A56" s="398" t="s">
        <v>367</v>
      </c>
      <c r="B56" s="426" t="s">
        <v>368</v>
      </c>
      <c r="C56" s="384">
        <v>255</v>
      </c>
      <c r="D56" s="386">
        <v>255</v>
      </c>
      <c r="E56" s="406">
        <f t="shared" si="0"/>
        <v>100</v>
      </c>
    </row>
    <row r="57" spans="1:5" ht="25.5" customHeight="1">
      <c r="A57" s="398" t="s">
        <v>278</v>
      </c>
      <c r="B57" s="367" t="s">
        <v>261</v>
      </c>
      <c r="C57" s="384">
        <v>1144.5</v>
      </c>
      <c r="D57" s="386">
        <v>1146.5</v>
      </c>
      <c r="E57" s="406">
        <f t="shared" si="0"/>
        <v>100.17474879860202</v>
      </c>
    </row>
    <row r="58" spans="1:5" ht="18.75" customHeight="1">
      <c r="A58" s="399" t="s">
        <v>76</v>
      </c>
      <c r="B58" s="368" t="s">
        <v>25</v>
      </c>
      <c r="C58" s="387">
        <v>3150</v>
      </c>
      <c r="D58" s="387">
        <v>3494.5</v>
      </c>
      <c r="E58" s="406">
        <f t="shared" si="0"/>
        <v>110.93650793650794</v>
      </c>
    </row>
    <row r="59" spans="1:5" ht="21" customHeight="1">
      <c r="A59" s="399" t="s">
        <v>77</v>
      </c>
      <c r="B59" s="368" t="s">
        <v>7</v>
      </c>
      <c r="C59" s="385">
        <f>C60+C61</f>
        <v>0</v>
      </c>
      <c r="D59" s="385">
        <f>D60+D61</f>
        <v>-25.3</v>
      </c>
      <c r="E59" s="406" t="e">
        <f t="shared" si="0"/>
        <v>#DIV/0!</v>
      </c>
    </row>
    <row r="60" spans="1:5" ht="24.75" hidden="1" customHeight="1">
      <c r="A60" s="398" t="s">
        <v>308</v>
      </c>
      <c r="B60" s="367" t="s">
        <v>7</v>
      </c>
      <c r="C60" s="384">
        <v>0</v>
      </c>
      <c r="D60" s="386">
        <v>0</v>
      </c>
      <c r="E60" s="427" t="e">
        <f t="shared" si="0"/>
        <v>#DIV/0!</v>
      </c>
    </row>
    <row r="61" spans="1:5" ht="29.25" customHeight="1">
      <c r="A61" s="398" t="s">
        <v>309</v>
      </c>
      <c r="B61" s="367" t="s">
        <v>310</v>
      </c>
      <c r="C61" s="384"/>
      <c r="D61" s="386">
        <v>-25.3</v>
      </c>
      <c r="E61" s="427"/>
    </row>
    <row r="62" spans="1:5" ht="28.5" customHeight="1">
      <c r="A62" s="399" t="s">
        <v>108</v>
      </c>
      <c r="B62" s="368" t="s">
        <v>130</v>
      </c>
      <c r="C62" s="387">
        <f>C63</f>
        <v>17720</v>
      </c>
      <c r="D62" s="387">
        <f>D63</f>
        <v>18291.400000000001</v>
      </c>
      <c r="E62" s="406">
        <f t="shared" si="0"/>
        <v>103.22460496613996</v>
      </c>
    </row>
    <row r="63" spans="1:5" ht="30.75" customHeight="1">
      <c r="A63" s="398" t="s">
        <v>110</v>
      </c>
      <c r="B63" s="367" t="s">
        <v>131</v>
      </c>
      <c r="C63" s="384">
        <v>17720</v>
      </c>
      <c r="D63" s="386">
        <v>18291.400000000001</v>
      </c>
      <c r="E63" s="406">
        <f t="shared" si="0"/>
        <v>103.22460496613996</v>
      </c>
    </row>
    <row r="64" spans="1:5" s="373" customFormat="1" ht="28.5" customHeight="1">
      <c r="A64" s="407" t="s">
        <v>169</v>
      </c>
      <c r="B64" s="408" t="s">
        <v>155</v>
      </c>
      <c r="C64" s="409">
        <f>C65+C138+C136</f>
        <v>1175774.2999999998</v>
      </c>
      <c r="D64" s="409">
        <f>D65+D138+D136</f>
        <v>1161326.0999999996</v>
      </c>
      <c r="E64" s="406">
        <f t="shared" si="0"/>
        <v>98.77117572649783</v>
      </c>
    </row>
    <row r="65" spans="1:5" s="374" customFormat="1" ht="38.25">
      <c r="A65" s="410" t="s">
        <v>170</v>
      </c>
      <c r="B65" s="375" t="s">
        <v>156</v>
      </c>
      <c r="C65" s="376">
        <f>SUM(C66+C75+C112+C119)</f>
        <v>1176430.8999999999</v>
      </c>
      <c r="D65" s="376">
        <f>SUM(D66+D75+D112+D119)</f>
        <v>1161982.6999999997</v>
      </c>
      <c r="E65" s="406">
        <f t="shared" si="0"/>
        <v>98.771861568750012</v>
      </c>
    </row>
    <row r="66" spans="1:5" s="374" customFormat="1" ht="25.5">
      <c r="A66" s="410" t="s">
        <v>384</v>
      </c>
      <c r="B66" s="375" t="s">
        <v>383</v>
      </c>
      <c r="C66" s="376">
        <f>C67+C69+C71+C73</f>
        <v>258885.3</v>
      </c>
      <c r="D66" s="376">
        <f>D67+D69+D71+D73</f>
        <v>258885.3</v>
      </c>
      <c r="E66" s="406">
        <f t="shared" si="0"/>
        <v>100</v>
      </c>
    </row>
    <row r="67" spans="1:5" s="374" customFormat="1" ht="28.5" customHeight="1">
      <c r="A67" s="411" t="s">
        <v>338</v>
      </c>
      <c r="B67" s="372" t="s">
        <v>157</v>
      </c>
      <c r="C67" s="377">
        <f>SUM(C68)</f>
        <v>201576</v>
      </c>
      <c r="D67" s="377">
        <f>SUM(D68)</f>
        <v>201576</v>
      </c>
      <c r="E67" s="406">
        <f t="shared" si="0"/>
        <v>100</v>
      </c>
    </row>
    <row r="68" spans="1:5" s="390" customFormat="1" ht="39" customHeight="1">
      <c r="A68" s="412" t="s">
        <v>339</v>
      </c>
      <c r="B68" s="381" t="s">
        <v>158</v>
      </c>
      <c r="C68" s="382">
        <v>201576</v>
      </c>
      <c r="D68" s="382">
        <v>201576</v>
      </c>
      <c r="E68" s="406">
        <f t="shared" si="0"/>
        <v>100</v>
      </c>
    </row>
    <row r="69" spans="1:5" ht="42" customHeight="1">
      <c r="A69" s="411" t="s">
        <v>340</v>
      </c>
      <c r="B69" s="372" t="s">
        <v>159</v>
      </c>
      <c r="C69" s="377">
        <f>SUM(C70)</f>
        <v>49648.9</v>
      </c>
      <c r="D69" s="377">
        <f>SUM(D70)</f>
        <v>49648.9</v>
      </c>
      <c r="E69" s="427">
        <f t="shared" si="0"/>
        <v>100</v>
      </c>
    </row>
    <row r="70" spans="1:5" s="390" customFormat="1" ht="31.5" customHeight="1">
      <c r="A70" s="412" t="s">
        <v>341</v>
      </c>
      <c r="B70" s="381" t="s">
        <v>160</v>
      </c>
      <c r="C70" s="382">
        <v>49648.9</v>
      </c>
      <c r="D70" s="382">
        <v>49648.9</v>
      </c>
      <c r="E70" s="406">
        <f t="shared" si="0"/>
        <v>100</v>
      </c>
    </row>
    <row r="71" spans="1:5" ht="39.75" customHeight="1">
      <c r="A71" s="411" t="s">
        <v>311</v>
      </c>
      <c r="B71" s="372" t="s">
        <v>387</v>
      </c>
      <c r="C71" s="377">
        <f>C72</f>
        <v>776</v>
      </c>
      <c r="D71" s="377">
        <f>D72</f>
        <v>776</v>
      </c>
      <c r="E71" s="427">
        <f t="shared" si="0"/>
        <v>100</v>
      </c>
    </row>
    <row r="72" spans="1:5" s="390" customFormat="1" ht="44.25" customHeight="1">
      <c r="A72" s="412" t="s">
        <v>312</v>
      </c>
      <c r="B72" s="381" t="s">
        <v>388</v>
      </c>
      <c r="C72" s="382">
        <v>776</v>
      </c>
      <c r="D72" s="382">
        <v>776</v>
      </c>
      <c r="E72" s="428">
        <f t="shared" si="0"/>
        <v>100</v>
      </c>
    </row>
    <row r="73" spans="1:5" ht="16.5" customHeight="1">
      <c r="A73" s="411" t="s">
        <v>370</v>
      </c>
      <c r="B73" s="372" t="s">
        <v>385</v>
      </c>
      <c r="C73" s="377">
        <f>SUM(C74)</f>
        <v>6884.4</v>
      </c>
      <c r="D73" s="377">
        <f>SUM(D74)</f>
        <v>6884.4</v>
      </c>
      <c r="E73" s="427">
        <f t="shared" si="0"/>
        <v>100</v>
      </c>
    </row>
    <row r="74" spans="1:5" s="390" customFormat="1" ht="23.25" customHeight="1">
      <c r="A74" s="412" t="s">
        <v>369</v>
      </c>
      <c r="B74" s="381" t="s">
        <v>386</v>
      </c>
      <c r="C74" s="382">
        <v>6884.4</v>
      </c>
      <c r="D74" s="382">
        <v>6884.4</v>
      </c>
      <c r="E74" s="428">
        <f t="shared" si="0"/>
        <v>100</v>
      </c>
    </row>
    <row r="75" spans="1:5" s="374" customFormat="1" ht="25.5">
      <c r="A75" s="410" t="s">
        <v>342</v>
      </c>
      <c r="B75" s="375" t="s">
        <v>161</v>
      </c>
      <c r="C75" s="376">
        <f>C80+C84+C86+C88+C90+C92+C94+C96+C100+C102+C106+C110+C76+C98+C104+C108</f>
        <v>248358.5</v>
      </c>
      <c r="D75" s="376">
        <f>D80+D84+D86+D88+D90+D92+D94+D96+D100+D102+D106+D110+D76+D98+D104+D108</f>
        <v>235210.4</v>
      </c>
      <c r="E75" s="406">
        <f t="shared" si="0"/>
        <v>94.705999593329807</v>
      </c>
    </row>
    <row r="76" spans="1:5" s="374" customFormat="1" ht="60" customHeight="1">
      <c r="A76" s="411" t="s">
        <v>398</v>
      </c>
      <c r="B76" s="372" t="s">
        <v>400</v>
      </c>
      <c r="C76" s="377">
        <f>SUM(C77)</f>
        <v>438.3</v>
      </c>
      <c r="D76" s="377">
        <f>SUM(D77)</f>
        <v>438.3</v>
      </c>
      <c r="E76" s="406">
        <f t="shared" si="0"/>
        <v>100</v>
      </c>
    </row>
    <row r="77" spans="1:5" s="383" customFormat="1" ht="64.5" customHeight="1">
      <c r="A77" s="412" t="s">
        <v>399</v>
      </c>
      <c r="B77" s="381" t="s">
        <v>401</v>
      </c>
      <c r="C77" s="382">
        <v>438.3</v>
      </c>
      <c r="D77" s="382">
        <v>438.3</v>
      </c>
      <c r="E77" s="406">
        <f t="shared" si="0"/>
        <v>100</v>
      </c>
    </row>
    <row r="78" spans="1:5" s="374" customFormat="1" ht="57" hidden="1" customHeight="1">
      <c r="A78" s="411" t="s">
        <v>282</v>
      </c>
      <c r="B78" s="372" t="s">
        <v>281</v>
      </c>
      <c r="C78" s="377">
        <f>SUM(C79)</f>
        <v>0</v>
      </c>
      <c r="D78" s="377">
        <f>SUM(D79)</f>
        <v>0</v>
      </c>
      <c r="E78" s="406" t="e">
        <f t="shared" si="0"/>
        <v>#DIV/0!</v>
      </c>
    </row>
    <row r="79" spans="1:5" s="383" customFormat="1" ht="42.75" hidden="1" customHeight="1">
      <c r="A79" s="412" t="s">
        <v>283</v>
      </c>
      <c r="B79" s="381" t="s">
        <v>280</v>
      </c>
      <c r="C79" s="382"/>
      <c r="D79" s="382">
        <v>0</v>
      </c>
      <c r="E79" s="406" t="e">
        <f t="shared" ref="E79:E157" si="1">D79/C79*100</f>
        <v>#DIV/0!</v>
      </c>
    </row>
    <row r="80" spans="1:5" s="374" customFormat="1" ht="38.25" hidden="1">
      <c r="A80" s="411" t="s">
        <v>343</v>
      </c>
      <c r="B80" s="372" t="s">
        <v>285</v>
      </c>
      <c r="C80" s="377">
        <f>SUM(C81)</f>
        <v>0</v>
      </c>
      <c r="D80" s="377">
        <f>SUM(D81)</f>
        <v>0</v>
      </c>
      <c r="E80" s="406" t="e">
        <f t="shared" si="1"/>
        <v>#DIV/0!</v>
      </c>
    </row>
    <row r="81" spans="1:5" s="383" customFormat="1" ht="42.75" hidden="1" customHeight="1">
      <c r="A81" s="412" t="s">
        <v>344</v>
      </c>
      <c r="B81" s="381" t="s">
        <v>286</v>
      </c>
      <c r="C81" s="382"/>
      <c r="D81" s="382"/>
      <c r="E81" s="406" t="e">
        <f t="shared" si="1"/>
        <v>#DIV/0!</v>
      </c>
    </row>
    <row r="82" spans="1:5" s="374" customFormat="1" ht="94.5" hidden="1" customHeight="1">
      <c r="A82" s="411" t="s">
        <v>300</v>
      </c>
      <c r="B82" s="400" t="s">
        <v>301</v>
      </c>
      <c r="C82" s="377"/>
      <c r="D82" s="377">
        <f>SUM(D83)</f>
        <v>0</v>
      </c>
      <c r="E82" s="406" t="e">
        <f t="shared" si="1"/>
        <v>#DIV/0!</v>
      </c>
    </row>
    <row r="83" spans="1:5" s="383" customFormat="1" ht="76.5" hidden="1">
      <c r="A83" s="412" t="s">
        <v>298</v>
      </c>
      <c r="B83" s="401" t="s">
        <v>299</v>
      </c>
      <c r="C83" s="382"/>
      <c r="D83" s="382"/>
      <c r="E83" s="406" t="e">
        <f t="shared" si="1"/>
        <v>#DIV/0!</v>
      </c>
    </row>
    <row r="84" spans="1:5" ht="63" hidden="1" customHeight="1">
      <c r="A84" s="411" t="s">
        <v>346</v>
      </c>
      <c r="B84" s="380" t="s">
        <v>313</v>
      </c>
      <c r="C84" s="377">
        <f>SUM(C85)</f>
        <v>0</v>
      </c>
      <c r="D84" s="377">
        <f>SUM(D85)</f>
        <v>0</v>
      </c>
      <c r="E84" s="406" t="e">
        <f t="shared" si="1"/>
        <v>#DIV/0!</v>
      </c>
    </row>
    <row r="85" spans="1:5" s="383" customFormat="1" ht="57.75" hidden="1" customHeight="1">
      <c r="A85" s="412" t="s">
        <v>345</v>
      </c>
      <c r="B85" s="391" t="s">
        <v>313</v>
      </c>
      <c r="C85" s="382"/>
      <c r="D85" s="382"/>
      <c r="E85" s="406" t="e">
        <f t="shared" si="1"/>
        <v>#DIV/0!</v>
      </c>
    </row>
    <row r="86" spans="1:5" s="374" customFormat="1" ht="58.5" customHeight="1">
      <c r="A86" s="411" t="s">
        <v>315</v>
      </c>
      <c r="B86" s="380" t="s">
        <v>314</v>
      </c>
      <c r="C86" s="377">
        <f>SUM(C87)</f>
        <v>23447.8</v>
      </c>
      <c r="D86" s="377">
        <f>SUM(D87)</f>
        <v>23344</v>
      </c>
      <c r="E86" s="406">
        <f t="shared" si="1"/>
        <v>99.557314545501072</v>
      </c>
    </row>
    <row r="87" spans="1:5" s="383" customFormat="1" ht="53.25" customHeight="1">
      <c r="A87" s="412" t="s">
        <v>315</v>
      </c>
      <c r="B87" s="391" t="s">
        <v>314</v>
      </c>
      <c r="C87" s="382">
        <v>23447.8</v>
      </c>
      <c r="D87" s="382">
        <v>23344</v>
      </c>
      <c r="E87" s="406">
        <f t="shared" si="1"/>
        <v>99.557314545501072</v>
      </c>
    </row>
    <row r="88" spans="1:5" s="374" customFormat="1" ht="59.25" hidden="1" customHeight="1">
      <c r="A88" s="411" t="s">
        <v>317</v>
      </c>
      <c r="B88" s="380" t="s">
        <v>316</v>
      </c>
      <c r="C88" s="377">
        <f>SUM(C89)</f>
        <v>0</v>
      </c>
      <c r="D88" s="377">
        <f>SUM(D89)</f>
        <v>0</v>
      </c>
      <c r="E88" s="406" t="e">
        <f t="shared" si="1"/>
        <v>#DIV/0!</v>
      </c>
    </row>
    <row r="89" spans="1:5" s="383" customFormat="1" ht="54.75" hidden="1" customHeight="1">
      <c r="A89" s="412" t="s">
        <v>317</v>
      </c>
      <c r="B89" s="391" t="s">
        <v>316</v>
      </c>
      <c r="C89" s="382"/>
      <c r="D89" s="382"/>
      <c r="E89" s="406" t="e">
        <f t="shared" si="1"/>
        <v>#DIV/0!</v>
      </c>
    </row>
    <row r="90" spans="1:5" s="374" customFormat="1" ht="50.25" customHeight="1">
      <c r="A90" s="411" t="s">
        <v>347</v>
      </c>
      <c r="B90" s="380" t="s">
        <v>318</v>
      </c>
      <c r="C90" s="377">
        <f>SUM(C91)</f>
        <v>30389.3</v>
      </c>
      <c r="D90" s="377">
        <f>SUM(D91)</f>
        <v>30389.3</v>
      </c>
      <c r="E90" s="406">
        <f t="shared" si="1"/>
        <v>100</v>
      </c>
    </row>
    <row r="91" spans="1:5" s="383" customFormat="1" ht="56.25" customHeight="1">
      <c r="A91" s="412" t="s">
        <v>347</v>
      </c>
      <c r="B91" s="391" t="s">
        <v>318</v>
      </c>
      <c r="C91" s="382">
        <v>30389.3</v>
      </c>
      <c r="D91" s="382">
        <v>30389.3</v>
      </c>
      <c r="E91" s="406">
        <f t="shared" si="1"/>
        <v>100</v>
      </c>
    </row>
    <row r="92" spans="1:5" s="374" customFormat="1" ht="56.25" hidden="1" customHeight="1">
      <c r="A92" s="411" t="s">
        <v>348</v>
      </c>
      <c r="B92" s="380" t="s">
        <v>319</v>
      </c>
      <c r="C92" s="377">
        <f>SUM(C93)</f>
        <v>0</v>
      </c>
      <c r="D92" s="377">
        <f>SUM(D93)</f>
        <v>0</v>
      </c>
      <c r="E92" s="406" t="e">
        <f t="shared" si="1"/>
        <v>#DIV/0!</v>
      </c>
    </row>
    <row r="93" spans="1:5" s="383" customFormat="1" ht="68.25" hidden="1" customHeight="1">
      <c r="A93" s="412" t="s">
        <v>349</v>
      </c>
      <c r="B93" s="391" t="s">
        <v>319</v>
      </c>
      <c r="C93" s="382"/>
      <c r="D93" s="382"/>
      <c r="E93" s="406" t="e">
        <f t="shared" si="1"/>
        <v>#DIV/0!</v>
      </c>
    </row>
    <row r="94" spans="1:5" ht="48.75" customHeight="1">
      <c r="A94" s="411" t="s">
        <v>350</v>
      </c>
      <c r="B94" s="380" t="s">
        <v>302</v>
      </c>
      <c r="C94" s="377">
        <f>SUM(C95)</f>
        <v>2673.3</v>
      </c>
      <c r="D94" s="377">
        <f>SUM(D95)</f>
        <v>2673.3</v>
      </c>
      <c r="E94" s="406">
        <f t="shared" si="1"/>
        <v>100</v>
      </c>
    </row>
    <row r="95" spans="1:5" s="390" customFormat="1" ht="48.75" customHeight="1">
      <c r="A95" s="412" t="s">
        <v>345</v>
      </c>
      <c r="B95" s="391" t="s">
        <v>303</v>
      </c>
      <c r="C95" s="382">
        <v>2673.3</v>
      </c>
      <c r="D95" s="382">
        <v>2673.3</v>
      </c>
      <c r="E95" s="406">
        <f t="shared" si="1"/>
        <v>100</v>
      </c>
    </row>
    <row r="96" spans="1:5" ht="34.5" customHeight="1">
      <c r="A96" s="411" t="s">
        <v>373</v>
      </c>
      <c r="B96" s="372" t="s">
        <v>371</v>
      </c>
      <c r="C96" s="377">
        <f>SUM(C97)</f>
        <v>4492.1000000000004</v>
      </c>
      <c r="D96" s="377">
        <f>SUM(D97)</f>
        <v>4492.1000000000004</v>
      </c>
      <c r="E96" s="406">
        <f t="shared" si="1"/>
        <v>100</v>
      </c>
    </row>
    <row r="97" spans="1:5" s="390" customFormat="1" ht="34.5" customHeight="1">
      <c r="A97" s="412" t="s">
        <v>374</v>
      </c>
      <c r="B97" s="381" t="s">
        <v>372</v>
      </c>
      <c r="C97" s="382">
        <v>4492.1000000000004</v>
      </c>
      <c r="D97" s="382">
        <v>4492.1000000000004</v>
      </c>
      <c r="E97" s="406">
        <f t="shared" si="1"/>
        <v>100</v>
      </c>
    </row>
    <row r="98" spans="1:5" s="390" customFormat="1" ht="34.5" customHeight="1">
      <c r="A98" s="412" t="s">
        <v>404</v>
      </c>
      <c r="B98" s="372" t="s">
        <v>402</v>
      </c>
      <c r="C98" s="382">
        <f>SUM(C99)</f>
        <v>315.2</v>
      </c>
      <c r="D98" s="382">
        <f>SUM(D99)</f>
        <v>315.2</v>
      </c>
      <c r="E98" s="406">
        <f t="shared" si="1"/>
        <v>100</v>
      </c>
    </row>
    <row r="99" spans="1:5" s="390" customFormat="1" ht="34.5" customHeight="1">
      <c r="A99" s="412" t="s">
        <v>405</v>
      </c>
      <c r="B99" s="381" t="s">
        <v>403</v>
      </c>
      <c r="C99" s="382">
        <v>315.2</v>
      </c>
      <c r="D99" s="382">
        <v>315.2</v>
      </c>
      <c r="E99" s="406">
        <f t="shared" si="1"/>
        <v>100</v>
      </c>
    </row>
    <row r="100" spans="1:5" ht="32.25" customHeight="1">
      <c r="A100" s="411" t="s">
        <v>351</v>
      </c>
      <c r="B100" s="372" t="s">
        <v>320</v>
      </c>
      <c r="C100" s="377">
        <f>C101</f>
        <v>172</v>
      </c>
      <c r="D100" s="377">
        <f>D101</f>
        <v>172</v>
      </c>
      <c r="E100" s="406">
        <f t="shared" si="1"/>
        <v>100</v>
      </c>
    </row>
    <row r="101" spans="1:5" s="390" customFormat="1" ht="32.25" customHeight="1">
      <c r="A101" s="412" t="s">
        <v>352</v>
      </c>
      <c r="B101" s="381" t="s">
        <v>321</v>
      </c>
      <c r="C101" s="382">
        <v>172</v>
      </c>
      <c r="D101" s="382">
        <v>172</v>
      </c>
      <c r="E101" s="406">
        <f t="shared" si="1"/>
        <v>100</v>
      </c>
    </row>
    <row r="102" spans="1:5" ht="32.25" customHeight="1">
      <c r="A102" s="411" t="s">
        <v>353</v>
      </c>
      <c r="B102" s="372" t="s">
        <v>322</v>
      </c>
      <c r="C102" s="377">
        <f>C103</f>
        <v>10397.9</v>
      </c>
      <c r="D102" s="377">
        <f>D103</f>
        <v>10397.9</v>
      </c>
      <c r="E102" s="406">
        <f t="shared" si="1"/>
        <v>100</v>
      </c>
    </row>
    <row r="103" spans="1:5" s="390" customFormat="1" ht="32.25" customHeight="1">
      <c r="A103" s="412" t="s">
        <v>354</v>
      </c>
      <c r="B103" s="381" t="s">
        <v>323</v>
      </c>
      <c r="C103" s="382">
        <v>10397.9</v>
      </c>
      <c r="D103" s="382">
        <v>10397.9</v>
      </c>
      <c r="E103" s="406">
        <f t="shared" si="1"/>
        <v>100</v>
      </c>
    </row>
    <row r="104" spans="1:5" s="390" customFormat="1" ht="32.25" customHeight="1">
      <c r="A104" s="412" t="s">
        <v>408</v>
      </c>
      <c r="B104" s="372" t="s">
        <v>406</v>
      </c>
      <c r="C104" s="382">
        <f>SUM(C105)</f>
        <v>714.3</v>
      </c>
      <c r="D104" s="382">
        <f>SUM(D105)</f>
        <v>714.3</v>
      </c>
      <c r="E104" s="406">
        <f t="shared" si="1"/>
        <v>100</v>
      </c>
    </row>
    <row r="105" spans="1:5" s="390" customFormat="1" ht="32.25" customHeight="1">
      <c r="A105" s="412" t="s">
        <v>409</v>
      </c>
      <c r="B105" s="381" t="s">
        <v>407</v>
      </c>
      <c r="C105" s="382">
        <v>714.3</v>
      </c>
      <c r="D105" s="382">
        <v>714.3</v>
      </c>
      <c r="E105" s="406">
        <f t="shared" si="1"/>
        <v>100</v>
      </c>
    </row>
    <row r="106" spans="1:5" ht="32.25" customHeight="1">
      <c r="A106" s="411" t="s">
        <v>355</v>
      </c>
      <c r="B106" s="372" t="s">
        <v>324</v>
      </c>
      <c r="C106" s="377">
        <f>C107</f>
        <v>59683.6</v>
      </c>
      <c r="D106" s="377">
        <f>D107</f>
        <v>59683.4</v>
      </c>
      <c r="E106" s="406">
        <f t="shared" si="1"/>
        <v>99.999664899570405</v>
      </c>
    </row>
    <row r="107" spans="1:5" s="390" customFormat="1" ht="32.25" customHeight="1">
      <c r="A107" s="412" t="s">
        <v>356</v>
      </c>
      <c r="B107" s="381" t="s">
        <v>324</v>
      </c>
      <c r="C107" s="382">
        <v>59683.6</v>
      </c>
      <c r="D107" s="382">
        <v>59683.4</v>
      </c>
      <c r="E107" s="406">
        <f t="shared" si="1"/>
        <v>99.999664899570405</v>
      </c>
    </row>
    <row r="108" spans="1:5" s="390" customFormat="1" ht="51.75" customHeight="1">
      <c r="A108" s="412" t="s">
        <v>412</v>
      </c>
      <c r="B108" s="372" t="s">
        <v>410</v>
      </c>
      <c r="C108" s="382">
        <f>SUM(C109)</f>
        <v>10913</v>
      </c>
      <c r="D108" s="382">
        <f>SUM(D109)</f>
        <v>10913</v>
      </c>
      <c r="E108" s="406">
        <f t="shared" si="1"/>
        <v>100</v>
      </c>
    </row>
    <row r="109" spans="1:5" s="390" customFormat="1" ht="55.5" customHeight="1">
      <c r="A109" s="412" t="s">
        <v>413</v>
      </c>
      <c r="B109" s="381" t="s">
        <v>411</v>
      </c>
      <c r="C109" s="382">
        <v>10913</v>
      </c>
      <c r="D109" s="382">
        <v>10913</v>
      </c>
      <c r="E109" s="406">
        <f t="shared" si="1"/>
        <v>100</v>
      </c>
    </row>
    <row r="110" spans="1:5" ht="22.5" customHeight="1">
      <c r="A110" s="411" t="s">
        <v>357</v>
      </c>
      <c r="B110" s="372" t="s">
        <v>162</v>
      </c>
      <c r="C110" s="377">
        <f>C111</f>
        <v>104721.7</v>
      </c>
      <c r="D110" s="377">
        <f>D111</f>
        <v>91677.6</v>
      </c>
      <c r="E110" s="406">
        <f t="shared" si="1"/>
        <v>87.544033376081558</v>
      </c>
    </row>
    <row r="111" spans="1:5" s="390" customFormat="1" ht="32.25" customHeight="1">
      <c r="A111" s="412" t="s">
        <v>358</v>
      </c>
      <c r="B111" s="381" t="s">
        <v>163</v>
      </c>
      <c r="C111" s="382">
        <v>104721.7</v>
      </c>
      <c r="D111" s="382">
        <v>91677.6</v>
      </c>
      <c r="E111" s="406">
        <f t="shared" si="1"/>
        <v>87.544033376081558</v>
      </c>
    </row>
    <row r="112" spans="1:5" s="374" customFormat="1" ht="30.75" customHeight="1">
      <c r="A112" s="410" t="s">
        <v>364</v>
      </c>
      <c r="B112" s="375" t="s">
        <v>164</v>
      </c>
      <c r="C112" s="376">
        <f>C113+C115+C117</f>
        <v>431226.4</v>
      </c>
      <c r="D112" s="376">
        <f>D113+D115+D117</f>
        <v>431059.39999999997</v>
      </c>
      <c r="E112" s="406">
        <f t="shared" si="1"/>
        <v>99.961273243011078</v>
      </c>
    </row>
    <row r="113" spans="1:5" ht="42.75" customHeight="1">
      <c r="A113" s="411" t="s">
        <v>359</v>
      </c>
      <c r="B113" s="372" t="s">
        <v>165</v>
      </c>
      <c r="C113" s="377">
        <f>C114</f>
        <v>415790.4</v>
      </c>
      <c r="D113" s="377">
        <f>D114</f>
        <v>415677</v>
      </c>
      <c r="E113" s="427">
        <f t="shared" si="1"/>
        <v>99.972726643039366</v>
      </c>
    </row>
    <row r="114" spans="1:5" s="390" customFormat="1" ht="33.75" customHeight="1">
      <c r="A114" s="412" t="s">
        <v>360</v>
      </c>
      <c r="B114" s="381" t="s">
        <v>166</v>
      </c>
      <c r="C114" s="392">
        <v>415790.4</v>
      </c>
      <c r="D114" s="392">
        <v>415677</v>
      </c>
      <c r="E114" s="406">
        <f t="shared" si="1"/>
        <v>99.972726643039366</v>
      </c>
    </row>
    <row r="115" spans="1:5" ht="43.5" customHeight="1">
      <c r="A115" s="411" t="s">
        <v>361</v>
      </c>
      <c r="B115" s="372" t="s">
        <v>287</v>
      </c>
      <c r="C115" s="377">
        <f>SUM(C116)</f>
        <v>15326.7</v>
      </c>
      <c r="D115" s="377">
        <f>SUM(D116)</f>
        <v>15326.6</v>
      </c>
      <c r="E115" s="427">
        <f t="shared" si="1"/>
        <v>99.999347543828748</v>
      </c>
    </row>
    <row r="116" spans="1:5" s="390" customFormat="1" ht="58.5" customHeight="1">
      <c r="A116" s="412" t="s">
        <v>362</v>
      </c>
      <c r="B116" s="381" t="s">
        <v>288</v>
      </c>
      <c r="C116" s="382">
        <v>15326.7</v>
      </c>
      <c r="D116" s="382">
        <v>15326.6</v>
      </c>
      <c r="E116" s="406">
        <f t="shared" si="1"/>
        <v>99.999347543828748</v>
      </c>
    </row>
    <row r="117" spans="1:5" ht="51.75" customHeight="1">
      <c r="A117" s="411" t="s">
        <v>377</v>
      </c>
      <c r="B117" s="372" t="s">
        <v>375</v>
      </c>
      <c r="C117" s="377">
        <f>SUM(C118)</f>
        <v>109.3</v>
      </c>
      <c r="D117" s="377">
        <f>SUM(D118)</f>
        <v>55.8</v>
      </c>
      <c r="E117" s="427">
        <f t="shared" si="1"/>
        <v>51.052150045745648</v>
      </c>
    </row>
    <row r="118" spans="1:5" s="390" customFormat="1" ht="51.75" customHeight="1">
      <c r="A118" s="412" t="s">
        <v>378</v>
      </c>
      <c r="B118" s="381" t="s">
        <v>376</v>
      </c>
      <c r="C118" s="382">
        <v>109.3</v>
      </c>
      <c r="D118" s="382">
        <v>55.8</v>
      </c>
      <c r="E118" s="406">
        <f t="shared" si="1"/>
        <v>51.052150045745648</v>
      </c>
    </row>
    <row r="119" spans="1:5" s="374" customFormat="1" ht="24" customHeight="1">
      <c r="A119" s="410" t="s">
        <v>363</v>
      </c>
      <c r="B119" s="375" t="s">
        <v>167</v>
      </c>
      <c r="C119" s="376">
        <f>C120+C126+C128+C134+C132+C130</f>
        <v>237960.7</v>
      </c>
      <c r="D119" s="376">
        <f>D120+D126+D128+D134+D132+D130</f>
        <v>236827.59999999998</v>
      </c>
      <c r="E119" s="406">
        <f t="shared" si="1"/>
        <v>99.523828934777868</v>
      </c>
    </row>
    <row r="120" spans="1:5" ht="45.75" customHeight="1">
      <c r="A120" s="411" t="s">
        <v>336</v>
      </c>
      <c r="B120" s="372" t="s">
        <v>271</v>
      </c>
      <c r="C120" s="377">
        <f>SUM(C121)</f>
        <v>5106.7</v>
      </c>
      <c r="D120" s="377">
        <f>SUM(D121)</f>
        <v>5041.7</v>
      </c>
      <c r="E120" s="427">
        <f t="shared" si="1"/>
        <v>98.7271623553371</v>
      </c>
    </row>
    <row r="121" spans="1:5" s="383" customFormat="1" ht="55.5" customHeight="1">
      <c r="A121" s="412" t="s">
        <v>335</v>
      </c>
      <c r="B121" s="381" t="s">
        <v>272</v>
      </c>
      <c r="C121" s="382">
        <v>5106.7</v>
      </c>
      <c r="D121" s="382">
        <v>5041.7</v>
      </c>
      <c r="E121" s="406">
        <f t="shared" si="1"/>
        <v>98.7271623553371</v>
      </c>
    </row>
    <row r="122" spans="1:5" ht="15" hidden="1">
      <c r="A122" s="411" t="s">
        <v>291</v>
      </c>
      <c r="B122" s="378" t="s">
        <v>289</v>
      </c>
      <c r="C122" s="377">
        <f>SUM(C123)</f>
        <v>0</v>
      </c>
      <c r="D122" s="377">
        <f>SUM(D123)</f>
        <v>0</v>
      </c>
      <c r="E122" s="406" t="e">
        <f t="shared" si="1"/>
        <v>#DIV/0!</v>
      </c>
    </row>
    <row r="123" spans="1:5" s="390" customFormat="1" ht="25.5" hidden="1">
      <c r="A123" s="412" t="s">
        <v>292</v>
      </c>
      <c r="B123" s="393" t="s">
        <v>290</v>
      </c>
      <c r="C123" s="392"/>
      <c r="D123" s="392"/>
      <c r="E123" s="406" t="e">
        <f t="shared" si="1"/>
        <v>#DIV/0!</v>
      </c>
    </row>
    <row r="124" spans="1:5" ht="102.75" hidden="1" customHeight="1">
      <c r="A124" s="411" t="s">
        <v>305</v>
      </c>
      <c r="B124" s="402" t="s">
        <v>304</v>
      </c>
      <c r="C124" s="388">
        <f>SUM(C125)</f>
        <v>0</v>
      </c>
      <c r="D124" s="388">
        <f>SUM(D125)</f>
        <v>0</v>
      </c>
      <c r="E124" s="406" t="e">
        <f t="shared" si="1"/>
        <v>#DIV/0!</v>
      </c>
    </row>
    <row r="125" spans="1:5" s="390" customFormat="1" ht="114" hidden="1" customHeight="1">
      <c r="A125" s="412" t="s">
        <v>306</v>
      </c>
      <c r="B125" s="393" t="s">
        <v>307</v>
      </c>
      <c r="C125" s="392"/>
      <c r="D125" s="392"/>
      <c r="E125" s="406" t="e">
        <f t="shared" si="1"/>
        <v>#DIV/0!</v>
      </c>
    </row>
    <row r="126" spans="1:5" ht="55.5" customHeight="1">
      <c r="A126" s="411" t="s">
        <v>334</v>
      </c>
      <c r="B126" s="378" t="s">
        <v>325</v>
      </c>
      <c r="C126" s="388">
        <f>C127</f>
        <v>30907.9</v>
      </c>
      <c r="D126" s="388">
        <f>D127</f>
        <v>30838.5</v>
      </c>
      <c r="E126" s="427">
        <f t="shared" si="1"/>
        <v>99.775461936915804</v>
      </c>
    </row>
    <row r="127" spans="1:5" s="390" customFormat="1" ht="55.5" customHeight="1">
      <c r="A127" s="412" t="s">
        <v>333</v>
      </c>
      <c r="B127" s="393" t="s">
        <v>326</v>
      </c>
      <c r="C127" s="392">
        <v>30907.9</v>
      </c>
      <c r="D127" s="392">
        <v>30838.5</v>
      </c>
      <c r="E127" s="406">
        <f t="shared" si="1"/>
        <v>99.775461936915804</v>
      </c>
    </row>
    <row r="128" spans="1:5" ht="58.5" customHeight="1">
      <c r="A128" s="411" t="s">
        <v>332</v>
      </c>
      <c r="B128" s="378" t="s">
        <v>327</v>
      </c>
      <c r="C128" s="388">
        <f>C129</f>
        <v>20953.8</v>
      </c>
      <c r="D128" s="388">
        <f>D129</f>
        <v>20953.8</v>
      </c>
      <c r="E128" s="427">
        <f t="shared" si="1"/>
        <v>100</v>
      </c>
    </row>
    <row r="129" spans="1:5" s="390" customFormat="1" ht="66" customHeight="1">
      <c r="A129" s="412" t="s">
        <v>331</v>
      </c>
      <c r="B129" s="393" t="s">
        <v>328</v>
      </c>
      <c r="C129" s="392">
        <v>20953.8</v>
      </c>
      <c r="D129" s="392">
        <v>20953.8</v>
      </c>
      <c r="E129" s="406">
        <f t="shared" si="1"/>
        <v>100</v>
      </c>
    </row>
    <row r="130" spans="1:5" s="390" customFormat="1" ht="66" customHeight="1">
      <c r="A130" s="412" t="s">
        <v>416</v>
      </c>
      <c r="B130" s="378" t="s">
        <v>414</v>
      </c>
      <c r="C130" s="392">
        <f>SUM(C131)</f>
        <v>51466.7</v>
      </c>
      <c r="D130" s="392">
        <f>SUM(D131)</f>
        <v>51466.7</v>
      </c>
      <c r="E130" s="406">
        <f t="shared" si="1"/>
        <v>100</v>
      </c>
    </row>
    <row r="131" spans="1:5" s="390" customFormat="1" ht="66" customHeight="1">
      <c r="A131" s="412" t="s">
        <v>417</v>
      </c>
      <c r="B131" s="393" t="s">
        <v>415</v>
      </c>
      <c r="C131" s="392">
        <v>51466.7</v>
      </c>
      <c r="D131" s="392">
        <v>51466.7</v>
      </c>
      <c r="E131" s="406">
        <f t="shared" si="1"/>
        <v>100</v>
      </c>
    </row>
    <row r="132" spans="1:5" s="390" customFormat="1" ht="38.25" customHeight="1">
      <c r="A132" s="412" t="s">
        <v>381</v>
      </c>
      <c r="B132" s="393" t="s">
        <v>379</v>
      </c>
      <c r="C132" s="392">
        <f>SUM(C133)</f>
        <v>85890.8</v>
      </c>
      <c r="D132" s="392">
        <f>SUM(D133)</f>
        <v>85890.7</v>
      </c>
      <c r="E132" s="406">
        <f t="shared" si="1"/>
        <v>99.999883573095133</v>
      </c>
    </row>
    <row r="133" spans="1:5" s="390" customFormat="1" ht="38.25" customHeight="1">
      <c r="A133" s="412" t="s">
        <v>382</v>
      </c>
      <c r="B133" s="393" t="s">
        <v>380</v>
      </c>
      <c r="C133" s="392">
        <v>85890.8</v>
      </c>
      <c r="D133" s="392">
        <v>85890.7</v>
      </c>
      <c r="E133" s="406">
        <f t="shared" si="1"/>
        <v>99.999883573095133</v>
      </c>
    </row>
    <row r="134" spans="1:5" s="390" customFormat="1" ht="33" customHeight="1">
      <c r="A134" s="411" t="s">
        <v>330</v>
      </c>
      <c r="B134" s="378" t="s">
        <v>289</v>
      </c>
      <c r="C134" s="388">
        <f>C135</f>
        <v>43634.8</v>
      </c>
      <c r="D134" s="388">
        <f>D135</f>
        <v>42636.2</v>
      </c>
      <c r="E134" s="427">
        <f t="shared" si="1"/>
        <v>97.711459660637829</v>
      </c>
    </row>
    <row r="135" spans="1:5" s="390" customFormat="1" ht="39" customHeight="1">
      <c r="A135" s="412" t="s">
        <v>329</v>
      </c>
      <c r="B135" s="393" t="s">
        <v>290</v>
      </c>
      <c r="C135" s="392">
        <v>43634.8</v>
      </c>
      <c r="D135" s="392">
        <v>42636.2</v>
      </c>
      <c r="E135" s="406">
        <f t="shared" si="1"/>
        <v>97.711459660637829</v>
      </c>
    </row>
    <row r="136" spans="1:5" s="390" customFormat="1" ht="39" customHeight="1">
      <c r="A136" s="410" t="s">
        <v>419</v>
      </c>
      <c r="B136" s="429" t="s">
        <v>418</v>
      </c>
      <c r="C136" s="389">
        <f>SUM(C137)</f>
        <v>180</v>
      </c>
      <c r="D136" s="389">
        <f>SUM(D137)</f>
        <v>180</v>
      </c>
      <c r="E136" s="406">
        <f t="shared" si="1"/>
        <v>100</v>
      </c>
    </row>
    <row r="137" spans="1:5" s="390" customFormat="1" ht="60" customHeight="1">
      <c r="A137" s="411" t="s">
        <v>421</v>
      </c>
      <c r="B137" s="378" t="s">
        <v>420</v>
      </c>
      <c r="C137" s="392">
        <v>180</v>
      </c>
      <c r="D137" s="392">
        <v>180</v>
      </c>
      <c r="E137" s="406">
        <f t="shared" si="1"/>
        <v>100</v>
      </c>
    </row>
    <row r="138" spans="1:5" s="374" customFormat="1" ht="48" customHeight="1">
      <c r="A138" s="410" t="s">
        <v>171</v>
      </c>
      <c r="B138" s="375" t="s">
        <v>168</v>
      </c>
      <c r="C138" s="376">
        <f>SUM(C139)</f>
        <v>-836.6</v>
      </c>
      <c r="D138" s="376">
        <f>SUM(D139)</f>
        <v>-836.6</v>
      </c>
      <c r="E138" s="406">
        <f t="shared" si="1"/>
        <v>100</v>
      </c>
    </row>
    <row r="139" spans="1:5" ht="54" customHeight="1">
      <c r="A139" s="411" t="s">
        <v>365</v>
      </c>
      <c r="B139" s="372" t="s">
        <v>293</v>
      </c>
      <c r="C139" s="388">
        <v>-836.6</v>
      </c>
      <c r="D139" s="388">
        <v>-836.6</v>
      </c>
      <c r="E139" s="406">
        <f t="shared" si="1"/>
        <v>100</v>
      </c>
    </row>
    <row r="140" spans="1:5" s="379" customFormat="1" ht="27.75" customHeight="1">
      <c r="A140" s="413"/>
      <c r="B140" s="414" t="s">
        <v>172</v>
      </c>
      <c r="C140" s="415">
        <f>C64+C12</f>
        <v>1473554.6999999997</v>
      </c>
      <c r="D140" s="415">
        <f>D64+D12</f>
        <v>1462363.5999999996</v>
      </c>
      <c r="E140" s="406">
        <f t="shared" si="1"/>
        <v>99.240537185351855</v>
      </c>
    </row>
    <row r="141" spans="1:5" s="366" customFormat="1" ht="22.5" customHeight="1">
      <c r="A141" s="416"/>
      <c r="B141" s="417" t="s">
        <v>284</v>
      </c>
      <c r="C141" s="388"/>
      <c r="D141" s="388"/>
      <c r="E141" s="406"/>
    </row>
    <row r="142" spans="1:5" s="374" customFormat="1" ht="21" customHeight="1">
      <c r="A142" s="410" t="s">
        <v>173</v>
      </c>
      <c r="B142" s="375" t="s">
        <v>205</v>
      </c>
      <c r="C142" s="376">
        <f>SUM(C143:C149)</f>
        <v>65462.1</v>
      </c>
      <c r="D142" s="376">
        <f>SUM(D143:D149)</f>
        <v>65000.6</v>
      </c>
      <c r="E142" s="406">
        <f t="shared" si="1"/>
        <v>99.295011922929461</v>
      </c>
    </row>
    <row r="143" spans="1:5" s="390" customFormat="1" ht="35.25" customHeight="1">
      <c r="A143" s="412" t="s">
        <v>174</v>
      </c>
      <c r="B143" s="381" t="s">
        <v>206</v>
      </c>
      <c r="C143" s="382">
        <v>2298</v>
      </c>
      <c r="D143" s="382">
        <v>2298</v>
      </c>
      <c r="E143" s="406">
        <f t="shared" si="1"/>
        <v>100</v>
      </c>
    </row>
    <row r="144" spans="1:5" s="390" customFormat="1" ht="44.25" customHeight="1">
      <c r="A144" s="412" t="s">
        <v>267</v>
      </c>
      <c r="B144" s="381" t="s">
        <v>268</v>
      </c>
      <c r="C144" s="382">
        <v>1461.6</v>
      </c>
      <c r="D144" s="382">
        <v>1461.6</v>
      </c>
      <c r="E144" s="406">
        <f t="shared" si="1"/>
        <v>100</v>
      </c>
    </row>
    <row r="145" spans="1:5" s="390" customFormat="1" ht="47.25" customHeight="1">
      <c r="A145" s="412" t="s">
        <v>175</v>
      </c>
      <c r="B145" s="381" t="s">
        <v>207</v>
      </c>
      <c r="C145" s="382">
        <v>24537.1</v>
      </c>
      <c r="D145" s="382">
        <v>24533.8</v>
      </c>
      <c r="E145" s="406">
        <f t="shared" si="1"/>
        <v>99.98655097790693</v>
      </c>
    </row>
    <row r="146" spans="1:5" s="390" customFormat="1" ht="54" customHeight="1">
      <c r="A146" s="412" t="s">
        <v>389</v>
      </c>
      <c r="B146" s="381" t="s">
        <v>390</v>
      </c>
      <c r="C146" s="382">
        <v>109.3</v>
      </c>
      <c r="D146" s="382">
        <v>55.8</v>
      </c>
      <c r="E146" s="406">
        <f t="shared" si="1"/>
        <v>51.052150045745648</v>
      </c>
    </row>
    <row r="147" spans="1:5" s="390" customFormat="1" ht="38.25">
      <c r="A147" s="412" t="s">
        <v>176</v>
      </c>
      <c r="B147" s="381" t="s">
        <v>208</v>
      </c>
      <c r="C147" s="382">
        <v>10384.700000000001</v>
      </c>
      <c r="D147" s="382">
        <v>10351</v>
      </c>
      <c r="E147" s="406">
        <f t="shared" si="1"/>
        <v>99.675484125684903</v>
      </c>
    </row>
    <row r="148" spans="1:5" s="390" customFormat="1" ht="15" hidden="1">
      <c r="A148" s="412" t="s">
        <v>262</v>
      </c>
      <c r="B148" s="381" t="s">
        <v>263</v>
      </c>
      <c r="C148" s="382"/>
      <c r="D148" s="382"/>
      <c r="E148" s="406" t="e">
        <f t="shared" si="1"/>
        <v>#DIV/0!</v>
      </c>
    </row>
    <row r="149" spans="1:5" s="390" customFormat="1" ht="15">
      <c r="A149" s="412" t="s">
        <v>177</v>
      </c>
      <c r="B149" s="381" t="s">
        <v>209</v>
      </c>
      <c r="C149" s="382">
        <v>26671.4</v>
      </c>
      <c r="D149" s="382">
        <v>26300.400000000001</v>
      </c>
      <c r="E149" s="406">
        <f t="shared" si="1"/>
        <v>98.6089969030497</v>
      </c>
    </row>
    <row r="150" spans="1:5" s="374" customFormat="1" ht="25.5">
      <c r="A150" s="410" t="s">
        <v>178</v>
      </c>
      <c r="B150" s="375" t="s">
        <v>210</v>
      </c>
      <c r="C150" s="376">
        <f>C151+C152</f>
        <v>6561.5</v>
      </c>
      <c r="D150" s="376">
        <f>D151+D152</f>
        <v>6561.5</v>
      </c>
      <c r="E150" s="406">
        <f t="shared" si="1"/>
        <v>100</v>
      </c>
    </row>
    <row r="151" spans="1:5" ht="38.25">
      <c r="A151" s="411" t="s">
        <v>179</v>
      </c>
      <c r="B151" s="372" t="s">
        <v>211</v>
      </c>
      <c r="C151" s="377">
        <v>6521.5</v>
      </c>
      <c r="D151" s="377">
        <v>6521.5</v>
      </c>
      <c r="E151" s="406">
        <f t="shared" si="1"/>
        <v>100</v>
      </c>
    </row>
    <row r="152" spans="1:5" ht="25.5">
      <c r="A152" s="411" t="s">
        <v>422</v>
      </c>
      <c r="B152" s="372" t="s">
        <v>423</v>
      </c>
      <c r="C152" s="377">
        <v>40</v>
      </c>
      <c r="D152" s="377">
        <v>40</v>
      </c>
      <c r="E152" s="406">
        <f t="shared" si="1"/>
        <v>100</v>
      </c>
    </row>
    <row r="153" spans="1:5" s="374" customFormat="1" ht="14.25">
      <c r="A153" s="410" t="s">
        <v>180</v>
      </c>
      <c r="B153" s="375" t="s">
        <v>212</v>
      </c>
      <c r="C153" s="376">
        <f>C154+C155+C156+C157</f>
        <v>156230.69999999998</v>
      </c>
      <c r="D153" s="376">
        <f>D154+D155+D156+D157</f>
        <v>146775.69999999998</v>
      </c>
      <c r="E153" s="406">
        <f t="shared" si="1"/>
        <v>93.948052463440277</v>
      </c>
    </row>
    <row r="154" spans="1:5" ht="15">
      <c r="A154" s="411" t="s">
        <v>181</v>
      </c>
      <c r="B154" s="372" t="s">
        <v>213</v>
      </c>
      <c r="C154" s="377">
        <v>71145</v>
      </c>
      <c r="D154" s="377">
        <v>70939.8</v>
      </c>
      <c r="E154" s="406">
        <f t="shared" si="1"/>
        <v>99.711574952561676</v>
      </c>
    </row>
    <row r="155" spans="1:5" ht="15" hidden="1">
      <c r="A155" s="411" t="s">
        <v>182</v>
      </c>
      <c r="B155" s="372" t="s">
        <v>214</v>
      </c>
      <c r="C155" s="377"/>
      <c r="D155" s="377"/>
      <c r="E155" s="406" t="e">
        <f t="shared" si="1"/>
        <v>#DIV/0!</v>
      </c>
    </row>
    <row r="156" spans="1:5" ht="15">
      <c r="A156" s="411" t="s">
        <v>183</v>
      </c>
      <c r="B156" s="372" t="s">
        <v>215</v>
      </c>
      <c r="C156" s="377">
        <v>84766.3</v>
      </c>
      <c r="D156" s="377">
        <v>75516.5</v>
      </c>
      <c r="E156" s="406">
        <f t="shared" si="1"/>
        <v>89.087880443053422</v>
      </c>
    </row>
    <row r="157" spans="1:5" ht="15">
      <c r="A157" s="411" t="s">
        <v>184</v>
      </c>
      <c r="B157" s="372" t="s">
        <v>216</v>
      </c>
      <c r="C157" s="377">
        <v>319.39999999999998</v>
      </c>
      <c r="D157" s="377">
        <v>319.39999999999998</v>
      </c>
      <c r="E157" s="406">
        <f t="shared" si="1"/>
        <v>100</v>
      </c>
    </row>
    <row r="158" spans="1:5" s="374" customFormat="1" ht="14.25" hidden="1">
      <c r="A158" s="410" t="s">
        <v>259</v>
      </c>
      <c r="B158" s="375" t="s">
        <v>260</v>
      </c>
      <c r="C158" s="376">
        <f>C159</f>
        <v>0</v>
      </c>
      <c r="D158" s="376">
        <f>D159</f>
        <v>0</v>
      </c>
      <c r="E158" s="406" t="e">
        <f t="shared" ref="E158:E198" si="2">D158/C158*100</f>
        <v>#DIV/0!</v>
      </c>
    </row>
    <row r="159" spans="1:5" ht="15" hidden="1">
      <c r="A159" s="411" t="s">
        <v>264</v>
      </c>
      <c r="B159" s="372" t="s">
        <v>265</v>
      </c>
      <c r="C159" s="377"/>
      <c r="D159" s="377"/>
      <c r="E159" s="406" t="e">
        <f t="shared" si="2"/>
        <v>#DIV/0!</v>
      </c>
    </row>
    <row r="160" spans="1:5" ht="14.25">
      <c r="A160" s="410" t="s">
        <v>259</v>
      </c>
      <c r="B160" s="375" t="s">
        <v>337</v>
      </c>
      <c r="C160" s="376">
        <f>C161</f>
        <v>1460</v>
      </c>
      <c r="D160" s="376">
        <f>D161</f>
        <v>1460</v>
      </c>
      <c r="E160" s="406">
        <f t="shared" si="2"/>
        <v>100</v>
      </c>
    </row>
    <row r="161" spans="1:5" ht="15">
      <c r="A161" s="411" t="s">
        <v>264</v>
      </c>
      <c r="B161" s="372" t="s">
        <v>265</v>
      </c>
      <c r="C161" s="377">
        <v>1460</v>
      </c>
      <c r="D161" s="377">
        <v>1460</v>
      </c>
      <c r="E161" s="406">
        <f t="shared" si="2"/>
        <v>100</v>
      </c>
    </row>
    <row r="162" spans="1:5" s="374" customFormat="1" ht="14.25">
      <c r="A162" s="410" t="s">
        <v>185</v>
      </c>
      <c r="B162" s="375" t="s">
        <v>217</v>
      </c>
      <c r="C162" s="376">
        <f>C163+C164+C165+C167+C166</f>
        <v>944930</v>
      </c>
      <c r="D162" s="376">
        <f>D163+D164+D165+D167+D166</f>
        <v>943695</v>
      </c>
      <c r="E162" s="406">
        <f t="shared" si="2"/>
        <v>99.869302488014995</v>
      </c>
    </row>
    <row r="163" spans="1:5" ht="15">
      <c r="A163" s="411" t="s">
        <v>186</v>
      </c>
      <c r="B163" s="372" t="s">
        <v>218</v>
      </c>
      <c r="C163" s="377">
        <v>293687.09999999998</v>
      </c>
      <c r="D163" s="377">
        <v>292839.59999999998</v>
      </c>
      <c r="E163" s="406">
        <f t="shared" si="2"/>
        <v>99.711427570363156</v>
      </c>
    </row>
    <row r="164" spans="1:5" ht="15">
      <c r="A164" s="411" t="s">
        <v>187</v>
      </c>
      <c r="B164" s="372" t="s">
        <v>219</v>
      </c>
      <c r="C164" s="377">
        <v>560398.1</v>
      </c>
      <c r="D164" s="377">
        <v>560187.5</v>
      </c>
      <c r="E164" s="406">
        <f t="shared" si="2"/>
        <v>99.962419572800115</v>
      </c>
    </row>
    <row r="165" spans="1:5" ht="15">
      <c r="A165" s="411" t="s">
        <v>294</v>
      </c>
      <c r="B165" s="372" t="s">
        <v>295</v>
      </c>
      <c r="C165" s="377">
        <v>48530.1</v>
      </c>
      <c r="D165" s="377">
        <v>48396.5</v>
      </c>
      <c r="E165" s="406">
        <f t="shared" si="2"/>
        <v>99.724706934459235</v>
      </c>
    </row>
    <row r="166" spans="1:5" ht="15">
      <c r="A166" s="411" t="s">
        <v>391</v>
      </c>
      <c r="B166" s="372" t="s">
        <v>392</v>
      </c>
      <c r="C166" s="377">
        <v>3992.4</v>
      </c>
      <c r="D166" s="377">
        <v>3992.4</v>
      </c>
      <c r="E166" s="406">
        <f t="shared" si="2"/>
        <v>100</v>
      </c>
    </row>
    <row r="167" spans="1:5" ht="15">
      <c r="A167" s="411" t="s">
        <v>188</v>
      </c>
      <c r="B167" s="372" t="s">
        <v>220</v>
      </c>
      <c r="C167" s="377">
        <v>38322.300000000003</v>
      </c>
      <c r="D167" s="377">
        <v>38279</v>
      </c>
      <c r="E167" s="406">
        <f t="shared" si="2"/>
        <v>99.887010957066764</v>
      </c>
    </row>
    <row r="168" spans="1:5" s="374" customFormat="1" ht="14.25">
      <c r="A168" s="410" t="s">
        <v>189</v>
      </c>
      <c r="B168" s="375" t="s">
        <v>221</v>
      </c>
      <c r="C168" s="376">
        <f>C169+C170</f>
        <v>67322.899999999994</v>
      </c>
      <c r="D168" s="376">
        <f>D169+D170</f>
        <v>66457.600000000006</v>
      </c>
      <c r="E168" s="406">
        <f t="shared" si="2"/>
        <v>98.714701832511693</v>
      </c>
    </row>
    <row r="169" spans="1:5" ht="15">
      <c r="A169" s="411" t="s">
        <v>190</v>
      </c>
      <c r="B169" s="372" t="s">
        <v>222</v>
      </c>
      <c r="C169" s="377">
        <v>55324.4</v>
      </c>
      <c r="D169" s="377">
        <v>54499</v>
      </c>
      <c r="E169" s="406">
        <f t="shared" si="2"/>
        <v>98.508072387590289</v>
      </c>
    </row>
    <row r="170" spans="1:5" ht="21" customHeight="1">
      <c r="A170" s="411" t="s">
        <v>191</v>
      </c>
      <c r="B170" s="372" t="s">
        <v>223</v>
      </c>
      <c r="C170" s="377">
        <v>11998.5</v>
      </c>
      <c r="D170" s="377">
        <v>11958.6</v>
      </c>
      <c r="E170" s="406">
        <f t="shared" si="2"/>
        <v>99.667458432304045</v>
      </c>
    </row>
    <row r="171" spans="1:5" s="374" customFormat="1" ht="14.25">
      <c r="A171" s="410" t="s">
        <v>192</v>
      </c>
      <c r="B171" s="375" t="s">
        <v>224</v>
      </c>
      <c r="C171" s="376">
        <f>C172+C173+C174+C175</f>
        <v>31322.600000000002</v>
      </c>
      <c r="D171" s="376">
        <f>D172+D173+D174+D175</f>
        <v>31322.5</v>
      </c>
      <c r="E171" s="406">
        <f t="shared" si="2"/>
        <v>99.999680741700871</v>
      </c>
    </row>
    <row r="172" spans="1:5" ht="15">
      <c r="A172" s="411" t="s">
        <v>193</v>
      </c>
      <c r="B172" s="372" t="s">
        <v>225</v>
      </c>
      <c r="C172" s="377">
        <v>4868.8999999999996</v>
      </c>
      <c r="D172" s="377">
        <v>4868.8999999999996</v>
      </c>
      <c r="E172" s="406">
        <f t="shared" si="2"/>
        <v>100</v>
      </c>
    </row>
    <row r="173" spans="1:5" ht="15">
      <c r="A173" s="411" t="s">
        <v>194</v>
      </c>
      <c r="B173" s="372" t="s">
        <v>226</v>
      </c>
      <c r="C173" s="377">
        <v>3827.3</v>
      </c>
      <c r="D173" s="377">
        <v>3827.3</v>
      </c>
      <c r="E173" s="406">
        <f t="shared" si="2"/>
        <v>100</v>
      </c>
    </row>
    <row r="174" spans="1:5" ht="15">
      <c r="A174" s="411" t="s">
        <v>195</v>
      </c>
      <c r="B174" s="372" t="s">
        <v>227</v>
      </c>
      <c r="C174" s="377">
        <v>21026.400000000001</v>
      </c>
      <c r="D174" s="377">
        <v>21026.3</v>
      </c>
      <c r="E174" s="406">
        <f t="shared" si="2"/>
        <v>99.999524407411627</v>
      </c>
    </row>
    <row r="175" spans="1:5" ht="15">
      <c r="A175" s="411" t="s">
        <v>269</v>
      </c>
      <c r="B175" s="372" t="s">
        <v>270</v>
      </c>
      <c r="C175" s="377">
        <v>1600</v>
      </c>
      <c r="D175" s="377">
        <v>1600</v>
      </c>
      <c r="E175" s="406">
        <f t="shared" si="2"/>
        <v>100</v>
      </c>
    </row>
    <row r="176" spans="1:5" s="374" customFormat="1" ht="14.25">
      <c r="A176" s="410" t="s">
        <v>196</v>
      </c>
      <c r="B176" s="375" t="s">
        <v>228</v>
      </c>
      <c r="C176" s="376">
        <f>C177+C178</f>
        <v>12399.3</v>
      </c>
      <c r="D176" s="376">
        <f>D177+D178</f>
        <v>11809.9</v>
      </c>
      <c r="E176" s="406">
        <f t="shared" si="2"/>
        <v>95.24650585113676</v>
      </c>
    </row>
    <row r="177" spans="1:5" ht="15">
      <c r="A177" s="411" t="s">
        <v>197</v>
      </c>
      <c r="B177" s="372" t="s">
        <v>229</v>
      </c>
      <c r="C177" s="377">
        <v>270.3</v>
      </c>
      <c r="D177" s="377">
        <v>270.3</v>
      </c>
      <c r="E177" s="406">
        <f t="shared" si="2"/>
        <v>100</v>
      </c>
    </row>
    <row r="178" spans="1:5" ht="15">
      <c r="A178" s="411" t="s">
        <v>198</v>
      </c>
      <c r="B178" s="372" t="s">
        <v>230</v>
      </c>
      <c r="C178" s="377">
        <v>12129</v>
      </c>
      <c r="D178" s="377">
        <v>11539.6</v>
      </c>
      <c r="E178" s="406">
        <f t="shared" si="2"/>
        <v>95.140572182372836</v>
      </c>
    </row>
    <row r="179" spans="1:5" ht="15">
      <c r="A179" s="411" t="s">
        <v>424</v>
      </c>
      <c r="B179" s="372" t="s">
        <v>426</v>
      </c>
      <c r="C179" s="377">
        <f>SUM(C180)</f>
        <v>830</v>
      </c>
      <c r="D179" s="377">
        <f>SUM(D180)</f>
        <v>830</v>
      </c>
      <c r="E179" s="406">
        <f t="shared" si="2"/>
        <v>100</v>
      </c>
    </row>
    <row r="180" spans="1:5" ht="15">
      <c r="A180" s="411" t="s">
        <v>425</v>
      </c>
      <c r="B180" s="372" t="s">
        <v>427</v>
      </c>
      <c r="C180" s="377">
        <v>830</v>
      </c>
      <c r="D180" s="377">
        <v>830</v>
      </c>
      <c r="E180" s="406">
        <f t="shared" si="2"/>
        <v>100</v>
      </c>
    </row>
    <row r="181" spans="1:5" s="374" customFormat="1" ht="25.5">
      <c r="A181" s="410" t="s">
        <v>199</v>
      </c>
      <c r="B181" s="375" t="s">
        <v>231</v>
      </c>
      <c r="C181" s="376">
        <f>C182</f>
        <v>17.2</v>
      </c>
      <c r="D181" s="376">
        <f>D182</f>
        <v>16.8</v>
      </c>
      <c r="E181" s="406">
        <f t="shared" si="2"/>
        <v>97.674418604651166</v>
      </c>
    </row>
    <row r="182" spans="1:5" ht="25.5">
      <c r="A182" s="411" t="s">
        <v>200</v>
      </c>
      <c r="B182" s="372" t="s">
        <v>232</v>
      </c>
      <c r="C182" s="377">
        <v>17.2</v>
      </c>
      <c r="D182" s="377">
        <v>16.8</v>
      </c>
      <c r="E182" s="406">
        <f t="shared" si="2"/>
        <v>97.674418604651166</v>
      </c>
    </row>
    <row r="183" spans="1:5" s="374" customFormat="1" ht="47.25" customHeight="1">
      <c r="A183" s="410" t="s">
        <v>201</v>
      </c>
      <c r="B183" s="375" t="s">
        <v>233</v>
      </c>
      <c r="C183" s="376">
        <f>C184+C185+C186</f>
        <v>216436.9</v>
      </c>
      <c r="D183" s="376">
        <f>D184+D185+D186</f>
        <v>204126.3</v>
      </c>
      <c r="E183" s="406">
        <f t="shared" si="2"/>
        <v>94.31215287226901</v>
      </c>
    </row>
    <row r="184" spans="1:5" ht="38.25">
      <c r="A184" s="411" t="s">
        <v>202</v>
      </c>
      <c r="B184" s="372" t="s">
        <v>234</v>
      </c>
      <c r="C184" s="377">
        <v>22713</v>
      </c>
      <c r="D184" s="377">
        <v>22713</v>
      </c>
      <c r="E184" s="406">
        <f t="shared" si="2"/>
        <v>100</v>
      </c>
    </row>
    <row r="185" spans="1:5" ht="15">
      <c r="A185" s="411" t="s">
        <v>203</v>
      </c>
      <c r="B185" s="372" t="s">
        <v>235</v>
      </c>
      <c r="C185" s="377">
        <v>8545</v>
      </c>
      <c r="D185" s="377">
        <v>8545</v>
      </c>
      <c r="E185" s="406">
        <f t="shared" si="2"/>
        <v>100</v>
      </c>
    </row>
    <row r="186" spans="1:5" ht="15">
      <c r="A186" s="411" t="s">
        <v>204</v>
      </c>
      <c r="B186" s="372" t="s">
        <v>236</v>
      </c>
      <c r="C186" s="377">
        <v>185178.9</v>
      </c>
      <c r="D186" s="377">
        <v>172868.3</v>
      </c>
      <c r="E186" s="406">
        <f t="shared" si="2"/>
        <v>93.352050368589516</v>
      </c>
    </row>
    <row r="187" spans="1:5" s="379" customFormat="1" ht="25.5" customHeight="1">
      <c r="A187" s="407"/>
      <c r="B187" s="408" t="s">
        <v>238</v>
      </c>
      <c r="C187" s="409">
        <f>C142+C150+C153+C160+C162+C168+C171+C176+C181+C183+C179</f>
        <v>1502973.2</v>
      </c>
      <c r="D187" s="409">
        <f>D142+D150+D153+D160+D162+D168+D171+D176+D181+D183+D179</f>
        <v>1478055.9000000001</v>
      </c>
      <c r="E187" s="406">
        <f t="shared" si="2"/>
        <v>98.342132780544603</v>
      </c>
    </row>
    <row r="188" spans="1:5" s="379" customFormat="1" ht="34.5" customHeight="1">
      <c r="A188" s="413"/>
      <c r="B188" s="408" t="s">
        <v>237</v>
      </c>
      <c r="C188" s="409">
        <f>C140-C187</f>
        <v>-29418.500000000233</v>
      </c>
      <c r="D188" s="409">
        <f>D140-D187</f>
        <v>-15692.300000000512</v>
      </c>
      <c r="E188" s="406">
        <f t="shared" si="2"/>
        <v>53.341604772508411</v>
      </c>
    </row>
    <row r="189" spans="1:5" s="374" customFormat="1" ht="25.5" customHeight="1">
      <c r="A189" s="410" t="s">
        <v>239</v>
      </c>
      <c r="B189" s="375" t="s">
        <v>247</v>
      </c>
      <c r="C189" s="376">
        <f>SUM(C190+C196+C194)</f>
        <v>29418.5</v>
      </c>
      <c r="D189" s="376">
        <f>SUM(D190+D196+D194)</f>
        <v>15692.300000000047</v>
      </c>
      <c r="E189" s="406">
        <f t="shared" si="2"/>
        <v>53.341604772507253</v>
      </c>
    </row>
    <row r="190" spans="1:5" s="374" customFormat="1" ht="25.5">
      <c r="A190" s="410" t="s">
        <v>240</v>
      </c>
      <c r="B190" s="375" t="s">
        <v>248</v>
      </c>
      <c r="C190" s="376">
        <f>C191</f>
        <v>-1200</v>
      </c>
      <c r="D190" s="376">
        <f>D191</f>
        <v>-1200</v>
      </c>
      <c r="E190" s="406">
        <f t="shared" si="2"/>
        <v>100</v>
      </c>
    </row>
    <row r="191" spans="1:5" s="374" customFormat="1" ht="25.5">
      <c r="A191" s="410" t="s">
        <v>241</v>
      </c>
      <c r="B191" s="375" t="s">
        <v>249</v>
      </c>
      <c r="C191" s="376">
        <f>SUM(C192:C193)</f>
        <v>-1200</v>
      </c>
      <c r="D191" s="376">
        <f>SUM(D192:D193)</f>
        <v>-1200</v>
      </c>
      <c r="E191" s="406">
        <f t="shared" si="2"/>
        <v>100</v>
      </c>
    </row>
    <row r="192" spans="1:5" s="390" customFormat="1" ht="38.25" hidden="1">
      <c r="A192" s="412" t="s">
        <v>242</v>
      </c>
      <c r="B192" s="381" t="s">
        <v>250</v>
      </c>
      <c r="C192" s="382"/>
      <c r="D192" s="382"/>
      <c r="E192" s="406" t="e">
        <f t="shared" si="2"/>
        <v>#DIV/0!</v>
      </c>
    </row>
    <row r="193" spans="1:5" s="390" customFormat="1" ht="38.25">
      <c r="A193" s="412" t="s">
        <v>243</v>
      </c>
      <c r="B193" s="381" t="s">
        <v>251</v>
      </c>
      <c r="C193" s="392">
        <v>-1200</v>
      </c>
      <c r="D193" s="392">
        <v>-1200</v>
      </c>
      <c r="E193" s="406">
        <f t="shared" si="2"/>
        <v>100</v>
      </c>
    </row>
    <row r="194" spans="1:5" s="390" customFormat="1" ht="39.75" customHeight="1">
      <c r="A194" s="412" t="s">
        <v>429</v>
      </c>
      <c r="B194" s="397" t="s">
        <v>428</v>
      </c>
      <c r="C194" s="382">
        <v>3234</v>
      </c>
      <c r="D194" s="382">
        <v>3234</v>
      </c>
      <c r="E194" s="406">
        <f t="shared" si="2"/>
        <v>100</v>
      </c>
    </row>
    <row r="195" spans="1:5" s="374" customFormat="1" ht="14.25">
      <c r="A195" s="410" t="s">
        <v>240</v>
      </c>
      <c r="B195" s="375" t="s">
        <v>252</v>
      </c>
      <c r="C195" s="376">
        <f>SUM(C196)</f>
        <v>27384.5</v>
      </c>
      <c r="D195" s="376">
        <f>SUM(D196)</f>
        <v>13658.300000000047</v>
      </c>
      <c r="E195" s="406">
        <f t="shared" si="2"/>
        <v>49.876024758531457</v>
      </c>
    </row>
    <row r="196" spans="1:5" s="374" customFormat="1" ht="25.5">
      <c r="A196" s="410" t="s">
        <v>244</v>
      </c>
      <c r="B196" s="375" t="s">
        <v>253</v>
      </c>
      <c r="C196" s="389">
        <f>SUM(C197:C198)</f>
        <v>27384.5</v>
      </c>
      <c r="D196" s="389">
        <f>SUM(D197:D198)</f>
        <v>13658.300000000047</v>
      </c>
      <c r="E196" s="406">
        <f t="shared" si="2"/>
        <v>49.876024758531457</v>
      </c>
    </row>
    <row r="197" spans="1:5" s="374" customFormat="1" ht="14.25">
      <c r="A197" s="410" t="s">
        <v>245</v>
      </c>
      <c r="B197" s="375" t="s">
        <v>254</v>
      </c>
      <c r="C197" s="376">
        <v>-1477625.3</v>
      </c>
      <c r="D197" s="376">
        <v>-1480303.5</v>
      </c>
      <c r="E197" s="406">
        <f t="shared" si="2"/>
        <v>100.18125028043308</v>
      </c>
    </row>
    <row r="198" spans="1:5" s="374" customFormat="1" ht="14.25">
      <c r="A198" s="410" t="s">
        <v>246</v>
      </c>
      <c r="B198" s="375" t="s">
        <v>255</v>
      </c>
      <c r="C198" s="376">
        <v>1505009.8</v>
      </c>
      <c r="D198" s="376">
        <v>1493961.8</v>
      </c>
      <c r="E198" s="406">
        <f t="shared" si="2"/>
        <v>99.265918401328676</v>
      </c>
    </row>
    <row r="199" spans="1:5">
      <c r="A199" s="366"/>
      <c r="B199" s="366"/>
      <c r="C199" s="366"/>
    </row>
    <row r="200" spans="1:5">
      <c r="A200" s="366"/>
      <c r="B200" s="366"/>
      <c r="C200" s="366"/>
    </row>
    <row r="201" spans="1:5">
      <c r="A201" s="366"/>
      <c r="B201" s="366"/>
      <c r="C201" s="366"/>
    </row>
  </sheetData>
  <customSheetViews>
    <customSheetView guid="{1A1A1EB2-31F4-46DB-A8AF-D039AE268F1E}" scale="90" fitToPage="1" printArea="1" hiddenRows="1" view="pageBreakPreview" topLeftCell="A184">
      <selection activeCell="C5" sqref="C5"/>
      <rowBreaks count="11" manualBreakCount="11">
        <brk id="76" max="4" man="1"/>
        <brk id="84" max="4" man="1"/>
        <brk id="87" max="4" man="1"/>
        <brk id="90" max="4" man="1"/>
        <brk id="106" max="4" man="1"/>
        <brk id="127" max="4" man="1"/>
        <brk id="128" max="4" man="1"/>
        <brk id="132" max="4" man="1"/>
        <brk id="137" max="4" man="1"/>
        <brk id="155" max="4" man="1"/>
        <brk id="190" max="16383" man="1"/>
      </rowBreaks>
      <pageMargins left="1.299212598425197" right="0.31496062992125984" top="0.15748031496062992" bottom="0.15748031496062992" header="0.31496062992125984" footer="0.31496062992125984"/>
      <pageSetup paperSize="9" scale="53" fitToHeight="3" orientation="portrait" r:id="rId1"/>
    </customSheetView>
    <customSheetView guid="{57BBB4D9-30EF-41A7-A07A-8B6EB44CC31F}" scale="90" printArea="1" hiddenRows="1" view="pageBreakPreview" topLeftCell="A163">
      <selection activeCell="C125" sqref="C125"/>
      <rowBreaks count="7" manualBreakCount="7">
        <brk id="77" max="4" man="1"/>
        <brk id="104" max="4" man="1"/>
        <brk id="107" max="4" man="1"/>
        <brk id="128" max="4" man="1"/>
        <brk id="129" max="4" man="1"/>
        <brk id="149" max="4" man="1"/>
        <brk id="181" max="16383" man="1"/>
      </rowBreaks>
      <pageMargins left="0.70866141732283472" right="0.31496062992125984" top="0.15748031496062992" bottom="0.15748031496062992" header="0.31496062992125984" footer="0.31496062992125984"/>
      <pageSetup paperSize="9" scale="67" orientation="portrait" r:id="rId2"/>
    </customSheetView>
    <customSheetView guid="{F53BA047-7CE7-44C2-8D09-9E016CD716F7}" topLeftCell="A55">
      <selection activeCell="C6" sqref="C6"/>
      <pageMargins left="0.70866141732283472" right="0.31496062992125984" top="0.35433070866141736" bottom="0.15748031496062992" header="0.31496062992125984" footer="0.31496062992125984"/>
      <pageSetup paperSize="9" orientation="portrait" r:id="rId3"/>
    </customSheetView>
    <customSheetView guid="{4DDC44E0-FDE7-4C76-B2CB-EB1E9D545DCF}" scale="60" showPageBreaks="1" printArea="1" view="pageBreakPreview" topLeftCell="A4">
      <selection activeCell="B37" sqref="B37"/>
      <pageMargins left="0.70866141732283472" right="0.31496062992125984" top="0.35433070866141736" bottom="0.15748031496062992" header="0.31496062992125984" footer="0.31496062992125984"/>
      <pageSetup paperSize="9" scale="84" orientation="portrait" r:id="rId4"/>
    </customSheetView>
    <customSheetView guid="{13FFC561-9489-11D9-88B5-0050705212CF}" scale="90" fitToPage="1" printArea="1" hiddenRows="1" view="pageBreakPreview" topLeftCell="A175">
      <selection activeCell="D197" sqref="D197"/>
      <rowBreaks count="11" manualBreakCount="11">
        <brk id="76" max="4" man="1"/>
        <brk id="84" max="4" man="1"/>
        <brk id="87" max="4" man="1"/>
        <brk id="90" max="4" man="1"/>
        <brk id="106" max="4" man="1"/>
        <brk id="127" max="4" man="1"/>
        <brk id="128" max="4" man="1"/>
        <brk id="132" max="4" man="1"/>
        <brk id="137" max="4" man="1"/>
        <brk id="155" max="4" man="1"/>
        <brk id="190" max="16383" man="1"/>
      </rowBreaks>
      <pageMargins left="1.299212598425197" right="0.31496062992125984" top="0.15748031496062992" bottom="0.15748031496062992" header="0.31496062992125984" footer="0.31496062992125984"/>
      <pageSetup paperSize="9" scale="53" fitToHeight="3" orientation="portrait" r:id="rId5"/>
    </customSheetView>
  </customSheetViews>
  <pageMargins left="1.299212598425197" right="0.31496062992125984" top="0.15748031496062992" bottom="0.15748031496062992" header="0.31496062992125984" footer="0.31496062992125984"/>
  <pageSetup paperSize="9" scale="53" fitToHeight="3" orientation="portrait" r:id="rId6"/>
  <rowBreaks count="11" manualBreakCount="11">
    <brk id="76" max="4" man="1"/>
    <brk id="84" max="4" man="1"/>
    <brk id="87" max="4" man="1"/>
    <brk id="90" max="4" man="1"/>
    <brk id="106" max="4" man="1"/>
    <brk id="127" max="4" man="1"/>
    <brk id="128" max="4" man="1"/>
    <brk id="132" max="4" man="1"/>
    <brk id="137" max="4" man="1"/>
    <brk id="155" max="4" man="1"/>
    <brk id="19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L62"/>
  <sheetViews>
    <sheetView workbookViewId="0">
      <selection sqref="A1:IV65536"/>
    </sheetView>
  </sheetViews>
  <sheetFormatPr defaultRowHeight="15"/>
  <cols>
    <col min="1" max="1" width="17" style="354" customWidth="1"/>
    <col min="2" max="2" width="35.140625" style="354" customWidth="1"/>
    <col min="3" max="3" width="8.85546875" customWidth="1"/>
    <col min="4" max="4" width="10.140625" style="152" customWidth="1"/>
    <col min="5" max="5" width="8.140625" style="306" customWidth="1"/>
    <col min="6" max="6" width="8.85546875" style="152" customWidth="1"/>
    <col min="7" max="7" width="8.7109375" style="152" customWidth="1"/>
    <col min="8" max="8" width="9" style="152" customWidth="1"/>
    <col min="9" max="9" width="8.42578125" customWidth="1"/>
    <col min="10" max="10" width="8.5703125" customWidth="1"/>
    <col min="11" max="11" width="9.7109375" customWidth="1"/>
  </cols>
  <sheetData>
    <row r="1" spans="1:12">
      <c r="A1" s="314"/>
      <c r="B1" s="314"/>
      <c r="C1" s="244"/>
      <c r="D1" s="245"/>
      <c r="E1" s="246"/>
      <c r="F1" s="245"/>
      <c r="G1" s="245"/>
      <c r="H1" s="247"/>
    </row>
    <row r="2" spans="1:12" ht="15.75">
      <c r="A2" s="315" t="s">
        <v>152</v>
      </c>
      <c r="B2" s="316"/>
      <c r="C2" s="147"/>
      <c r="D2" s="149"/>
      <c r="E2" s="149"/>
      <c r="F2" s="149"/>
      <c r="G2" s="149"/>
      <c r="H2" s="307"/>
    </row>
    <row r="3" spans="1:12" ht="12.75">
      <c r="A3" s="317"/>
      <c r="B3" s="317"/>
      <c r="C3" s="248"/>
      <c r="D3" s="249"/>
      <c r="E3" s="249"/>
      <c r="F3" s="249"/>
      <c r="G3" s="249"/>
      <c r="H3" s="250"/>
      <c r="I3" s="251"/>
      <c r="J3" s="251"/>
      <c r="K3" s="251"/>
    </row>
    <row r="4" spans="1:12" ht="27.75" customHeight="1">
      <c r="A4" s="318" t="s">
        <v>36</v>
      </c>
      <c r="B4" s="319" t="s">
        <v>0</v>
      </c>
      <c r="C4" s="254" t="s">
        <v>132</v>
      </c>
      <c r="E4" s="152"/>
      <c r="F4" s="255" t="s">
        <v>133</v>
      </c>
      <c r="I4" s="256" t="s">
        <v>134</v>
      </c>
    </row>
    <row r="5" spans="1:12" ht="39" customHeight="1" thickBot="1">
      <c r="A5" s="320"/>
      <c r="B5" s="320"/>
      <c r="C5" s="258" t="s">
        <v>135</v>
      </c>
      <c r="D5" s="259" t="s">
        <v>136</v>
      </c>
      <c r="E5" s="259" t="s">
        <v>137</v>
      </c>
      <c r="F5" s="260" t="s">
        <v>135</v>
      </c>
      <c r="G5" s="259" t="s">
        <v>136</v>
      </c>
      <c r="H5" s="259" t="s">
        <v>137</v>
      </c>
      <c r="I5" s="260" t="s">
        <v>135</v>
      </c>
      <c r="J5" s="259" t="s">
        <v>136</v>
      </c>
      <c r="K5" s="259" t="s">
        <v>137</v>
      </c>
    </row>
    <row r="6" spans="1:12" ht="22.5" customHeight="1" thickBot="1">
      <c r="A6" s="321" t="s">
        <v>138</v>
      </c>
      <c r="B6" s="322" t="s">
        <v>139</v>
      </c>
      <c r="C6" s="357">
        <f>D6+E6</f>
        <v>197052.59999999998</v>
      </c>
      <c r="D6" s="358">
        <f>D7+D57+D58+D59</f>
        <v>127930.4</v>
      </c>
      <c r="E6" s="358">
        <f>E7+E57+E58+E59</f>
        <v>69122.2</v>
      </c>
      <c r="F6" s="359">
        <f t="shared" ref="F6:F22" si="0">G6+H6</f>
        <v>171606.30000000005</v>
      </c>
      <c r="G6" s="358">
        <f>G7+G57+G58+G59</f>
        <v>117912.50000000003</v>
      </c>
      <c r="H6" s="358">
        <f>H7+H57+H58+H59</f>
        <v>53693.8</v>
      </c>
      <c r="I6" s="360">
        <f>J6+K6</f>
        <v>-25446.299999999959</v>
      </c>
      <c r="J6" s="361">
        <f>G6-D6</f>
        <v>-10017.899999999965</v>
      </c>
      <c r="K6" s="361">
        <f>H6-E6</f>
        <v>-15428.399999999994</v>
      </c>
    </row>
    <row r="7" spans="1:12" ht="21" customHeight="1" thickBot="1">
      <c r="A7" s="323" t="s">
        <v>41</v>
      </c>
      <c r="B7" s="324" t="s">
        <v>140</v>
      </c>
      <c r="C7" s="362">
        <f>D7+E7</f>
        <v>91730.1</v>
      </c>
      <c r="D7" s="363">
        <f>D8+D10+D14+D19+D24+D28+D39+D44+D46+D49+D53+D54+D55</f>
        <v>56772.000000000007</v>
      </c>
      <c r="E7" s="363">
        <f>E8+E10+E14+E19+E24+E28+E39+E44+E46+E49+E53+E54</f>
        <v>34958.1</v>
      </c>
      <c r="F7" s="362">
        <f t="shared" si="0"/>
        <v>104009.20000000003</v>
      </c>
      <c r="G7" s="363">
        <f>G8+G10+G14+G19+G24+G28+G39+G44+G46+G49+G53+G54</f>
        <v>72194.900000000023</v>
      </c>
      <c r="H7" s="363">
        <f>H8+H10+H14+H19+H24+H28+H39+H44+H46+H49+H53+H54</f>
        <v>31814.300000000003</v>
      </c>
      <c r="I7" s="364">
        <f>J7+K7</f>
        <v>12279.10000000002</v>
      </c>
      <c r="J7" s="363">
        <f>G7-D7</f>
        <v>15422.900000000016</v>
      </c>
      <c r="K7" s="363">
        <f>H7-E7</f>
        <v>-3143.7999999999956</v>
      </c>
      <c r="L7" s="268"/>
    </row>
    <row r="8" spans="1:12" ht="24">
      <c r="A8" s="325" t="s">
        <v>42</v>
      </c>
      <c r="B8" s="326" t="s">
        <v>10</v>
      </c>
      <c r="C8" s="265">
        <f>D8+E8</f>
        <v>69386.600000000006</v>
      </c>
      <c r="D8" s="267">
        <f>D9</f>
        <v>46449.4</v>
      </c>
      <c r="E8" s="267">
        <f>E9</f>
        <v>22937.200000000001</v>
      </c>
      <c r="F8" s="271">
        <f t="shared" si="0"/>
        <v>82155.899999999994</v>
      </c>
      <c r="G8" s="267">
        <f>G9</f>
        <v>61846.400000000001</v>
      </c>
      <c r="H8" s="267">
        <f>H9</f>
        <v>20309.5</v>
      </c>
      <c r="I8" s="265">
        <f>J8+K8</f>
        <v>12769.3</v>
      </c>
      <c r="J8" s="266">
        <f>J9</f>
        <v>15397</v>
      </c>
      <c r="K8" s="266">
        <f>K9</f>
        <v>-2627.7000000000007</v>
      </c>
      <c r="L8" s="268"/>
    </row>
    <row r="9" spans="1:12" ht="16.5" customHeight="1">
      <c r="A9" s="327" t="s">
        <v>43</v>
      </c>
      <c r="B9" s="328" t="s">
        <v>37</v>
      </c>
      <c r="C9" s="265">
        <f>D9+E9</f>
        <v>69386.600000000006</v>
      </c>
      <c r="D9" s="274">
        <v>46449.4</v>
      </c>
      <c r="E9" s="274">
        <v>22937.200000000001</v>
      </c>
      <c r="F9" s="271">
        <f t="shared" si="0"/>
        <v>82155.899999999994</v>
      </c>
      <c r="G9" s="274">
        <v>61846.400000000001</v>
      </c>
      <c r="H9" s="274">
        <v>20309.5</v>
      </c>
      <c r="I9" s="265">
        <f>J9+K9</f>
        <v>12769.3</v>
      </c>
      <c r="J9" s="275">
        <f>G9-D9</f>
        <v>15397</v>
      </c>
      <c r="K9" s="275">
        <f>H9-E9</f>
        <v>-2627.7000000000007</v>
      </c>
      <c r="L9" s="268"/>
    </row>
    <row r="10" spans="1:12" ht="24">
      <c r="A10" s="329" t="s">
        <v>44</v>
      </c>
      <c r="B10" s="330" t="s">
        <v>1</v>
      </c>
      <c r="C10" s="265">
        <f>D10+E10</f>
        <v>5343</v>
      </c>
      <c r="D10" s="267">
        <f>D11+D12+D13</f>
        <v>5261.9</v>
      </c>
      <c r="E10" s="267">
        <f>E11+E12</f>
        <v>81.099999999999994</v>
      </c>
      <c r="F10" s="271">
        <f t="shared" si="0"/>
        <v>5419.3</v>
      </c>
      <c r="G10" s="267">
        <f>G11+G12+G13</f>
        <v>5358.7</v>
      </c>
      <c r="H10" s="267">
        <f>H11+H12</f>
        <v>60.6</v>
      </c>
      <c r="I10" s="266">
        <f>I11+I12</f>
        <v>82.700000000000188</v>
      </c>
      <c r="J10" s="266">
        <f>J11+J12</f>
        <v>103.20000000000017</v>
      </c>
      <c r="K10" s="266">
        <f>K11+K12</f>
        <v>-20.499999999999993</v>
      </c>
      <c r="L10" s="268"/>
    </row>
    <row r="11" spans="1:12" ht="27.75" customHeight="1">
      <c r="A11" s="327" t="s">
        <v>45</v>
      </c>
      <c r="B11" s="328" t="s">
        <v>26</v>
      </c>
      <c r="C11" s="265">
        <f t="shared" ref="C11:C56" si="1">D11+E11</f>
        <v>5135.7</v>
      </c>
      <c r="D11" s="274">
        <v>5135.7</v>
      </c>
      <c r="E11" s="274"/>
      <c r="F11" s="271">
        <f t="shared" si="0"/>
        <v>5180.5</v>
      </c>
      <c r="G11" s="274">
        <v>5180.5</v>
      </c>
      <c r="H11" s="274"/>
      <c r="I11" s="265">
        <f t="shared" ref="I11:I18" si="2">J11+K11</f>
        <v>44.800000000000182</v>
      </c>
      <c r="J11" s="275">
        <f>G11-D11</f>
        <v>44.800000000000182</v>
      </c>
      <c r="K11" s="275">
        <f>H11-E11</f>
        <v>0</v>
      </c>
      <c r="L11" s="268"/>
    </row>
    <row r="12" spans="1:12" ht="12.75" customHeight="1">
      <c r="A12" s="327" t="s">
        <v>46</v>
      </c>
      <c r="B12" s="331" t="s">
        <v>11</v>
      </c>
      <c r="C12" s="265">
        <f t="shared" si="1"/>
        <v>162.39999999999998</v>
      </c>
      <c r="D12" s="274">
        <v>81.3</v>
      </c>
      <c r="E12" s="274">
        <v>81.099999999999994</v>
      </c>
      <c r="F12" s="271">
        <f t="shared" si="0"/>
        <v>200.29999999999998</v>
      </c>
      <c r="G12" s="274">
        <v>139.69999999999999</v>
      </c>
      <c r="H12" s="274">
        <v>60.6</v>
      </c>
      <c r="I12" s="265">
        <f t="shared" si="2"/>
        <v>37.9</v>
      </c>
      <c r="J12" s="275">
        <f>G12-D12</f>
        <v>58.399999999999991</v>
      </c>
      <c r="K12" s="275">
        <f>H12-E12</f>
        <v>-20.499999999999993</v>
      </c>
      <c r="L12" s="268"/>
    </row>
    <row r="13" spans="1:12" ht="12.75" customHeight="1">
      <c r="A13" s="332" t="s">
        <v>106</v>
      </c>
      <c r="B13" s="333" t="s">
        <v>141</v>
      </c>
      <c r="C13" s="265"/>
      <c r="D13" s="274">
        <v>44.9</v>
      </c>
      <c r="E13" s="274"/>
      <c r="F13" s="271"/>
      <c r="G13" s="274">
        <v>38.5</v>
      </c>
      <c r="H13" s="274"/>
      <c r="I13" s="265"/>
      <c r="J13" s="275"/>
      <c r="K13" s="275"/>
      <c r="L13" s="268"/>
    </row>
    <row r="14" spans="1:12" ht="14.25" customHeight="1">
      <c r="A14" s="329" t="s">
        <v>47</v>
      </c>
      <c r="B14" s="334" t="s">
        <v>2</v>
      </c>
      <c r="C14" s="265">
        <f t="shared" si="1"/>
        <v>6582.8</v>
      </c>
      <c r="D14" s="267">
        <f>D15+D16+D17+D18</f>
        <v>0</v>
      </c>
      <c r="E14" s="267">
        <f>E15+E16+E17+E18</f>
        <v>6582.8</v>
      </c>
      <c r="F14" s="271">
        <f t="shared" si="0"/>
        <v>7571.9</v>
      </c>
      <c r="G14" s="267">
        <f>G15+G16+G17+G18</f>
        <v>0</v>
      </c>
      <c r="H14" s="267">
        <f>H15+H16+H17+H18</f>
        <v>7571.9</v>
      </c>
      <c r="I14" s="265">
        <f t="shared" si="2"/>
        <v>989.09999999999968</v>
      </c>
      <c r="J14" s="266">
        <f>J15+J16+J17+J18</f>
        <v>0</v>
      </c>
      <c r="K14" s="266">
        <f>K15+K16+K17+K18</f>
        <v>989.09999999999968</v>
      </c>
      <c r="L14" s="268"/>
    </row>
    <row r="15" spans="1:12" ht="16.5" customHeight="1">
      <c r="A15" s="327" t="s">
        <v>48</v>
      </c>
      <c r="B15" s="331" t="s">
        <v>31</v>
      </c>
      <c r="C15" s="265">
        <f t="shared" si="1"/>
        <v>122.3</v>
      </c>
      <c r="D15" s="274"/>
      <c r="E15" s="274">
        <v>122.3</v>
      </c>
      <c r="F15" s="271">
        <f t="shared" si="0"/>
        <v>98.5</v>
      </c>
      <c r="G15" s="274"/>
      <c r="H15" s="274">
        <v>98.5</v>
      </c>
      <c r="I15" s="265">
        <f t="shared" si="2"/>
        <v>-23.799999999999997</v>
      </c>
      <c r="J15" s="275">
        <f t="shared" ref="J15:K18" si="3">G15-D15</f>
        <v>0</v>
      </c>
      <c r="K15" s="275">
        <f t="shared" si="3"/>
        <v>-23.799999999999997</v>
      </c>
      <c r="L15" s="268"/>
    </row>
    <row r="16" spans="1:12" ht="14.25" customHeight="1">
      <c r="A16" s="327" t="s">
        <v>49</v>
      </c>
      <c r="B16" s="331" t="s">
        <v>27</v>
      </c>
      <c r="C16" s="265">
        <f t="shared" si="1"/>
        <v>0</v>
      </c>
      <c r="D16" s="274"/>
      <c r="E16" s="274"/>
      <c r="F16" s="271">
        <f t="shared" si="0"/>
        <v>0</v>
      </c>
      <c r="G16" s="274"/>
      <c r="H16" s="274"/>
      <c r="I16" s="265">
        <f t="shared" si="2"/>
        <v>0</v>
      </c>
      <c r="J16" s="275">
        <f t="shared" si="3"/>
        <v>0</v>
      </c>
      <c r="K16" s="275">
        <f t="shared" si="3"/>
        <v>0</v>
      </c>
      <c r="L16" s="268"/>
    </row>
    <row r="17" spans="1:12" ht="15.75" customHeight="1">
      <c r="A17" s="327" t="s">
        <v>50</v>
      </c>
      <c r="B17" s="331" t="s">
        <v>28</v>
      </c>
      <c r="C17" s="265">
        <f t="shared" si="1"/>
        <v>0</v>
      </c>
      <c r="D17" s="274"/>
      <c r="E17" s="274"/>
      <c r="F17" s="271">
        <f t="shared" si="0"/>
        <v>0</v>
      </c>
      <c r="G17" s="274"/>
      <c r="H17" s="274"/>
      <c r="I17" s="265">
        <f t="shared" si="2"/>
        <v>0</v>
      </c>
      <c r="J17" s="275">
        <f t="shared" si="3"/>
        <v>0</v>
      </c>
      <c r="K17" s="275">
        <f t="shared" si="3"/>
        <v>0</v>
      </c>
      <c r="L17" s="268"/>
    </row>
    <row r="18" spans="1:12" ht="16.5" customHeight="1">
      <c r="A18" s="327" t="s">
        <v>51</v>
      </c>
      <c r="B18" s="331" t="s">
        <v>3</v>
      </c>
      <c r="C18" s="265">
        <f t="shared" si="1"/>
        <v>6460.5</v>
      </c>
      <c r="D18" s="274"/>
      <c r="E18" s="274">
        <v>6460.5</v>
      </c>
      <c r="F18" s="271">
        <f t="shared" si="0"/>
        <v>7473.4</v>
      </c>
      <c r="G18" s="274"/>
      <c r="H18" s="274">
        <v>7473.4</v>
      </c>
      <c r="I18" s="265">
        <f t="shared" si="2"/>
        <v>1012.8999999999996</v>
      </c>
      <c r="J18" s="275">
        <f t="shared" si="3"/>
        <v>0</v>
      </c>
      <c r="K18" s="275">
        <f t="shared" si="3"/>
        <v>1012.8999999999996</v>
      </c>
      <c r="L18" s="268"/>
    </row>
    <row r="19" spans="1:12" ht="39.75" customHeight="1">
      <c r="A19" s="329" t="s">
        <v>52</v>
      </c>
      <c r="B19" s="334" t="s">
        <v>12</v>
      </c>
      <c r="C19" s="265">
        <f t="shared" si="1"/>
        <v>34</v>
      </c>
      <c r="D19" s="267">
        <f>D20</f>
        <v>34</v>
      </c>
      <c r="E19" s="267">
        <f>E20</f>
        <v>0</v>
      </c>
      <c r="F19" s="271">
        <f t="shared" si="0"/>
        <v>597.1</v>
      </c>
      <c r="G19" s="267">
        <f>G20</f>
        <v>597.1</v>
      </c>
      <c r="H19" s="267">
        <f>H20</f>
        <v>0</v>
      </c>
      <c r="I19" s="265">
        <f>J19+K19</f>
        <v>-0.3</v>
      </c>
      <c r="J19" s="266">
        <f>J20</f>
        <v>-0.3</v>
      </c>
      <c r="K19" s="266">
        <v>0</v>
      </c>
      <c r="L19" s="268"/>
    </row>
    <row r="20" spans="1:12" ht="14.25" customHeight="1">
      <c r="A20" s="327" t="s">
        <v>53</v>
      </c>
      <c r="B20" s="335" t="s">
        <v>13</v>
      </c>
      <c r="C20" s="265">
        <f t="shared" si="1"/>
        <v>34</v>
      </c>
      <c r="D20" s="267">
        <f>D21+D22+D23</f>
        <v>34</v>
      </c>
      <c r="E20" s="267">
        <f>E21+E22</f>
        <v>0</v>
      </c>
      <c r="F20" s="271">
        <f t="shared" si="0"/>
        <v>597.1</v>
      </c>
      <c r="G20" s="267">
        <f>G21+G22+G23</f>
        <v>597.1</v>
      </c>
      <c r="H20" s="267">
        <f>H21+H22</f>
        <v>0</v>
      </c>
      <c r="I20" s="265">
        <f t="shared" ref="I20:I50" si="4">J20+K20</f>
        <v>-0.3</v>
      </c>
      <c r="J20" s="266">
        <f>J21+J22</f>
        <v>-0.3</v>
      </c>
      <c r="K20" s="266">
        <f>K21+K22</f>
        <v>0</v>
      </c>
      <c r="L20" s="268"/>
    </row>
    <row r="21" spans="1:12" ht="24.75" customHeight="1">
      <c r="A21" s="327" t="s">
        <v>54</v>
      </c>
      <c r="B21" s="331" t="s">
        <v>14</v>
      </c>
      <c r="C21" s="265">
        <f t="shared" si="1"/>
        <v>31.3</v>
      </c>
      <c r="D21" s="274">
        <v>31.3</v>
      </c>
      <c r="E21" s="274"/>
      <c r="F21" s="271">
        <f t="shared" si="0"/>
        <v>4.5999999999999996</v>
      </c>
      <c r="G21" s="274">
        <v>4.5999999999999996</v>
      </c>
      <c r="H21" s="274"/>
      <c r="I21" s="265">
        <f t="shared" si="4"/>
        <v>0</v>
      </c>
      <c r="J21" s="275">
        <v>0</v>
      </c>
      <c r="K21" s="275">
        <v>0</v>
      </c>
      <c r="L21" s="268"/>
    </row>
    <row r="22" spans="1:12" ht="26.25" customHeight="1">
      <c r="A22" s="327" t="s">
        <v>55</v>
      </c>
      <c r="B22" s="331" t="s">
        <v>6</v>
      </c>
      <c r="C22" s="265">
        <f t="shared" si="1"/>
        <v>0.3</v>
      </c>
      <c r="D22" s="274">
        <v>0.3</v>
      </c>
      <c r="E22" s="274"/>
      <c r="F22" s="271">
        <f t="shared" si="0"/>
        <v>0</v>
      </c>
      <c r="G22" s="274"/>
      <c r="H22" s="274"/>
      <c r="I22" s="265">
        <f t="shared" si="4"/>
        <v>-0.3</v>
      </c>
      <c r="J22" s="275">
        <f>G22-D22</f>
        <v>-0.3</v>
      </c>
      <c r="K22" s="275">
        <f>H22-E22</f>
        <v>0</v>
      </c>
      <c r="L22" s="268"/>
    </row>
    <row r="23" spans="1:12" ht="26.25" customHeight="1">
      <c r="A23" s="332" t="s">
        <v>104</v>
      </c>
      <c r="B23" s="331" t="s">
        <v>123</v>
      </c>
      <c r="C23" s="265"/>
      <c r="D23" s="274">
        <v>2.4</v>
      </c>
      <c r="E23" s="274"/>
      <c r="F23" s="271"/>
      <c r="G23" s="274">
        <v>592.5</v>
      </c>
      <c r="H23" s="274"/>
      <c r="I23" s="265"/>
      <c r="J23" s="275"/>
      <c r="K23" s="275"/>
      <c r="L23" s="268"/>
    </row>
    <row r="24" spans="1:12" ht="15" customHeight="1">
      <c r="A24" s="329" t="s">
        <v>56</v>
      </c>
      <c r="B24" s="334" t="s">
        <v>4</v>
      </c>
      <c r="C24" s="265">
        <f t="shared" si="1"/>
        <v>1248.6000000000001</v>
      </c>
      <c r="D24" s="267">
        <f>D25+D26+D27</f>
        <v>1028.4000000000001</v>
      </c>
      <c r="E24" s="267">
        <f>E25+E26+E27</f>
        <v>220.2</v>
      </c>
      <c r="F24" s="271">
        <f t="shared" ref="F24:F38" si="5">G24+H24</f>
        <v>2088.6999999999998</v>
      </c>
      <c r="G24" s="267">
        <f>G25+G26+G27</f>
        <v>1906</v>
      </c>
      <c r="H24" s="267">
        <f>H25+H26+H27</f>
        <v>182.7</v>
      </c>
      <c r="I24" s="265">
        <f t="shared" si="4"/>
        <v>840.09999999999991</v>
      </c>
      <c r="J24" s="266">
        <f>J25+J26+J27</f>
        <v>877.59999999999991</v>
      </c>
      <c r="K24" s="266">
        <f>K25+K26+K27</f>
        <v>-37.5</v>
      </c>
      <c r="L24" s="268"/>
    </row>
    <row r="25" spans="1:12" ht="39.75" customHeight="1">
      <c r="A25" s="327" t="s">
        <v>57</v>
      </c>
      <c r="B25" s="335" t="s">
        <v>15</v>
      </c>
      <c r="C25" s="265">
        <f t="shared" si="1"/>
        <v>1028.4000000000001</v>
      </c>
      <c r="D25" s="274">
        <v>1028.4000000000001</v>
      </c>
      <c r="E25" s="274"/>
      <c r="F25" s="271">
        <f t="shared" si="5"/>
        <v>1906</v>
      </c>
      <c r="G25" s="274">
        <v>1906</v>
      </c>
      <c r="H25" s="274"/>
      <c r="I25" s="265">
        <f t="shared" si="4"/>
        <v>877.59999999999991</v>
      </c>
      <c r="J25" s="275">
        <f t="shared" ref="J25:K27" si="6">G25-D25</f>
        <v>877.59999999999991</v>
      </c>
      <c r="K25" s="275">
        <f t="shared" si="6"/>
        <v>0</v>
      </c>
      <c r="L25" s="268"/>
    </row>
    <row r="26" spans="1:12" ht="29.25" customHeight="1">
      <c r="A26" s="327" t="s">
        <v>58</v>
      </c>
      <c r="B26" s="335" t="s">
        <v>32</v>
      </c>
      <c r="C26" s="265">
        <f t="shared" si="1"/>
        <v>220.2</v>
      </c>
      <c r="D26" s="274"/>
      <c r="E26" s="274">
        <v>220.2</v>
      </c>
      <c r="F26" s="271">
        <f t="shared" si="5"/>
        <v>182.7</v>
      </c>
      <c r="G26" s="274"/>
      <c r="H26" s="274">
        <v>182.7</v>
      </c>
      <c r="I26" s="265">
        <f t="shared" si="4"/>
        <v>-37.5</v>
      </c>
      <c r="J26" s="275">
        <f t="shared" si="6"/>
        <v>0</v>
      </c>
      <c r="K26" s="275">
        <f t="shared" si="6"/>
        <v>-37.5</v>
      </c>
      <c r="L26" s="268"/>
    </row>
    <row r="27" spans="1:12" ht="37.5" customHeight="1">
      <c r="A27" s="327" t="s">
        <v>112</v>
      </c>
      <c r="B27" s="335" t="s">
        <v>113</v>
      </c>
      <c r="C27" s="265">
        <f t="shared" si="1"/>
        <v>0</v>
      </c>
      <c r="D27" s="274">
        <v>0</v>
      </c>
      <c r="E27" s="274"/>
      <c r="F27" s="271">
        <f t="shared" si="5"/>
        <v>0</v>
      </c>
      <c r="G27" s="274">
        <v>0</v>
      </c>
      <c r="H27" s="274"/>
      <c r="I27" s="265">
        <f t="shared" si="4"/>
        <v>0</v>
      </c>
      <c r="J27" s="275">
        <f t="shared" si="6"/>
        <v>0</v>
      </c>
      <c r="K27" s="275">
        <f t="shared" si="6"/>
        <v>0</v>
      </c>
      <c r="L27" s="268"/>
    </row>
    <row r="28" spans="1:12" ht="39.75" hidden="1" customHeight="1">
      <c r="A28" s="329" t="s">
        <v>60</v>
      </c>
      <c r="B28" s="334" t="s">
        <v>17</v>
      </c>
      <c r="C28" s="265">
        <f t="shared" si="1"/>
        <v>0</v>
      </c>
      <c r="D28" s="267">
        <f>D29+D30+D31+D32+D33+D34+D35+D36+D37</f>
        <v>0</v>
      </c>
      <c r="E28" s="267">
        <f>E29+E30+E31+E32+E33+E34+E35+E36+E37</f>
        <v>0</v>
      </c>
      <c r="F28" s="271">
        <f t="shared" si="5"/>
        <v>0</v>
      </c>
      <c r="G28" s="267">
        <f>G29+G30+G31+G32+G33+G34+G35+G36+G37</f>
        <v>0</v>
      </c>
      <c r="H28" s="267">
        <f>H29+H30+H31+H32+H33+H34+H35+H36+H37</f>
        <v>0</v>
      </c>
      <c r="I28" s="265">
        <f t="shared" si="4"/>
        <v>0</v>
      </c>
      <c r="J28" s="266">
        <f>J29+J30+J31+J32+J33+J34+J35+J36+J37+J38</f>
        <v>0</v>
      </c>
      <c r="K28" s="266">
        <f>K29+K30+K31+K32+K33+K34+K35+K36+K37+K38</f>
        <v>0</v>
      </c>
      <c r="L28" s="268"/>
    </row>
    <row r="29" spans="1:12" ht="13.5" hidden="1" customHeight="1">
      <c r="A29" s="327" t="s">
        <v>61</v>
      </c>
      <c r="B29" s="331" t="s">
        <v>8</v>
      </c>
      <c r="C29" s="265">
        <f t="shared" si="1"/>
        <v>0</v>
      </c>
      <c r="D29" s="274">
        <v>0</v>
      </c>
      <c r="E29" s="274"/>
      <c r="F29" s="271">
        <f t="shared" si="5"/>
        <v>0</v>
      </c>
      <c r="G29" s="274"/>
      <c r="H29" s="274"/>
      <c r="I29" s="265">
        <f t="shared" si="4"/>
        <v>0</v>
      </c>
      <c r="J29" s="275">
        <f t="shared" ref="J29:K38" si="7">G29-D29</f>
        <v>0</v>
      </c>
      <c r="K29" s="275">
        <f t="shared" si="7"/>
        <v>0</v>
      </c>
      <c r="L29" s="268"/>
    </row>
    <row r="30" spans="1:12" ht="25.5" hidden="1" customHeight="1">
      <c r="A30" s="327" t="s">
        <v>62</v>
      </c>
      <c r="B30" s="331" t="s">
        <v>91</v>
      </c>
      <c r="C30" s="265">
        <f t="shared" si="1"/>
        <v>0</v>
      </c>
      <c r="D30" s="274"/>
      <c r="E30" s="274"/>
      <c r="F30" s="271">
        <f t="shared" si="5"/>
        <v>0</v>
      </c>
      <c r="G30" s="274"/>
      <c r="H30" s="274"/>
      <c r="I30" s="265">
        <f t="shared" si="4"/>
        <v>0</v>
      </c>
      <c r="J30" s="275">
        <f t="shared" si="7"/>
        <v>0</v>
      </c>
      <c r="K30" s="275">
        <f t="shared" si="7"/>
        <v>0</v>
      </c>
      <c r="L30" s="268"/>
    </row>
    <row r="31" spans="1:12" ht="14.25" hidden="1" customHeight="1">
      <c r="A31" s="327" t="s">
        <v>63</v>
      </c>
      <c r="B31" s="331" t="s">
        <v>18</v>
      </c>
      <c r="C31" s="265">
        <f t="shared" si="1"/>
        <v>0</v>
      </c>
      <c r="D31" s="274">
        <v>0</v>
      </c>
      <c r="E31" s="274"/>
      <c r="F31" s="271">
        <f t="shared" si="5"/>
        <v>0</v>
      </c>
      <c r="G31" s="274">
        <v>0</v>
      </c>
      <c r="H31" s="274"/>
      <c r="I31" s="265">
        <f t="shared" si="4"/>
        <v>0</v>
      </c>
      <c r="J31" s="275">
        <f t="shared" si="7"/>
        <v>0</v>
      </c>
      <c r="K31" s="275">
        <f t="shared" si="7"/>
        <v>0</v>
      </c>
      <c r="L31" s="268"/>
    </row>
    <row r="32" spans="1:12" ht="27" hidden="1" customHeight="1">
      <c r="A32" s="336" t="s">
        <v>87</v>
      </c>
      <c r="B32" s="337" t="s">
        <v>88</v>
      </c>
      <c r="C32" s="265">
        <f t="shared" si="1"/>
        <v>0</v>
      </c>
      <c r="D32" s="274"/>
      <c r="E32" s="274"/>
      <c r="F32" s="271">
        <f t="shared" si="5"/>
        <v>0</v>
      </c>
      <c r="G32" s="274"/>
      <c r="H32" s="274"/>
      <c r="I32" s="265">
        <f t="shared" si="4"/>
        <v>0</v>
      </c>
      <c r="J32" s="275">
        <f t="shared" si="7"/>
        <v>0</v>
      </c>
      <c r="K32" s="275">
        <f t="shared" si="7"/>
        <v>0</v>
      </c>
      <c r="L32" s="268"/>
    </row>
    <row r="33" spans="1:12" ht="27" hidden="1" customHeight="1">
      <c r="A33" s="327" t="s">
        <v>124</v>
      </c>
      <c r="B33" s="338" t="s">
        <v>84</v>
      </c>
      <c r="C33" s="265">
        <f t="shared" si="1"/>
        <v>0</v>
      </c>
      <c r="D33" s="274">
        <v>0</v>
      </c>
      <c r="E33" s="274"/>
      <c r="F33" s="271">
        <f t="shared" si="5"/>
        <v>0</v>
      </c>
      <c r="G33" s="274">
        <v>0</v>
      </c>
      <c r="H33" s="274">
        <v>0</v>
      </c>
      <c r="I33" s="265">
        <f t="shared" si="4"/>
        <v>0</v>
      </c>
      <c r="J33" s="275">
        <f t="shared" si="7"/>
        <v>0</v>
      </c>
      <c r="K33" s="275">
        <f t="shared" si="7"/>
        <v>0</v>
      </c>
      <c r="L33" s="268"/>
    </row>
    <row r="34" spans="1:12" ht="14.25" hidden="1" customHeight="1">
      <c r="A34" s="327" t="s">
        <v>64</v>
      </c>
      <c r="B34" s="331" t="s">
        <v>19</v>
      </c>
      <c r="C34" s="265">
        <f t="shared" si="1"/>
        <v>0</v>
      </c>
      <c r="D34" s="274">
        <v>0</v>
      </c>
      <c r="E34" s="274"/>
      <c r="F34" s="271">
        <f t="shared" si="5"/>
        <v>0</v>
      </c>
      <c r="G34" s="274">
        <v>0</v>
      </c>
      <c r="H34" s="274"/>
      <c r="I34" s="265">
        <f t="shared" si="4"/>
        <v>0</v>
      </c>
      <c r="J34" s="275">
        <f t="shared" si="7"/>
        <v>0</v>
      </c>
      <c r="K34" s="275">
        <f t="shared" si="7"/>
        <v>0</v>
      </c>
      <c r="L34" s="268"/>
    </row>
    <row r="35" spans="1:12" ht="13.5" hidden="1" customHeight="1">
      <c r="A35" s="327" t="s">
        <v>65</v>
      </c>
      <c r="B35" s="331" t="s">
        <v>35</v>
      </c>
      <c r="C35" s="265">
        <f t="shared" si="1"/>
        <v>0</v>
      </c>
      <c r="D35" s="274"/>
      <c r="E35" s="274"/>
      <c r="F35" s="271">
        <f t="shared" si="5"/>
        <v>0</v>
      </c>
      <c r="G35" s="274"/>
      <c r="H35" s="274"/>
      <c r="I35" s="265">
        <f t="shared" si="4"/>
        <v>0</v>
      </c>
      <c r="J35" s="275">
        <f t="shared" si="7"/>
        <v>0</v>
      </c>
      <c r="K35" s="275">
        <f t="shared" si="7"/>
        <v>0</v>
      </c>
      <c r="L35" s="268"/>
    </row>
    <row r="36" spans="1:12" ht="15.75" hidden="1" customHeight="1" thickBot="1">
      <c r="A36" s="339" t="s">
        <v>66</v>
      </c>
      <c r="B36" s="340" t="s">
        <v>20</v>
      </c>
      <c r="C36" s="265">
        <f t="shared" si="1"/>
        <v>0</v>
      </c>
      <c r="D36" s="274">
        <v>0</v>
      </c>
      <c r="E36" s="274"/>
      <c r="F36" s="271">
        <f t="shared" si="5"/>
        <v>0</v>
      </c>
      <c r="G36" s="274">
        <v>0</v>
      </c>
      <c r="H36" s="274"/>
      <c r="I36" s="265">
        <f t="shared" si="4"/>
        <v>0</v>
      </c>
      <c r="J36" s="275">
        <f t="shared" si="7"/>
        <v>0</v>
      </c>
      <c r="K36" s="275">
        <f t="shared" si="7"/>
        <v>0</v>
      </c>
      <c r="L36" s="268"/>
    </row>
    <row r="37" spans="1:12" ht="29.25" hidden="1" customHeight="1" thickBot="1">
      <c r="A37" s="341" t="s">
        <v>67</v>
      </c>
      <c r="B37" s="342" t="s">
        <v>5</v>
      </c>
      <c r="C37" s="265">
        <f t="shared" si="1"/>
        <v>0</v>
      </c>
      <c r="D37" s="274"/>
      <c r="E37" s="274"/>
      <c r="F37" s="271">
        <f t="shared" si="5"/>
        <v>0</v>
      </c>
      <c r="G37" s="274"/>
      <c r="H37" s="274"/>
      <c r="I37" s="265">
        <f t="shared" si="4"/>
        <v>0</v>
      </c>
      <c r="J37" s="275">
        <f t="shared" si="7"/>
        <v>0</v>
      </c>
      <c r="K37" s="275">
        <f t="shared" si="7"/>
        <v>0</v>
      </c>
      <c r="L37" s="268"/>
    </row>
    <row r="38" spans="1:12" ht="18.75" hidden="1" customHeight="1">
      <c r="A38" s="343" t="s">
        <v>89</v>
      </c>
      <c r="B38" s="344" t="s">
        <v>90</v>
      </c>
      <c r="C38" s="265">
        <f t="shared" si="1"/>
        <v>0</v>
      </c>
      <c r="D38" s="274">
        <v>0</v>
      </c>
      <c r="E38" s="274"/>
      <c r="F38" s="271">
        <f t="shared" si="5"/>
        <v>0</v>
      </c>
      <c r="G38" s="274"/>
      <c r="H38" s="274"/>
      <c r="I38" s="265">
        <f t="shared" si="4"/>
        <v>0</v>
      </c>
      <c r="J38" s="275">
        <f t="shared" si="7"/>
        <v>0</v>
      </c>
      <c r="K38" s="275">
        <f t="shared" si="7"/>
        <v>0</v>
      </c>
      <c r="L38" s="268"/>
    </row>
    <row r="39" spans="1:12" ht="40.5" customHeight="1">
      <c r="A39" s="345" t="s">
        <v>68</v>
      </c>
      <c r="B39" s="326" t="s">
        <v>83</v>
      </c>
      <c r="C39" s="265">
        <f t="shared" si="1"/>
        <v>3772.2</v>
      </c>
      <c r="D39" s="267">
        <f>D40+D41+D42+D43</f>
        <v>1043.3</v>
      </c>
      <c r="E39" s="267">
        <f>E40+E41+E42+E43</f>
        <v>2728.9</v>
      </c>
      <c r="F39" s="271">
        <f>G39+H39</f>
        <v>3391</v>
      </c>
      <c r="G39" s="267">
        <f>G40+G41+G42+G43</f>
        <v>1036.8000000000002</v>
      </c>
      <c r="H39" s="267">
        <f>H40+H41+H42+H43</f>
        <v>2354.1999999999998</v>
      </c>
      <c r="I39" s="265">
        <f t="shared" si="4"/>
        <v>-381.19999999999993</v>
      </c>
      <c r="J39" s="266">
        <f>J40+J41+J42+J43</f>
        <v>-6.4999999999999147</v>
      </c>
      <c r="K39" s="266">
        <f>K40+K41+K42+K43</f>
        <v>-374.7</v>
      </c>
      <c r="L39" s="268"/>
    </row>
    <row r="40" spans="1:12" ht="27.75" customHeight="1">
      <c r="A40" s="327" t="s">
        <v>92</v>
      </c>
      <c r="B40" s="335" t="s">
        <v>39</v>
      </c>
      <c r="C40" s="265">
        <f t="shared" si="1"/>
        <v>136.5</v>
      </c>
      <c r="D40" s="274">
        <v>136.5</v>
      </c>
      <c r="E40" s="274"/>
      <c r="F40" s="271">
        <f>G40+H40</f>
        <v>203</v>
      </c>
      <c r="G40" s="274">
        <v>203</v>
      </c>
      <c r="H40" s="274"/>
      <c r="I40" s="265">
        <f t="shared" si="4"/>
        <v>66.5</v>
      </c>
      <c r="J40" s="275">
        <f t="shared" ref="J40:K43" si="8">G40-D40</f>
        <v>66.5</v>
      </c>
      <c r="K40" s="275">
        <f t="shared" si="8"/>
        <v>0</v>
      </c>
      <c r="L40" s="268"/>
    </row>
    <row r="41" spans="1:12" ht="14.25" customHeight="1">
      <c r="A41" s="327" t="s">
        <v>125</v>
      </c>
      <c r="B41" s="346" t="s">
        <v>21</v>
      </c>
      <c r="C41" s="265">
        <f t="shared" si="1"/>
        <v>1698.8</v>
      </c>
      <c r="D41" s="274">
        <v>849.4</v>
      </c>
      <c r="E41" s="274">
        <v>849.4</v>
      </c>
      <c r="F41" s="271">
        <f>G41+H41</f>
        <v>969.90000000000009</v>
      </c>
      <c r="G41" s="274">
        <v>548.20000000000005</v>
      </c>
      <c r="H41" s="274">
        <v>421.7</v>
      </c>
      <c r="I41" s="265">
        <f t="shared" si="4"/>
        <v>-728.89999999999986</v>
      </c>
      <c r="J41" s="275">
        <f t="shared" si="8"/>
        <v>-301.19999999999993</v>
      </c>
      <c r="K41" s="275">
        <f t="shared" si="8"/>
        <v>-427.7</v>
      </c>
      <c r="L41" s="268"/>
    </row>
    <row r="42" spans="1:12" ht="15" customHeight="1">
      <c r="A42" s="327" t="s">
        <v>97</v>
      </c>
      <c r="B42" s="346" t="s">
        <v>142</v>
      </c>
      <c r="C42" s="265">
        <f t="shared" si="1"/>
        <v>0</v>
      </c>
      <c r="D42" s="274"/>
      <c r="E42" s="274"/>
      <c r="F42" s="271">
        <f>G42+H42</f>
        <v>0</v>
      </c>
      <c r="G42" s="274"/>
      <c r="H42" s="274"/>
      <c r="I42" s="265">
        <f t="shared" si="4"/>
        <v>0</v>
      </c>
      <c r="J42" s="275">
        <f t="shared" si="8"/>
        <v>0</v>
      </c>
      <c r="K42" s="275">
        <f t="shared" si="8"/>
        <v>0</v>
      </c>
      <c r="L42" s="268"/>
    </row>
    <row r="43" spans="1:12" ht="42" customHeight="1">
      <c r="A43" s="327" t="s">
        <v>93</v>
      </c>
      <c r="B43" s="346" t="s">
        <v>22</v>
      </c>
      <c r="C43" s="265">
        <f t="shared" si="1"/>
        <v>1936.9</v>
      </c>
      <c r="D43" s="274">
        <v>57.4</v>
      </c>
      <c r="E43" s="274">
        <v>1879.5</v>
      </c>
      <c r="F43" s="271">
        <f>G43+H43</f>
        <v>2218.1</v>
      </c>
      <c r="G43" s="274">
        <v>285.60000000000002</v>
      </c>
      <c r="H43" s="274">
        <v>1932.5</v>
      </c>
      <c r="I43" s="265">
        <f t="shared" si="4"/>
        <v>281.20000000000005</v>
      </c>
      <c r="J43" s="275">
        <f t="shared" si="8"/>
        <v>228.20000000000002</v>
      </c>
      <c r="K43" s="275">
        <f t="shared" si="8"/>
        <v>53</v>
      </c>
      <c r="L43" s="268"/>
    </row>
    <row r="44" spans="1:12" ht="27.75" customHeight="1">
      <c r="A44" s="329" t="s">
        <v>69</v>
      </c>
      <c r="B44" s="330" t="s">
        <v>23</v>
      </c>
      <c r="C44" s="265">
        <f t="shared" si="1"/>
        <v>605.70000000000005</v>
      </c>
      <c r="D44" s="267">
        <f>D45</f>
        <v>605.70000000000005</v>
      </c>
      <c r="E44" s="267">
        <f>E45</f>
        <v>0</v>
      </c>
      <c r="F44" s="271">
        <f t="shared" ref="F44:F50" si="9">G44+H44</f>
        <v>445.4</v>
      </c>
      <c r="G44" s="267">
        <f>G45</f>
        <v>445.4</v>
      </c>
      <c r="H44" s="267">
        <f>H45</f>
        <v>0</v>
      </c>
      <c r="I44" s="265">
        <f t="shared" si="4"/>
        <v>-160.30000000000007</v>
      </c>
      <c r="J44" s="266">
        <f>J45</f>
        <v>-160.30000000000007</v>
      </c>
      <c r="K44" s="266">
        <f>K45</f>
        <v>0</v>
      </c>
      <c r="L44" s="268"/>
    </row>
    <row r="45" spans="1:12" ht="26.25" customHeight="1">
      <c r="A45" s="327" t="s">
        <v>70</v>
      </c>
      <c r="B45" s="346" t="s">
        <v>24</v>
      </c>
      <c r="C45" s="265">
        <f t="shared" si="1"/>
        <v>605.70000000000005</v>
      </c>
      <c r="D45" s="274">
        <v>605.70000000000005</v>
      </c>
      <c r="E45" s="274"/>
      <c r="F45" s="271">
        <f t="shared" si="9"/>
        <v>445.4</v>
      </c>
      <c r="G45" s="274">
        <v>445.4</v>
      </c>
      <c r="H45" s="274"/>
      <c r="I45" s="265">
        <f t="shared" si="4"/>
        <v>-160.30000000000007</v>
      </c>
      <c r="J45" s="275">
        <f>G45-D45</f>
        <v>-160.30000000000007</v>
      </c>
      <c r="K45" s="275">
        <f>H45-E45</f>
        <v>0</v>
      </c>
      <c r="L45" s="268"/>
    </row>
    <row r="46" spans="1:12" ht="29.25" customHeight="1">
      <c r="A46" s="329" t="s">
        <v>71</v>
      </c>
      <c r="B46" s="330" t="s">
        <v>29</v>
      </c>
      <c r="C46" s="265">
        <f t="shared" si="1"/>
        <v>203.7</v>
      </c>
      <c r="D46" s="267">
        <f>D47+D48</f>
        <v>0</v>
      </c>
      <c r="E46" s="267">
        <f>E47+E48</f>
        <v>203.7</v>
      </c>
      <c r="F46" s="271">
        <f t="shared" si="9"/>
        <v>406.5</v>
      </c>
      <c r="G46" s="267">
        <f>G47+G48</f>
        <v>17.100000000000001</v>
      </c>
      <c r="H46" s="267">
        <f>H47+H48</f>
        <v>389.4</v>
      </c>
      <c r="I46" s="265">
        <f t="shared" si="4"/>
        <v>202.79999999999998</v>
      </c>
      <c r="J46" s="266">
        <f>J47+J48</f>
        <v>17.100000000000001</v>
      </c>
      <c r="K46" s="266">
        <f>K47+K48</f>
        <v>185.7</v>
      </c>
      <c r="L46" s="268"/>
    </row>
    <row r="47" spans="1:12" ht="15" customHeight="1">
      <c r="A47" s="327" t="s">
        <v>72</v>
      </c>
      <c r="B47" s="346" t="s">
        <v>30</v>
      </c>
      <c r="C47" s="265">
        <f t="shared" si="1"/>
        <v>0</v>
      </c>
      <c r="D47" s="274"/>
      <c r="E47" s="274"/>
      <c r="F47" s="271">
        <f t="shared" si="9"/>
        <v>0</v>
      </c>
      <c r="G47" s="274"/>
      <c r="H47" s="274"/>
      <c r="I47" s="265">
        <f t="shared" si="4"/>
        <v>0</v>
      </c>
      <c r="J47" s="275">
        <f>G47-D47</f>
        <v>0</v>
      </c>
      <c r="K47" s="275">
        <f>H47-E47</f>
        <v>0</v>
      </c>
      <c r="L47" s="268"/>
    </row>
    <row r="48" spans="1:12" ht="30" customHeight="1">
      <c r="A48" s="327" t="s">
        <v>85</v>
      </c>
      <c r="B48" s="346" t="s">
        <v>86</v>
      </c>
      <c r="C48" s="265">
        <f t="shared" si="1"/>
        <v>203.7</v>
      </c>
      <c r="D48" s="274">
        <v>0</v>
      </c>
      <c r="E48" s="274">
        <v>203.7</v>
      </c>
      <c r="F48" s="271">
        <f t="shared" si="9"/>
        <v>406.5</v>
      </c>
      <c r="G48" s="274">
        <v>17.100000000000001</v>
      </c>
      <c r="H48" s="274">
        <v>389.4</v>
      </c>
      <c r="I48" s="265">
        <f t="shared" si="4"/>
        <v>202.79999999999998</v>
      </c>
      <c r="J48" s="275">
        <f>G48-D48</f>
        <v>17.100000000000001</v>
      </c>
      <c r="K48" s="275">
        <f>H48-E48</f>
        <v>185.7</v>
      </c>
      <c r="L48" s="268"/>
    </row>
    <row r="49" spans="1:12" ht="24.75" customHeight="1">
      <c r="A49" s="329" t="s">
        <v>73</v>
      </c>
      <c r="B49" s="330" t="s">
        <v>40</v>
      </c>
      <c r="C49" s="265">
        <f t="shared" si="1"/>
        <v>2833</v>
      </c>
      <c r="D49" s="267">
        <f>D50</f>
        <v>926.3</v>
      </c>
      <c r="E49" s="267">
        <f>E50</f>
        <v>1906.7</v>
      </c>
      <c r="F49" s="271">
        <f t="shared" si="9"/>
        <v>932.6</v>
      </c>
      <c r="G49" s="267">
        <f>G50</f>
        <v>326.10000000000002</v>
      </c>
      <c r="H49" s="267">
        <f>H50</f>
        <v>606.5</v>
      </c>
      <c r="I49" s="265">
        <f t="shared" si="4"/>
        <v>-1900.4</v>
      </c>
      <c r="J49" s="266">
        <f>J50</f>
        <v>-600.19999999999993</v>
      </c>
      <c r="K49" s="266">
        <f>K50</f>
        <v>-1300.2</v>
      </c>
      <c r="L49" s="268"/>
    </row>
    <row r="50" spans="1:12" ht="16.5" customHeight="1">
      <c r="A50" s="327" t="s">
        <v>128</v>
      </c>
      <c r="B50" s="346" t="s">
        <v>38</v>
      </c>
      <c r="C50" s="265">
        <f t="shared" si="1"/>
        <v>2833</v>
      </c>
      <c r="D50" s="274">
        <v>926.3</v>
      </c>
      <c r="E50" s="274">
        <v>1906.7</v>
      </c>
      <c r="F50" s="271">
        <f t="shared" si="9"/>
        <v>932.6</v>
      </c>
      <c r="G50" s="274">
        <v>326.10000000000002</v>
      </c>
      <c r="H50" s="274">
        <v>606.5</v>
      </c>
      <c r="I50" s="265">
        <f t="shared" si="4"/>
        <v>-1900.4</v>
      </c>
      <c r="J50" s="275">
        <f>G50-D50</f>
        <v>-600.19999999999993</v>
      </c>
      <c r="K50" s="275">
        <f>H50-E50</f>
        <v>-1300.2</v>
      </c>
      <c r="L50" s="268"/>
    </row>
    <row r="51" spans="1:12" ht="17.25" customHeight="1">
      <c r="A51" s="329" t="s">
        <v>74</v>
      </c>
      <c r="B51" s="330" t="s">
        <v>33</v>
      </c>
      <c r="C51" s="265">
        <f t="shared" si="1"/>
        <v>0</v>
      </c>
      <c r="D51" s="274">
        <v>0</v>
      </c>
      <c r="E51" s="274"/>
      <c r="F51" s="271">
        <v>0</v>
      </c>
      <c r="G51" s="274">
        <v>0</v>
      </c>
      <c r="H51" s="274"/>
      <c r="I51" s="275"/>
      <c r="J51" s="275"/>
      <c r="K51" s="275"/>
      <c r="L51" s="268"/>
    </row>
    <row r="52" spans="1:12" ht="18" customHeight="1">
      <c r="A52" s="327" t="s">
        <v>75</v>
      </c>
      <c r="B52" s="346" t="s">
        <v>34</v>
      </c>
      <c r="C52" s="265">
        <f t="shared" si="1"/>
        <v>0</v>
      </c>
      <c r="D52" s="274"/>
      <c r="E52" s="274"/>
      <c r="F52" s="271">
        <v>0</v>
      </c>
      <c r="G52" s="274"/>
      <c r="H52" s="274"/>
      <c r="I52" s="275"/>
      <c r="J52" s="275"/>
      <c r="K52" s="275"/>
      <c r="L52" s="268"/>
    </row>
    <row r="53" spans="1:12" ht="26.25" customHeight="1">
      <c r="A53" s="347" t="s">
        <v>76</v>
      </c>
      <c r="B53" s="348" t="s">
        <v>25</v>
      </c>
      <c r="C53" s="265">
        <f t="shared" si="1"/>
        <v>1478.5</v>
      </c>
      <c r="D53" s="267">
        <v>1413.9</v>
      </c>
      <c r="E53" s="267">
        <v>64.599999999999994</v>
      </c>
      <c r="F53" s="271">
        <f>G53+H53</f>
        <v>731.7</v>
      </c>
      <c r="G53" s="267">
        <v>668.5</v>
      </c>
      <c r="H53" s="267">
        <v>63.2</v>
      </c>
      <c r="I53" s="265">
        <f>J53+K53</f>
        <v>-746.80000000000007</v>
      </c>
      <c r="J53" s="275">
        <f>G53-D53</f>
        <v>-745.40000000000009</v>
      </c>
      <c r="K53" s="275">
        <f>H53-E53</f>
        <v>-1.3999999999999915</v>
      </c>
      <c r="L53" s="268"/>
    </row>
    <row r="54" spans="1:12" ht="14.25" customHeight="1">
      <c r="A54" s="349" t="s">
        <v>77</v>
      </c>
      <c r="B54" s="350" t="s">
        <v>7</v>
      </c>
      <c r="C54" s="265">
        <f t="shared" si="1"/>
        <v>242</v>
      </c>
      <c r="D54" s="267">
        <v>9.1</v>
      </c>
      <c r="E54" s="267">
        <v>232.9</v>
      </c>
      <c r="F54" s="271">
        <f>G54+H54</f>
        <v>269.10000000000002</v>
      </c>
      <c r="G54" s="267">
        <v>-7.2</v>
      </c>
      <c r="H54" s="267">
        <v>276.3</v>
      </c>
      <c r="I54" s="265">
        <f>J54+K54</f>
        <v>27.100000000000005</v>
      </c>
      <c r="J54" s="275">
        <f>G54-D54</f>
        <v>-16.3</v>
      </c>
      <c r="K54" s="275">
        <f>H54-E54</f>
        <v>43.400000000000006</v>
      </c>
      <c r="L54" s="268"/>
    </row>
    <row r="55" spans="1:12" ht="25.5" customHeight="1">
      <c r="A55" s="349" t="s">
        <v>99</v>
      </c>
      <c r="B55" s="351" t="s">
        <v>129</v>
      </c>
      <c r="C55" s="265">
        <f t="shared" si="1"/>
        <v>0</v>
      </c>
      <c r="D55" s="267">
        <v>0</v>
      </c>
      <c r="E55" s="267">
        <v>0</v>
      </c>
      <c r="F55" s="271">
        <v>0</v>
      </c>
      <c r="G55" s="267">
        <v>0</v>
      </c>
      <c r="H55" s="267" t="s">
        <v>143</v>
      </c>
      <c r="I55" s="275"/>
      <c r="J55" s="275"/>
      <c r="K55" s="275"/>
      <c r="L55" s="268"/>
    </row>
    <row r="56" spans="1:12" ht="12.75" customHeight="1">
      <c r="A56" s="349" t="s">
        <v>94</v>
      </c>
      <c r="B56" s="352" t="s">
        <v>144</v>
      </c>
      <c r="C56" s="265">
        <f t="shared" si="1"/>
        <v>0</v>
      </c>
      <c r="D56" s="267"/>
      <c r="E56" s="267"/>
      <c r="F56" s="271">
        <v>0</v>
      </c>
      <c r="G56" s="267"/>
      <c r="H56" s="267"/>
      <c r="I56" s="275"/>
      <c r="J56" s="275"/>
      <c r="K56" s="275"/>
      <c r="L56" s="268"/>
    </row>
    <row r="57" spans="1:12" ht="24">
      <c r="A57" s="349" t="s">
        <v>145</v>
      </c>
      <c r="B57" s="353" t="s">
        <v>146</v>
      </c>
      <c r="C57" s="265">
        <f>D57+E57</f>
        <v>39599.199999999997</v>
      </c>
      <c r="D57" s="267">
        <v>31939</v>
      </c>
      <c r="E57" s="267">
        <v>7660.2</v>
      </c>
      <c r="F57" s="271">
        <f>G57+H57</f>
        <v>53467</v>
      </c>
      <c r="G57" s="267">
        <v>43168.800000000003</v>
      </c>
      <c r="H57" s="267">
        <v>10298.200000000001</v>
      </c>
      <c r="I57" s="265">
        <f>J57+K57</f>
        <v>13867.800000000003</v>
      </c>
      <c r="J57" s="275">
        <f t="shared" ref="J57:K59" si="10">G57-D57</f>
        <v>11229.800000000003</v>
      </c>
      <c r="K57" s="275">
        <f t="shared" si="10"/>
        <v>2638.0000000000009</v>
      </c>
    </row>
    <row r="58" spans="1:12" ht="33.75" customHeight="1">
      <c r="A58" s="349" t="s">
        <v>147</v>
      </c>
      <c r="B58" s="353" t="s">
        <v>148</v>
      </c>
      <c r="C58" s="265">
        <f>D58+E58</f>
        <v>63199.5</v>
      </c>
      <c r="D58" s="267">
        <v>39219.4</v>
      </c>
      <c r="E58" s="267">
        <v>23980.1</v>
      </c>
      <c r="F58" s="271">
        <f>G58+H58</f>
        <v>11581.3</v>
      </c>
      <c r="G58" s="267"/>
      <c r="H58" s="267">
        <v>11581.3</v>
      </c>
      <c r="I58" s="265">
        <f>J58+K58</f>
        <v>-51618.2</v>
      </c>
      <c r="J58" s="275">
        <f t="shared" si="10"/>
        <v>-39219.4</v>
      </c>
      <c r="K58" s="275">
        <f t="shared" si="10"/>
        <v>-12398.8</v>
      </c>
    </row>
    <row r="59" spans="1:12" ht="27" customHeight="1">
      <c r="A59" s="349" t="s">
        <v>149</v>
      </c>
      <c r="B59" s="353" t="s">
        <v>150</v>
      </c>
      <c r="C59" s="265">
        <f>D59+E59</f>
        <v>2523.8000000000002</v>
      </c>
      <c r="D59" s="267"/>
      <c r="E59" s="267">
        <v>2523.8000000000002</v>
      </c>
      <c r="F59" s="271">
        <f>G59+H59</f>
        <v>2548.8000000000002</v>
      </c>
      <c r="G59" s="267">
        <v>2548.8000000000002</v>
      </c>
      <c r="H59" s="267"/>
      <c r="I59" s="265">
        <f>J59+K59</f>
        <v>25</v>
      </c>
      <c r="J59" s="275">
        <f t="shared" si="10"/>
        <v>2548.8000000000002</v>
      </c>
      <c r="K59" s="275">
        <f t="shared" si="10"/>
        <v>-2523.8000000000002</v>
      </c>
    </row>
    <row r="60" spans="1:12">
      <c r="C60" s="299"/>
      <c r="D60" s="300"/>
      <c r="E60" s="301"/>
      <c r="F60" s="300"/>
      <c r="G60" s="300"/>
      <c r="H60" s="300"/>
      <c r="I60" s="299"/>
      <c r="J60" s="299"/>
      <c r="K60" s="299"/>
    </row>
    <row r="61" spans="1:12" ht="28.5" customHeight="1">
      <c r="A61" s="355" t="s">
        <v>108</v>
      </c>
      <c r="B61" s="356" t="s">
        <v>130</v>
      </c>
      <c r="C61" s="304">
        <f t="shared" ref="C61:H61" si="11">C62</f>
        <v>5585.6</v>
      </c>
      <c r="D61" s="267">
        <f t="shared" si="11"/>
        <v>0</v>
      </c>
      <c r="E61" s="267">
        <f t="shared" si="11"/>
        <v>5585.6</v>
      </c>
      <c r="F61" s="304">
        <f t="shared" si="11"/>
        <v>12961.7</v>
      </c>
      <c r="G61" s="267">
        <f t="shared" si="11"/>
        <v>5741.9</v>
      </c>
      <c r="H61" s="267">
        <f t="shared" si="11"/>
        <v>7219.8</v>
      </c>
      <c r="I61" s="305">
        <f>J61+K61</f>
        <v>7376.0999999999995</v>
      </c>
      <c r="J61" s="266">
        <f>J62</f>
        <v>5741.9</v>
      </c>
      <c r="K61" s="266">
        <f>K62</f>
        <v>1634.1999999999998</v>
      </c>
      <c r="L61" s="268"/>
    </row>
    <row r="62" spans="1:12" ht="36" customHeight="1">
      <c r="A62" s="327" t="s">
        <v>110</v>
      </c>
      <c r="B62" s="328" t="s">
        <v>151</v>
      </c>
      <c r="C62" s="271">
        <f>D62+E62</f>
        <v>5585.6</v>
      </c>
      <c r="D62" s="274"/>
      <c r="E62" s="274">
        <v>5585.6</v>
      </c>
      <c r="F62" s="271">
        <f>G62+H62</f>
        <v>12961.7</v>
      </c>
      <c r="G62" s="274">
        <v>5741.9</v>
      </c>
      <c r="H62" s="274">
        <v>7219.8</v>
      </c>
      <c r="I62" s="265">
        <f>J62+K62</f>
        <v>7376.0999999999995</v>
      </c>
      <c r="J62" s="275">
        <f>G62-D62</f>
        <v>5741.9</v>
      </c>
      <c r="K62" s="275">
        <f>H62-E62</f>
        <v>1634.1999999999998</v>
      </c>
      <c r="L62" s="268"/>
    </row>
  </sheetData>
  <customSheetViews>
    <customSheetView guid="{1A1A1EB2-31F4-46DB-A8AF-D039AE268F1E}" showPageBreaks="1" hiddenRows="1" state="hidden">
      <selection sqref="A1:IV65536"/>
      <pageMargins left="0.7" right="0.7" top="0.75" bottom="0.75" header="0.3" footer="0.3"/>
      <pageSetup paperSize="9" orientation="portrait" r:id="rId1"/>
    </customSheetView>
    <customSheetView guid="{57BBB4D9-30EF-41A7-A07A-8B6EB44CC31F}" hiddenRows="1" state="hidden">
      <selection sqref="A1:IV65536"/>
      <pageMargins left="0.7" right="0.7" top="0.75" bottom="0.75" header="0.3" footer="0.3"/>
      <pageSetup paperSize="9" orientation="portrait" r:id="rId2"/>
    </customSheetView>
    <customSheetView guid="{F53BA047-7CE7-44C2-8D09-9E016CD716F7}" hiddenRows="1" state="hidden">
      <selection sqref="A1:IV65536"/>
      <pageMargins left="0.7" right="0.7" top="0.75" bottom="0.75" header="0.3" footer="0.3"/>
      <pageSetup paperSize="9" orientation="portrait" r:id="rId3"/>
    </customSheetView>
    <customSheetView guid="{4DDC44E0-FDE7-4C76-B2CB-EB1E9D545DCF}" showPageBreaks="1" hiddenRows="1" state="hidden">
      <selection sqref="A1:IV65536"/>
      <pageMargins left="0.7" right="0.7" top="0.75" bottom="0.75" header="0.3" footer="0.3"/>
      <pageSetup paperSize="9" orientation="portrait" r:id="rId4"/>
    </customSheetView>
    <customSheetView guid="{13FFC561-9489-11D9-88B5-0050705212CF}" hiddenRows="1" state="hidden">
      <selection sqref="A1:IV65536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2"/>
  <sheetViews>
    <sheetView workbookViewId="0">
      <selection sqref="A1:IV65536"/>
    </sheetView>
  </sheetViews>
  <sheetFormatPr defaultRowHeight="15"/>
  <cols>
    <col min="1" max="1" width="13.85546875" customWidth="1"/>
    <col min="2" max="2" width="35.5703125" customWidth="1"/>
    <col min="3" max="3" width="8.85546875" customWidth="1"/>
    <col min="4" max="4" width="10" style="152" customWidth="1"/>
    <col min="5" max="5" width="9" style="306" customWidth="1"/>
    <col min="6" max="6" width="9" style="152" customWidth="1"/>
    <col min="7" max="7" width="9.85546875" style="152" customWidth="1"/>
    <col min="8" max="8" width="9.140625" style="152" customWidth="1"/>
    <col min="9" max="9" width="8.5703125" customWidth="1"/>
    <col min="10" max="10" width="9.140625" customWidth="1"/>
    <col min="11" max="11" width="8.7109375" customWidth="1"/>
  </cols>
  <sheetData>
    <row r="1" spans="1:12">
      <c r="A1" s="244"/>
      <c r="B1" s="244"/>
      <c r="C1" s="244"/>
      <c r="D1" s="245"/>
      <c r="E1" s="246"/>
      <c r="F1" s="245"/>
      <c r="G1" s="245"/>
      <c r="H1" s="247"/>
    </row>
    <row r="2" spans="1:12" ht="15.75">
      <c r="A2" s="146" t="s">
        <v>153</v>
      </c>
      <c r="B2" s="147"/>
      <c r="C2" s="147"/>
      <c r="D2" s="149"/>
      <c r="E2" s="149"/>
      <c r="F2" s="149"/>
      <c r="G2" s="149"/>
      <c r="H2" s="307"/>
    </row>
    <row r="3" spans="1:12" ht="12.75">
      <c r="A3" s="248"/>
      <c r="B3" s="248"/>
      <c r="C3" s="248"/>
      <c r="D3" s="249"/>
      <c r="E3" s="249"/>
      <c r="F3" s="249"/>
      <c r="G3" s="249"/>
      <c r="H3" s="250"/>
      <c r="I3" s="251"/>
      <c r="J3" s="251"/>
      <c r="K3" s="251"/>
    </row>
    <row r="4" spans="1:12" ht="27.75" customHeight="1">
      <c r="A4" s="252" t="s">
        <v>36</v>
      </c>
      <c r="B4" s="253" t="s">
        <v>0</v>
      </c>
      <c r="C4" s="254" t="s">
        <v>132</v>
      </c>
      <c r="E4" s="152"/>
      <c r="F4" s="255" t="s">
        <v>133</v>
      </c>
      <c r="I4" s="256" t="s">
        <v>134</v>
      </c>
    </row>
    <row r="5" spans="1:12" ht="39" customHeight="1" thickBot="1">
      <c r="A5" s="257"/>
      <c r="B5" s="257"/>
      <c r="C5" s="258" t="s">
        <v>135</v>
      </c>
      <c r="D5" s="259" t="s">
        <v>136</v>
      </c>
      <c r="E5" s="259" t="s">
        <v>137</v>
      </c>
      <c r="F5" s="260" t="s">
        <v>135</v>
      </c>
      <c r="G5" s="259" t="s">
        <v>136</v>
      </c>
      <c r="H5" s="259" t="s">
        <v>137</v>
      </c>
      <c r="I5" s="260" t="s">
        <v>135</v>
      </c>
      <c r="J5" s="259" t="s">
        <v>136</v>
      </c>
      <c r="K5" s="259" t="s">
        <v>137</v>
      </c>
    </row>
    <row r="6" spans="1:12" ht="22.5" customHeight="1" thickBot="1">
      <c r="A6" s="261" t="s">
        <v>138</v>
      </c>
      <c r="B6" s="262" t="s">
        <v>139</v>
      </c>
      <c r="C6" s="263">
        <f>D6+E6</f>
        <v>12668.6</v>
      </c>
      <c r="D6" s="264">
        <f>D7+D57+D58+D59</f>
        <v>8009.1</v>
      </c>
      <c r="E6" s="264">
        <f>E7+E57+E58+E59</f>
        <v>4659.5</v>
      </c>
      <c r="F6" s="308">
        <f t="shared" ref="F6:F22" si="0">G6+H6</f>
        <v>15812.3</v>
      </c>
      <c r="G6" s="264">
        <f>G7+G57+G58+G59</f>
        <v>11189.5</v>
      </c>
      <c r="H6" s="264">
        <f>H7+H57+H58+H59</f>
        <v>4622.7999999999993</v>
      </c>
      <c r="I6" s="265">
        <f>J6+K6</f>
        <v>3143.6999999999989</v>
      </c>
      <c r="J6" s="266">
        <f>G6-D6</f>
        <v>3180.3999999999996</v>
      </c>
      <c r="K6" s="266">
        <f>H6-E6</f>
        <v>-36.700000000000728</v>
      </c>
    </row>
    <row r="7" spans="1:12" ht="21" customHeight="1" thickBot="1">
      <c r="A7" s="309" t="s">
        <v>41</v>
      </c>
      <c r="B7" s="310" t="s">
        <v>140</v>
      </c>
      <c r="C7" s="311">
        <f>D7+E7</f>
        <v>12668.6</v>
      </c>
      <c r="D7" s="312">
        <f>D8+D10+D14+D19+D24+D28+D39+D44+D46+D49+D53+D54+D55</f>
        <v>8009.1</v>
      </c>
      <c r="E7" s="312">
        <f>E8+E10+E14+E19+E24+E28+E39+E44+E46+E49+E53+E54</f>
        <v>4659.5</v>
      </c>
      <c r="F7" s="311">
        <f t="shared" si="0"/>
        <v>15812.3</v>
      </c>
      <c r="G7" s="312">
        <f>G8+G10+G14+G19+G24+G28+G39+G44+G46+G49+G53+G54</f>
        <v>11189.5</v>
      </c>
      <c r="H7" s="312">
        <f>H8+H10+H14+H19+H24+H28+H39+H44+H46+H49+H53+H54</f>
        <v>4622.7999999999993</v>
      </c>
      <c r="I7" s="313">
        <f>J7+K7</f>
        <v>3143.6999999999989</v>
      </c>
      <c r="J7" s="312">
        <f>G7-D7</f>
        <v>3180.3999999999996</v>
      </c>
      <c r="K7" s="312">
        <f>H7-E7</f>
        <v>-36.700000000000728</v>
      </c>
      <c r="L7" s="268"/>
    </row>
    <row r="8" spans="1:12" ht="25.5">
      <c r="A8" s="269" t="s">
        <v>42</v>
      </c>
      <c r="B8" s="270" t="s">
        <v>10</v>
      </c>
      <c r="C8" s="265">
        <f>D8+E8</f>
        <v>10265.799999999999</v>
      </c>
      <c r="D8" s="267">
        <f>D9</f>
        <v>6872</v>
      </c>
      <c r="E8" s="267">
        <f>E9</f>
        <v>3393.8</v>
      </c>
      <c r="F8" s="271">
        <f t="shared" si="0"/>
        <v>13218</v>
      </c>
      <c r="G8" s="267">
        <f>G9</f>
        <v>10090</v>
      </c>
      <c r="H8" s="267">
        <f>H9</f>
        <v>3128</v>
      </c>
      <c r="I8" s="265">
        <f>J8+K8</f>
        <v>2952.2</v>
      </c>
      <c r="J8" s="266">
        <f>J9</f>
        <v>3218</v>
      </c>
      <c r="K8" s="266">
        <f>K9</f>
        <v>-265.80000000000018</v>
      </c>
      <c r="L8" s="268"/>
    </row>
    <row r="9" spans="1:12" ht="16.5" customHeight="1">
      <c r="A9" s="272" t="s">
        <v>43</v>
      </c>
      <c r="B9" s="273" t="s">
        <v>37</v>
      </c>
      <c r="C9" s="265">
        <f>D9+E9</f>
        <v>10265.799999999999</v>
      </c>
      <c r="D9" s="274">
        <v>6872</v>
      </c>
      <c r="E9" s="274">
        <v>3393.8</v>
      </c>
      <c r="F9" s="271">
        <f t="shared" si="0"/>
        <v>13218</v>
      </c>
      <c r="G9" s="274">
        <v>10090</v>
      </c>
      <c r="H9" s="274">
        <v>3128</v>
      </c>
      <c r="I9" s="265">
        <f>J9+K9</f>
        <v>2952.2</v>
      </c>
      <c r="J9" s="275">
        <f>G9-D9</f>
        <v>3218</v>
      </c>
      <c r="K9" s="275">
        <f>H9-E9</f>
        <v>-265.80000000000018</v>
      </c>
      <c r="L9" s="268"/>
    </row>
    <row r="10" spans="1:12" ht="25.5">
      <c r="A10" s="276" t="s">
        <v>44</v>
      </c>
      <c r="B10" s="277" t="s">
        <v>1</v>
      </c>
      <c r="C10" s="265">
        <f>D10+E10</f>
        <v>224.10000000000002</v>
      </c>
      <c r="D10" s="267">
        <f>D11+D12+D13</f>
        <v>223.8</v>
      </c>
      <c r="E10" s="267">
        <f>E11+E12</f>
        <v>0.3</v>
      </c>
      <c r="F10" s="271">
        <f t="shared" si="0"/>
        <v>566.10000000000014</v>
      </c>
      <c r="G10" s="267">
        <f>G11+G12+G13</f>
        <v>565.40000000000009</v>
      </c>
      <c r="H10" s="267">
        <f>H11+H12</f>
        <v>0.7</v>
      </c>
      <c r="I10" s="266">
        <f>I11+I12</f>
        <v>335.8</v>
      </c>
      <c r="J10" s="266">
        <f>J11+J12</f>
        <v>335.4</v>
      </c>
      <c r="K10" s="266">
        <f>K11+K12</f>
        <v>0.39999999999999997</v>
      </c>
      <c r="L10" s="268"/>
    </row>
    <row r="11" spans="1:12" ht="27.75" customHeight="1">
      <c r="A11" s="272" t="s">
        <v>45</v>
      </c>
      <c r="B11" s="273" t="s">
        <v>26</v>
      </c>
      <c r="C11" s="265">
        <f t="shared" ref="C11:C56" si="1">D11+E11</f>
        <v>223.5</v>
      </c>
      <c r="D11" s="274">
        <v>223.5</v>
      </c>
      <c r="E11" s="274"/>
      <c r="F11" s="271">
        <f t="shared" si="0"/>
        <v>557.5</v>
      </c>
      <c r="G11" s="274">
        <v>557.5</v>
      </c>
      <c r="H11" s="274"/>
      <c r="I11" s="265">
        <f t="shared" ref="I11:I18" si="2">J11+K11</f>
        <v>334</v>
      </c>
      <c r="J11" s="275">
        <f>G11-D11</f>
        <v>334</v>
      </c>
      <c r="K11" s="275">
        <f>H11-E11</f>
        <v>0</v>
      </c>
      <c r="L11" s="268"/>
    </row>
    <row r="12" spans="1:12" ht="12.75" customHeight="1">
      <c r="A12" s="272" t="s">
        <v>46</v>
      </c>
      <c r="B12" s="243" t="s">
        <v>11</v>
      </c>
      <c r="C12" s="265">
        <f t="shared" si="1"/>
        <v>0.6</v>
      </c>
      <c r="D12" s="274">
        <v>0.3</v>
      </c>
      <c r="E12" s="274">
        <v>0.3</v>
      </c>
      <c r="F12" s="271">
        <f t="shared" si="0"/>
        <v>2.4</v>
      </c>
      <c r="G12" s="274">
        <v>1.7</v>
      </c>
      <c r="H12" s="274">
        <v>0.7</v>
      </c>
      <c r="I12" s="265">
        <f t="shared" si="2"/>
        <v>1.7999999999999998</v>
      </c>
      <c r="J12" s="275">
        <f>G12-D12</f>
        <v>1.4</v>
      </c>
      <c r="K12" s="275">
        <f>H12-E12</f>
        <v>0.39999999999999997</v>
      </c>
      <c r="L12" s="268"/>
    </row>
    <row r="13" spans="1:12" ht="12.75" customHeight="1">
      <c r="A13" s="103" t="s">
        <v>106</v>
      </c>
      <c r="B13" s="278" t="s">
        <v>141</v>
      </c>
      <c r="C13" s="265"/>
      <c r="D13" s="274"/>
      <c r="E13" s="274"/>
      <c r="F13" s="271"/>
      <c r="G13" s="274">
        <v>6.2</v>
      </c>
      <c r="H13" s="274"/>
      <c r="I13" s="265"/>
      <c r="J13" s="275"/>
      <c r="K13" s="275"/>
      <c r="L13" s="268"/>
    </row>
    <row r="14" spans="1:12" ht="14.25" customHeight="1">
      <c r="A14" s="276" t="s">
        <v>47</v>
      </c>
      <c r="B14" s="279" t="s">
        <v>2</v>
      </c>
      <c r="C14" s="265">
        <f t="shared" si="1"/>
        <v>532.1</v>
      </c>
      <c r="D14" s="267">
        <f>D15+D16+D17+D18</f>
        <v>0</v>
      </c>
      <c r="E14" s="267">
        <f>E15+E16+E17+E18</f>
        <v>532.1</v>
      </c>
      <c r="F14" s="271">
        <f t="shared" si="0"/>
        <v>723.8</v>
      </c>
      <c r="G14" s="267">
        <f>G15+G16+G17+G18</f>
        <v>0</v>
      </c>
      <c r="H14" s="267">
        <f>H15+H16+H17+H18</f>
        <v>723.8</v>
      </c>
      <c r="I14" s="265">
        <f t="shared" si="2"/>
        <v>191.7</v>
      </c>
      <c r="J14" s="266">
        <f>J15+J16+J17+J18</f>
        <v>0</v>
      </c>
      <c r="K14" s="266">
        <f>K15+K16+K17+K18</f>
        <v>191.7</v>
      </c>
      <c r="L14" s="268"/>
    </row>
    <row r="15" spans="1:12" ht="16.5" customHeight="1">
      <c r="A15" s="272" t="s">
        <v>48</v>
      </c>
      <c r="B15" s="243" t="s">
        <v>31</v>
      </c>
      <c r="C15" s="265">
        <f t="shared" si="1"/>
        <v>15.1</v>
      </c>
      <c r="D15" s="274"/>
      <c r="E15" s="274">
        <v>15.1</v>
      </c>
      <c r="F15" s="271">
        <f t="shared" si="0"/>
        <v>-1.2</v>
      </c>
      <c r="G15" s="274"/>
      <c r="H15" s="274">
        <v>-1.2</v>
      </c>
      <c r="I15" s="265">
        <f t="shared" si="2"/>
        <v>-16.3</v>
      </c>
      <c r="J15" s="275">
        <f t="shared" ref="J15:K18" si="3">G15-D15</f>
        <v>0</v>
      </c>
      <c r="K15" s="275">
        <f t="shared" si="3"/>
        <v>-16.3</v>
      </c>
      <c r="L15" s="268"/>
    </row>
    <row r="16" spans="1:12" ht="14.25" customHeight="1">
      <c r="A16" s="272" t="s">
        <v>49</v>
      </c>
      <c r="B16" s="243" t="s">
        <v>27</v>
      </c>
      <c r="C16" s="265">
        <f t="shared" si="1"/>
        <v>0</v>
      </c>
      <c r="D16" s="274"/>
      <c r="E16" s="274"/>
      <c r="F16" s="271">
        <f t="shared" si="0"/>
        <v>0</v>
      </c>
      <c r="G16" s="274"/>
      <c r="H16" s="274"/>
      <c r="I16" s="265">
        <f t="shared" si="2"/>
        <v>0</v>
      </c>
      <c r="J16" s="275">
        <f t="shared" si="3"/>
        <v>0</v>
      </c>
      <c r="K16" s="275">
        <f t="shared" si="3"/>
        <v>0</v>
      </c>
      <c r="L16" s="268"/>
    </row>
    <row r="17" spans="1:12" ht="15.75" customHeight="1">
      <c r="A17" s="272" t="s">
        <v>50</v>
      </c>
      <c r="B17" s="243" t="s">
        <v>28</v>
      </c>
      <c r="C17" s="265">
        <f t="shared" si="1"/>
        <v>0</v>
      </c>
      <c r="D17" s="274"/>
      <c r="E17" s="274"/>
      <c r="F17" s="271">
        <f t="shared" si="0"/>
        <v>0</v>
      </c>
      <c r="G17" s="274"/>
      <c r="H17" s="274"/>
      <c r="I17" s="265">
        <f t="shared" si="2"/>
        <v>0</v>
      </c>
      <c r="J17" s="275">
        <f t="shared" si="3"/>
        <v>0</v>
      </c>
      <c r="K17" s="275">
        <f t="shared" si="3"/>
        <v>0</v>
      </c>
      <c r="L17" s="268"/>
    </row>
    <row r="18" spans="1:12" ht="16.5" customHeight="1">
      <c r="A18" s="272" t="s">
        <v>51</v>
      </c>
      <c r="B18" s="243" t="s">
        <v>3</v>
      </c>
      <c r="C18" s="265">
        <f t="shared" si="1"/>
        <v>517</v>
      </c>
      <c r="D18" s="274"/>
      <c r="E18" s="274">
        <v>517</v>
      </c>
      <c r="F18" s="271">
        <f t="shared" si="0"/>
        <v>725</v>
      </c>
      <c r="G18" s="274"/>
      <c r="H18" s="274">
        <v>725</v>
      </c>
      <c r="I18" s="265">
        <f t="shared" si="2"/>
        <v>208</v>
      </c>
      <c r="J18" s="275">
        <f t="shared" si="3"/>
        <v>0</v>
      </c>
      <c r="K18" s="275">
        <f t="shared" si="3"/>
        <v>208</v>
      </c>
      <c r="L18" s="268"/>
    </row>
    <row r="19" spans="1:12" ht="39.75" customHeight="1">
      <c r="A19" s="276" t="s">
        <v>52</v>
      </c>
      <c r="B19" s="279" t="s">
        <v>12</v>
      </c>
      <c r="C19" s="265">
        <f t="shared" si="1"/>
        <v>0</v>
      </c>
      <c r="D19" s="267">
        <f>D20</f>
        <v>0</v>
      </c>
      <c r="E19" s="267">
        <f>E20</f>
        <v>0</v>
      </c>
      <c r="F19" s="271">
        <f t="shared" si="0"/>
        <v>2</v>
      </c>
      <c r="G19" s="267">
        <f>G20</f>
        <v>2</v>
      </c>
      <c r="H19" s="267">
        <f>H20</f>
        <v>0</v>
      </c>
      <c r="I19" s="265">
        <f>J19+K19</f>
        <v>0</v>
      </c>
      <c r="J19" s="266">
        <f>J20</f>
        <v>0</v>
      </c>
      <c r="K19" s="266">
        <v>0</v>
      </c>
      <c r="L19" s="268"/>
    </row>
    <row r="20" spans="1:12" ht="14.25" customHeight="1">
      <c r="A20" s="272" t="s">
        <v>53</v>
      </c>
      <c r="B20" s="280" t="s">
        <v>13</v>
      </c>
      <c r="C20" s="265">
        <f t="shared" si="1"/>
        <v>0</v>
      </c>
      <c r="D20" s="267">
        <f>D21+D22+D23</f>
        <v>0</v>
      </c>
      <c r="E20" s="267">
        <f>E21+E22</f>
        <v>0</v>
      </c>
      <c r="F20" s="271">
        <f t="shared" si="0"/>
        <v>2</v>
      </c>
      <c r="G20" s="267">
        <f>G21+G22+G23</f>
        <v>2</v>
      </c>
      <c r="H20" s="267">
        <f>H21+H22</f>
        <v>0</v>
      </c>
      <c r="I20" s="265">
        <f t="shared" ref="I20:I50" si="4">J20+K20</f>
        <v>0</v>
      </c>
      <c r="J20" s="266">
        <f>J21+J22</f>
        <v>0</v>
      </c>
      <c r="K20" s="266">
        <f>K21+K22</f>
        <v>0</v>
      </c>
      <c r="L20" s="268"/>
    </row>
    <row r="21" spans="1:12" ht="24.75" customHeight="1">
      <c r="A21" s="272" t="s">
        <v>54</v>
      </c>
      <c r="B21" s="243" t="s">
        <v>14</v>
      </c>
      <c r="C21" s="265">
        <f t="shared" si="1"/>
        <v>0</v>
      </c>
      <c r="D21" s="274"/>
      <c r="E21" s="274"/>
      <c r="F21" s="271">
        <f t="shared" si="0"/>
        <v>2</v>
      </c>
      <c r="G21" s="274">
        <v>2</v>
      </c>
      <c r="H21" s="274"/>
      <c r="I21" s="265">
        <f t="shared" si="4"/>
        <v>0</v>
      </c>
      <c r="J21" s="275">
        <v>0</v>
      </c>
      <c r="K21" s="275">
        <v>0</v>
      </c>
      <c r="L21" s="268"/>
    </row>
    <row r="22" spans="1:12" ht="26.25" customHeight="1">
      <c r="A22" s="272" t="s">
        <v>55</v>
      </c>
      <c r="B22" s="243" t="s">
        <v>6</v>
      </c>
      <c r="C22" s="265">
        <f t="shared" si="1"/>
        <v>0</v>
      </c>
      <c r="D22" s="274"/>
      <c r="E22" s="274"/>
      <c r="F22" s="271">
        <f t="shared" si="0"/>
        <v>0</v>
      </c>
      <c r="G22" s="274"/>
      <c r="H22" s="274"/>
      <c r="I22" s="265">
        <f t="shared" si="4"/>
        <v>0</v>
      </c>
      <c r="J22" s="275">
        <f>G22-D22</f>
        <v>0</v>
      </c>
      <c r="K22" s="275">
        <f>H22-E22</f>
        <v>0</v>
      </c>
      <c r="L22" s="268"/>
    </row>
    <row r="23" spans="1:12" ht="26.25" customHeight="1">
      <c r="A23" s="103" t="s">
        <v>104</v>
      </c>
      <c r="B23" s="243" t="s">
        <v>123</v>
      </c>
      <c r="C23" s="265"/>
      <c r="D23" s="274"/>
      <c r="E23" s="274"/>
      <c r="F23" s="271"/>
      <c r="G23" s="274"/>
      <c r="H23" s="274"/>
      <c r="I23" s="265"/>
      <c r="J23" s="275"/>
      <c r="K23" s="275"/>
      <c r="L23" s="268"/>
    </row>
    <row r="24" spans="1:12" ht="15" customHeight="1">
      <c r="A24" s="276" t="s">
        <v>56</v>
      </c>
      <c r="B24" s="279" t="s">
        <v>4</v>
      </c>
      <c r="C24" s="265">
        <f t="shared" si="1"/>
        <v>289.39999999999998</v>
      </c>
      <c r="D24" s="267">
        <f>D25+D26+D27</f>
        <v>261.2</v>
      </c>
      <c r="E24" s="267">
        <f>E25+E26+E27</f>
        <v>28.2</v>
      </c>
      <c r="F24" s="271">
        <f t="shared" ref="F24:F38" si="5">G24+H24</f>
        <v>324.60000000000002</v>
      </c>
      <c r="G24" s="267">
        <f>G25+G26+G27</f>
        <v>299.60000000000002</v>
      </c>
      <c r="H24" s="267">
        <f>H25+H26+H27</f>
        <v>25</v>
      </c>
      <c r="I24" s="265">
        <f t="shared" si="4"/>
        <v>35.200000000000031</v>
      </c>
      <c r="J24" s="266">
        <f>J25+J26+J27</f>
        <v>38.400000000000034</v>
      </c>
      <c r="K24" s="266">
        <f>K25+K26+K27</f>
        <v>-3.1999999999999993</v>
      </c>
      <c r="L24" s="268"/>
    </row>
    <row r="25" spans="1:12" ht="39.75" customHeight="1">
      <c r="A25" s="272" t="s">
        <v>57</v>
      </c>
      <c r="B25" s="280" t="s">
        <v>15</v>
      </c>
      <c r="C25" s="265">
        <f t="shared" si="1"/>
        <v>261.2</v>
      </c>
      <c r="D25" s="274">
        <v>261.2</v>
      </c>
      <c r="E25" s="274"/>
      <c r="F25" s="271">
        <f t="shared" si="5"/>
        <v>299.60000000000002</v>
      </c>
      <c r="G25" s="274">
        <v>299.60000000000002</v>
      </c>
      <c r="H25" s="274"/>
      <c r="I25" s="265">
        <f t="shared" si="4"/>
        <v>38.400000000000034</v>
      </c>
      <c r="J25" s="275">
        <f t="shared" ref="J25:K27" si="6">G25-D25</f>
        <v>38.400000000000034</v>
      </c>
      <c r="K25" s="275">
        <f t="shared" si="6"/>
        <v>0</v>
      </c>
      <c r="L25" s="268"/>
    </row>
    <row r="26" spans="1:12" ht="29.25" customHeight="1">
      <c r="A26" s="272" t="s">
        <v>58</v>
      </c>
      <c r="B26" s="280" t="s">
        <v>32</v>
      </c>
      <c r="C26" s="265">
        <f t="shared" si="1"/>
        <v>28.2</v>
      </c>
      <c r="D26" s="274"/>
      <c r="E26" s="274">
        <v>28.2</v>
      </c>
      <c r="F26" s="271">
        <f t="shared" si="5"/>
        <v>25</v>
      </c>
      <c r="G26" s="274"/>
      <c r="H26" s="274">
        <v>25</v>
      </c>
      <c r="I26" s="265">
        <f t="shared" si="4"/>
        <v>-3.1999999999999993</v>
      </c>
      <c r="J26" s="275">
        <f t="shared" si="6"/>
        <v>0</v>
      </c>
      <c r="K26" s="275">
        <f t="shared" si="6"/>
        <v>-3.1999999999999993</v>
      </c>
      <c r="L26" s="268"/>
    </row>
    <row r="27" spans="1:12" ht="37.5" customHeight="1">
      <c r="A27" s="272" t="s">
        <v>112</v>
      </c>
      <c r="B27" s="280" t="s">
        <v>113</v>
      </c>
      <c r="C27" s="265">
        <f t="shared" si="1"/>
        <v>0</v>
      </c>
      <c r="D27" s="274">
        <v>0</v>
      </c>
      <c r="E27" s="274"/>
      <c r="F27" s="271">
        <f t="shared" si="5"/>
        <v>0</v>
      </c>
      <c r="G27" s="274">
        <v>0</v>
      </c>
      <c r="H27" s="274"/>
      <c r="I27" s="265">
        <f t="shared" si="4"/>
        <v>0</v>
      </c>
      <c r="J27" s="275">
        <f t="shared" si="6"/>
        <v>0</v>
      </c>
      <c r="K27" s="275">
        <f t="shared" si="6"/>
        <v>0</v>
      </c>
      <c r="L27" s="268"/>
    </row>
    <row r="28" spans="1:12" ht="39.75" hidden="1" customHeight="1">
      <c r="A28" s="276" t="s">
        <v>60</v>
      </c>
      <c r="B28" s="279" t="s">
        <v>17</v>
      </c>
      <c r="C28" s="265">
        <f t="shared" si="1"/>
        <v>0</v>
      </c>
      <c r="D28" s="267">
        <f>D29+D30+D31+D32+D33+D34+D35+D36+D37</f>
        <v>0</v>
      </c>
      <c r="E28" s="267">
        <f>E29+E30+E31+E32+E33+E34+E35+E36+E37</f>
        <v>0</v>
      </c>
      <c r="F28" s="271">
        <f t="shared" si="5"/>
        <v>0</v>
      </c>
      <c r="G28" s="267">
        <f>G29+G30+G31+G32+G33+G34+G35+G36+G37</f>
        <v>0</v>
      </c>
      <c r="H28" s="267">
        <f>H29+H30+H31+H32+H33+H34+H35+H36+H37</f>
        <v>0</v>
      </c>
      <c r="I28" s="265">
        <f t="shared" si="4"/>
        <v>0</v>
      </c>
      <c r="J28" s="266">
        <f>J29+J30+J31+J32+J33+J34+J35+J36+J37+J38</f>
        <v>0</v>
      </c>
      <c r="K28" s="266">
        <f>K29+K30+K31+K32+K33+K34+K35+K36+K37+K38</f>
        <v>0</v>
      </c>
      <c r="L28" s="268"/>
    </row>
    <row r="29" spans="1:12" ht="13.5" hidden="1" customHeight="1">
      <c r="A29" s="272" t="s">
        <v>61</v>
      </c>
      <c r="B29" s="243" t="s">
        <v>8</v>
      </c>
      <c r="C29" s="265">
        <f t="shared" si="1"/>
        <v>0</v>
      </c>
      <c r="D29" s="274">
        <v>0</v>
      </c>
      <c r="E29" s="274"/>
      <c r="F29" s="271">
        <f t="shared" si="5"/>
        <v>0</v>
      </c>
      <c r="G29" s="274"/>
      <c r="H29" s="274"/>
      <c r="I29" s="265">
        <f t="shared" si="4"/>
        <v>0</v>
      </c>
      <c r="J29" s="275">
        <f t="shared" ref="J29:K38" si="7">G29-D29</f>
        <v>0</v>
      </c>
      <c r="K29" s="275">
        <f t="shared" si="7"/>
        <v>0</v>
      </c>
      <c r="L29" s="268"/>
    </row>
    <row r="30" spans="1:12" ht="25.5" hidden="1" customHeight="1">
      <c r="A30" s="272" t="s">
        <v>62</v>
      </c>
      <c r="B30" s="243" t="s">
        <v>91</v>
      </c>
      <c r="C30" s="265">
        <f t="shared" si="1"/>
        <v>0</v>
      </c>
      <c r="D30" s="274"/>
      <c r="E30" s="274"/>
      <c r="F30" s="271">
        <f t="shared" si="5"/>
        <v>0</v>
      </c>
      <c r="G30" s="274"/>
      <c r="H30" s="274"/>
      <c r="I30" s="265">
        <f t="shared" si="4"/>
        <v>0</v>
      </c>
      <c r="J30" s="275">
        <f t="shared" si="7"/>
        <v>0</v>
      </c>
      <c r="K30" s="275">
        <f t="shared" si="7"/>
        <v>0</v>
      </c>
      <c r="L30" s="268"/>
    </row>
    <row r="31" spans="1:12" ht="14.25" hidden="1" customHeight="1">
      <c r="A31" s="272" t="s">
        <v>63</v>
      </c>
      <c r="B31" s="243" t="s">
        <v>18</v>
      </c>
      <c r="C31" s="265">
        <f t="shared" si="1"/>
        <v>0</v>
      </c>
      <c r="D31" s="274">
        <v>0</v>
      </c>
      <c r="E31" s="274"/>
      <c r="F31" s="271">
        <f t="shared" si="5"/>
        <v>0</v>
      </c>
      <c r="G31" s="274">
        <v>0</v>
      </c>
      <c r="H31" s="274"/>
      <c r="I31" s="265">
        <f t="shared" si="4"/>
        <v>0</v>
      </c>
      <c r="J31" s="275">
        <f t="shared" si="7"/>
        <v>0</v>
      </c>
      <c r="K31" s="275">
        <f t="shared" si="7"/>
        <v>0</v>
      </c>
      <c r="L31" s="268"/>
    </row>
    <row r="32" spans="1:12" ht="27" hidden="1" customHeight="1">
      <c r="A32" s="281" t="s">
        <v>87</v>
      </c>
      <c r="B32" s="282" t="s">
        <v>88</v>
      </c>
      <c r="C32" s="265">
        <f t="shared" si="1"/>
        <v>0</v>
      </c>
      <c r="D32" s="274"/>
      <c r="E32" s="274"/>
      <c r="F32" s="271">
        <f t="shared" si="5"/>
        <v>0</v>
      </c>
      <c r="G32" s="274"/>
      <c r="H32" s="274"/>
      <c r="I32" s="265">
        <f t="shared" si="4"/>
        <v>0</v>
      </c>
      <c r="J32" s="275">
        <f t="shared" si="7"/>
        <v>0</v>
      </c>
      <c r="K32" s="275">
        <f t="shared" si="7"/>
        <v>0</v>
      </c>
      <c r="L32" s="268"/>
    </row>
    <row r="33" spans="1:12" ht="27" hidden="1" customHeight="1">
      <c r="A33" s="272" t="s">
        <v>124</v>
      </c>
      <c r="B33" s="283" t="s">
        <v>84</v>
      </c>
      <c r="C33" s="265">
        <f t="shared" si="1"/>
        <v>0</v>
      </c>
      <c r="D33" s="274">
        <v>0</v>
      </c>
      <c r="E33" s="274"/>
      <c r="F33" s="271">
        <f t="shared" si="5"/>
        <v>0</v>
      </c>
      <c r="G33" s="274">
        <v>0</v>
      </c>
      <c r="H33" s="274">
        <v>0</v>
      </c>
      <c r="I33" s="265">
        <f t="shared" si="4"/>
        <v>0</v>
      </c>
      <c r="J33" s="275">
        <f t="shared" si="7"/>
        <v>0</v>
      </c>
      <c r="K33" s="275">
        <f t="shared" si="7"/>
        <v>0</v>
      </c>
      <c r="L33" s="268"/>
    </row>
    <row r="34" spans="1:12" ht="14.25" hidden="1" customHeight="1">
      <c r="A34" s="272" t="s">
        <v>64</v>
      </c>
      <c r="B34" s="243" t="s">
        <v>19</v>
      </c>
      <c r="C34" s="265">
        <f t="shared" si="1"/>
        <v>0</v>
      </c>
      <c r="D34" s="274">
        <v>0</v>
      </c>
      <c r="E34" s="274"/>
      <c r="F34" s="271">
        <f t="shared" si="5"/>
        <v>0</v>
      </c>
      <c r="G34" s="274">
        <v>0</v>
      </c>
      <c r="H34" s="274"/>
      <c r="I34" s="265">
        <f t="shared" si="4"/>
        <v>0</v>
      </c>
      <c r="J34" s="275">
        <f t="shared" si="7"/>
        <v>0</v>
      </c>
      <c r="K34" s="275">
        <f t="shared" si="7"/>
        <v>0</v>
      </c>
      <c r="L34" s="268"/>
    </row>
    <row r="35" spans="1:12" ht="13.5" hidden="1" customHeight="1">
      <c r="A35" s="272" t="s">
        <v>65</v>
      </c>
      <c r="B35" s="243" t="s">
        <v>35</v>
      </c>
      <c r="C35" s="265">
        <f t="shared" si="1"/>
        <v>0</v>
      </c>
      <c r="D35" s="274"/>
      <c r="E35" s="274"/>
      <c r="F35" s="271">
        <f t="shared" si="5"/>
        <v>0</v>
      </c>
      <c r="G35" s="274"/>
      <c r="H35" s="274"/>
      <c r="I35" s="265">
        <f t="shared" si="4"/>
        <v>0</v>
      </c>
      <c r="J35" s="275">
        <f t="shared" si="7"/>
        <v>0</v>
      </c>
      <c r="K35" s="275">
        <f t="shared" si="7"/>
        <v>0</v>
      </c>
      <c r="L35" s="268"/>
    </row>
    <row r="36" spans="1:12" ht="15.75" hidden="1" customHeight="1" thickBot="1">
      <c r="A36" s="284" t="s">
        <v>66</v>
      </c>
      <c r="B36" s="285" t="s">
        <v>20</v>
      </c>
      <c r="C36" s="265">
        <f t="shared" si="1"/>
        <v>0</v>
      </c>
      <c r="D36" s="274">
        <v>0</v>
      </c>
      <c r="E36" s="274"/>
      <c r="F36" s="271">
        <f t="shared" si="5"/>
        <v>0</v>
      </c>
      <c r="G36" s="274">
        <v>0</v>
      </c>
      <c r="H36" s="274"/>
      <c r="I36" s="265">
        <f t="shared" si="4"/>
        <v>0</v>
      </c>
      <c r="J36" s="275">
        <f t="shared" si="7"/>
        <v>0</v>
      </c>
      <c r="K36" s="275">
        <f t="shared" si="7"/>
        <v>0</v>
      </c>
      <c r="L36" s="268"/>
    </row>
    <row r="37" spans="1:12" ht="29.25" hidden="1" customHeight="1" thickBot="1">
      <c r="A37" s="286" t="s">
        <v>67</v>
      </c>
      <c r="B37" s="287" t="s">
        <v>5</v>
      </c>
      <c r="C37" s="265">
        <f t="shared" si="1"/>
        <v>0</v>
      </c>
      <c r="D37" s="274"/>
      <c r="E37" s="274"/>
      <c r="F37" s="271">
        <f t="shared" si="5"/>
        <v>0</v>
      </c>
      <c r="G37" s="274"/>
      <c r="H37" s="274"/>
      <c r="I37" s="265">
        <f t="shared" si="4"/>
        <v>0</v>
      </c>
      <c r="J37" s="275">
        <f t="shared" si="7"/>
        <v>0</v>
      </c>
      <c r="K37" s="275">
        <f t="shared" si="7"/>
        <v>0</v>
      </c>
      <c r="L37" s="268"/>
    </row>
    <row r="38" spans="1:12" ht="18.75" hidden="1" customHeight="1">
      <c r="A38" s="288" t="s">
        <v>89</v>
      </c>
      <c r="B38" s="289" t="s">
        <v>90</v>
      </c>
      <c r="C38" s="265">
        <f t="shared" si="1"/>
        <v>0</v>
      </c>
      <c r="D38" s="274">
        <v>0</v>
      </c>
      <c r="E38" s="274"/>
      <c r="F38" s="271">
        <f t="shared" si="5"/>
        <v>0</v>
      </c>
      <c r="G38" s="274"/>
      <c r="H38" s="274"/>
      <c r="I38" s="265">
        <f t="shared" si="4"/>
        <v>0</v>
      </c>
      <c r="J38" s="275">
        <f t="shared" si="7"/>
        <v>0</v>
      </c>
      <c r="K38" s="275">
        <f t="shared" si="7"/>
        <v>0</v>
      </c>
      <c r="L38" s="268"/>
    </row>
    <row r="39" spans="1:12" ht="40.5" customHeight="1">
      <c r="A39" s="290" t="s">
        <v>68</v>
      </c>
      <c r="B39" s="270" t="s">
        <v>83</v>
      </c>
      <c r="C39" s="265">
        <f t="shared" si="1"/>
        <v>686.3</v>
      </c>
      <c r="D39" s="267">
        <f>D40+D41+D42+D43</f>
        <v>252.29999999999998</v>
      </c>
      <c r="E39" s="267">
        <f>E40+E41+E42+E43</f>
        <v>434</v>
      </c>
      <c r="F39" s="271">
        <f>G39+H39</f>
        <v>677.4</v>
      </c>
      <c r="G39" s="267">
        <f>G40+G41+G42+G43</f>
        <v>166.5</v>
      </c>
      <c r="H39" s="267">
        <f>H40+H41+H42+H43</f>
        <v>510.9</v>
      </c>
      <c r="I39" s="265">
        <f t="shared" si="4"/>
        <v>-8.9000000000000057</v>
      </c>
      <c r="J39" s="266">
        <f>J40+J41+J42+J43</f>
        <v>-85.799999999999983</v>
      </c>
      <c r="K39" s="266">
        <f>K40+K41+K42+K43</f>
        <v>76.899999999999977</v>
      </c>
      <c r="L39" s="268"/>
    </row>
    <row r="40" spans="1:12" ht="27.75" customHeight="1">
      <c r="A40" s="272" t="s">
        <v>92</v>
      </c>
      <c r="B40" s="280" t="s">
        <v>39</v>
      </c>
      <c r="C40" s="265">
        <f t="shared" si="1"/>
        <v>0</v>
      </c>
      <c r="D40" s="274"/>
      <c r="E40" s="274"/>
      <c r="F40" s="271">
        <f>G40+H40</f>
        <v>0</v>
      </c>
      <c r="G40" s="274"/>
      <c r="H40" s="274"/>
      <c r="I40" s="265">
        <f t="shared" si="4"/>
        <v>0</v>
      </c>
      <c r="J40" s="275">
        <f t="shared" ref="J40:K43" si="8">G40-D40</f>
        <v>0</v>
      </c>
      <c r="K40" s="275">
        <f t="shared" si="8"/>
        <v>0</v>
      </c>
      <c r="L40" s="268"/>
    </row>
    <row r="41" spans="1:12" ht="14.25" customHeight="1">
      <c r="A41" s="272" t="s">
        <v>125</v>
      </c>
      <c r="B41" s="291" t="s">
        <v>21</v>
      </c>
      <c r="C41" s="265">
        <f t="shared" si="1"/>
        <v>446.4</v>
      </c>
      <c r="D41" s="274">
        <v>223.2</v>
      </c>
      <c r="E41" s="274">
        <v>223.2</v>
      </c>
      <c r="F41" s="271">
        <f>G41+H41</f>
        <v>189.9</v>
      </c>
      <c r="G41" s="274">
        <v>96.7</v>
      </c>
      <c r="H41" s="274">
        <v>93.2</v>
      </c>
      <c r="I41" s="265">
        <f t="shared" si="4"/>
        <v>-256.5</v>
      </c>
      <c r="J41" s="275">
        <f t="shared" si="8"/>
        <v>-126.49999999999999</v>
      </c>
      <c r="K41" s="275">
        <f t="shared" si="8"/>
        <v>-130</v>
      </c>
      <c r="L41" s="268"/>
    </row>
    <row r="42" spans="1:12" ht="15" customHeight="1">
      <c r="A42" s="272" t="s">
        <v>97</v>
      </c>
      <c r="B42" s="291" t="s">
        <v>142</v>
      </c>
      <c r="C42" s="265">
        <f t="shared" si="1"/>
        <v>0</v>
      </c>
      <c r="D42" s="274"/>
      <c r="E42" s="274"/>
      <c r="F42" s="271">
        <f>G42+H42</f>
        <v>0</v>
      </c>
      <c r="G42" s="274"/>
      <c r="H42" s="274"/>
      <c r="I42" s="265">
        <f t="shared" si="4"/>
        <v>0</v>
      </c>
      <c r="J42" s="275">
        <f t="shared" si="8"/>
        <v>0</v>
      </c>
      <c r="K42" s="275">
        <f t="shared" si="8"/>
        <v>0</v>
      </c>
      <c r="L42" s="268"/>
    </row>
    <row r="43" spans="1:12" ht="42" customHeight="1">
      <c r="A43" s="272" t="s">
        <v>93</v>
      </c>
      <c r="B43" s="291" t="s">
        <v>22</v>
      </c>
      <c r="C43" s="265">
        <f t="shared" si="1"/>
        <v>239.9</v>
      </c>
      <c r="D43" s="274">
        <v>29.1</v>
      </c>
      <c r="E43" s="274">
        <v>210.8</v>
      </c>
      <c r="F43" s="271">
        <f>G43+H43</f>
        <v>487.5</v>
      </c>
      <c r="G43" s="274">
        <v>69.8</v>
      </c>
      <c r="H43" s="274">
        <v>417.7</v>
      </c>
      <c r="I43" s="265">
        <f t="shared" si="4"/>
        <v>247.59999999999997</v>
      </c>
      <c r="J43" s="275">
        <f t="shared" si="8"/>
        <v>40.699999999999996</v>
      </c>
      <c r="K43" s="275">
        <f t="shared" si="8"/>
        <v>206.89999999999998</v>
      </c>
      <c r="L43" s="268"/>
    </row>
    <row r="44" spans="1:12" ht="27.75" customHeight="1">
      <c r="A44" s="276" t="s">
        <v>69</v>
      </c>
      <c r="B44" s="277" t="s">
        <v>23</v>
      </c>
      <c r="C44" s="265">
        <f t="shared" si="1"/>
        <v>16</v>
      </c>
      <c r="D44" s="267">
        <f>D45</f>
        <v>16</v>
      </c>
      <c r="E44" s="267">
        <f>E45</f>
        <v>0</v>
      </c>
      <c r="F44" s="271">
        <f t="shared" ref="F44:F50" si="9">G44+H44</f>
        <v>0.9</v>
      </c>
      <c r="G44" s="267">
        <f>G45</f>
        <v>0.9</v>
      </c>
      <c r="H44" s="267">
        <f>H45</f>
        <v>0</v>
      </c>
      <c r="I44" s="265">
        <f t="shared" si="4"/>
        <v>-15.1</v>
      </c>
      <c r="J44" s="266">
        <f>J45</f>
        <v>-15.1</v>
      </c>
      <c r="K44" s="266">
        <f>K45</f>
        <v>0</v>
      </c>
      <c r="L44" s="268"/>
    </row>
    <row r="45" spans="1:12" ht="26.25" customHeight="1">
      <c r="A45" s="272" t="s">
        <v>70</v>
      </c>
      <c r="B45" s="291" t="s">
        <v>24</v>
      </c>
      <c r="C45" s="265">
        <f t="shared" si="1"/>
        <v>16</v>
      </c>
      <c r="D45" s="274">
        <v>16</v>
      </c>
      <c r="E45" s="274"/>
      <c r="F45" s="271">
        <f t="shared" si="9"/>
        <v>0.9</v>
      </c>
      <c r="G45" s="274">
        <v>0.9</v>
      </c>
      <c r="H45" s="274"/>
      <c r="I45" s="265">
        <f t="shared" si="4"/>
        <v>-15.1</v>
      </c>
      <c r="J45" s="275">
        <f>G45-D45</f>
        <v>-15.1</v>
      </c>
      <c r="K45" s="275">
        <f>H45-E45</f>
        <v>0</v>
      </c>
      <c r="L45" s="268"/>
    </row>
    <row r="46" spans="1:12" ht="29.25" customHeight="1">
      <c r="A46" s="276" t="s">
        <v>71</v>
      </c>
      <c r="B46" s="277" t="s">
        <v>29</v>
      </c>
      <c r="C46" s="265">
        <f t="shared" si="1"/>
        <v>29.8</v>
      </c>
      <c r="D46" s="267">
        <f>D47+D48</f>
        <v>0</v>
      </c>
      <c r="E46" s="267">
        <f>E47+E48</f>
        <v>29.8</v>
      </c>
      <c r="F46" s="271">
        <f t="shared" si="9"/>
        <v>51.4</v>
      </c>
      <c r="G46" s="267">
        <f>G47+G48</f>
        <v>6.4</v>
      </c>
      <c r="H46" s="267">
        <f>H47+H48</f>
        <v>45</v>
      </c>
      <c r="I46" s="265">
        <f t="shared" si="4"/>
        <v>21.6</v>
      </c>
      <c r="J46" s="266">
        <f>J47+J48</f>
        <v>6.4</v>
      </c>
      <c r="K46" s="266">
        <f>K47+K48</f>
        <v>15.2</v>
      </c>
      <c r="L46" s="268"/>
    </row>
    <row r="47" spans="1:12" ht="15" customHeight="1">
      <c r="A47" s="272" t="s">
        <v>72</v>
      </c>
      <c r="B47" s="291" t="s">
        <v>30</v>
      </c>
      <c r="C47" s="265">
        <f t="shared" si="1"/>
        <v>0</v>
      </c>
      <c r="D47" s="274"/>
      <c r="E47" s="274"/>
      <c r="F47" s="271">
        <f t="shared" si="9"/>
        <v>0</v>
      </c>
      <c r="G47" s="274"/>
      <c r="H47" s="274"/>
      <c r="I47" s="265">
        <f t="shared" si="4"/>
        <v>0</v>
      </c>
      <c r="J47" s="275">
        <f>G47-D47</f>
        <v>0</v>
      </c>
      <c r="K47" s="275">
        <f>H47-E47</f>
        <v>0</v>
      </c>
      <c r="L47" s="268"/>
    </row>
    <row r="48" spans="1:12" ht="30" customHeight="1">
      <c r="A48" s="272" t="s">
        <v>85</v>
      </c>
      <c r="B48" s="291" t="s">
        <v>86</v>
      </c>
      <c r="C48" s="265">
        <f t="shared" si="1"/>
        <v>29.8</v>
      </c>
      <c r="D48" s="274">
        <v>0</v>
      </c>
      <c r="E48" s="274">
        <v>29.8</v>
      </c>
      <c r="F48" s="271">
        <f t="shared" si="9"/>
        <v>51.4</v>
      </c>
      <c r="G48" s="274">
        <v>6.4</v>
      </c>
      <c r="H48" s="274">
        <v>45</v>
      </c>
      <c r="I48" s="265">
        <f t="shared" si="4"/>
        <v>21.6</v>
      </c>
      <c r="J48" s="275">
        <f>G48-D48</f>
        <v>6.4</v>
      </c>
      <c r="K48" s="275">
        <f>H48-E48</f>
        <v>15.2</v>
      </c>
      <c r="L48" s="268"/>
    </row>
    <row r="49" spans="1:12" ht="24.75" customHeight="1">
      <c r="A49" s="276" t="s">
        <v>73</v>
      </c>
      <c r="B49" s="277" t="s">
        <v>40</v>
      </c>
      <c r="C49" s="265">
        <f t="shared" si="1"/>
        <v>390.79999999999995</v>
      </c>
      <c r="D49" s="267">
        <f>D50</f>
        <v>157.19999999999999</v>
      </c>
      <c r="E49" s="267">
        <f>E50</f>
        <v>233.6</v>
      </c>
      <c r="F49" s="271">
        <f t="shared" si="9"/>
        <v>111.10000000000001</v>
      </c>
      <c r="G49" s="267">
        <f>G50</f>
        <v>9.6999999999999993</v>
      </c>
      <c r="H49" s="267">
        <f>H50</f>
        <v>101.4</v>
      </c>
      <c r="I49" s="265">
        <f t="shared" si="4"/>
        <v>-279.7</v>
      </c>
      <c r="J49" s="266">
        <f>J50</f>
        <v>-147.5</v>
      </c>
      <c r="K49" s="266">
        <f>K50</f>
        <v>-132.19999999999999</v>
      </c>
      <c r="L49" s="268"/>
    </row>
    <row r="50" spans="1:12" ht="16.5" customHeight="1">
      <c r="A50" s="272" t="s">
        <v>128</v>
      </c>
      <c r="B50" s="291" t="s">
        <v>38</v>
      </c>
      <c r="C50" s="265">
        <f t="shared" si="1"/>
        <v>390.79999999999995</v>
      </c>
      <c r="D50" s="274">
        <v>157.19999999999999</v>
      </c>
      <c r="E50" s="274">
        <v>233.6</v>
      </c>
      <c r="F50" s="271">
        <f t="shared" si="9"/>
        <v>111.10000000000001</v>
      </c>
      <c r="G50" s="274">
        <v>9.6999999999999993</v>
      </c>
      <c r="H50" s="274">
        <v>101.4</v>
      </c>
      <c r="I50" s="265">
        <f t="shared" si="4"/>
        <v>-279.7</v>
      </c>
      <c r="J50" s="275">
        <f>G50-D50</f>
        <v>-147.5</v>
      </c>
      <c r="K50" s="275">
        <f>H50-E50</f>
        <v>-132.19999999999999</v>
      </c>
      <c r="L50" s="268"/>
    </row>
    <row r="51" spans="1:12" ht="17.25" customHeight="1">
      <c r="A51" s="276" t="s">
        <v>74</v>
      </c>
      <c r="B51" s="277" t="s">
        <v>33</v>
      </c>
      <c r="C51" s="265">
        <f t="shared" si="1"/>
        <v>0</v>
      </c>
      <c r="D51" s="274">
        <v>0</v>
      </c>
      <c r="E51" s="274"/>
      <c r="F51" s="271">
        <v>0</v>
      </c>
      <c r="G51" s="274">
        <v>0</v>
      </c>
      <c r="H51" s="274"/>
      <c r="I51" s="275"/>
      <c r="J51" s="275"/>
      <c r="K51" s="275"/>
      <c r="L51" s="268"/>
    </row>
    <row r="52" spans="1:12" ht="18" customHeight="1">
      <c r="A52" s="272" t="s">
        <v>75</v>
      </c>
      <c r="B52" s="291" t="s">
        <v>34</v>
      </c>
      <c r="C52" s="265">
        <f t="shared" si="1"/>
        <v>0</v>
      </c>
      <c r="D52" s="274"/>
      <c r="E52" s="274"/>
      <c r="F52" s="271">
        <v>0</v>
      </c>
      <c r="G52" s="274"/>
      <c r="H52" s="274"/>
      <c r="I52" s="275"/>
      <c r="J52" s="275"/>
      <c r="K52" s="275"/>
      <c r="L52" s="268"/>
    </row>
    <row r="53" spans="1:12" ht="26.25" customHeight="1">
      <c r="A53" s="292" t="s">
        <v>76</v>
      </c>
      <c r="B53" s="293" t="s">
        <v>25</v>
      </c>
      <c r="C53" s="265">
        <f t="shared" si="1"/>
        <v>226.9</v>
      </c>
      <c r="D53" s="267">
        <v>226.6</v>
      </c>
      <c r="E53" s="267">
        <v>0.3</v>
      </c>
      <c r="F53" s="271">
        <f>G53+H53</f>
        <v>165.7</v>
      </c>
      <c r="G53" s="267">
        <v>137.19999999999999</v>
      </c>
      <c r="H53" s="267">
        <v>28.5</v>
      </c>
      <c r="I53" s="265">
        <f>J53+K53</f>
        <v>-61.2</v>
      </c>
      <c r="J53" s="275">
        <f>G53-D53</f>
        <v>-89.4</v>
      </c>
      <c r="K53" s="275">
        <f>H53-E53</f>
        <v>28.2</v>
      </c>
      <c r="L53" s="268"/>
    </row>
    <row r="54" spans="1:12" ht="14.25" customHeight="1">
      <c r="A54" s="294" t="s">
        <v>77</v>
      </c>
      <c r="B54" s="295" t="s">
        <v>7</v>
      </c>
      <c r="C54" s="265">
        <f t="shared" si="1"/>
        <v>7.4</v>
      </c>
      <c r="D54" s="267">
        <v>0</v>
      </c>
      <c r="E54" s="267">
        <v>7.4</v>
      </c>
      <c r="F54" s="271">
        <f>G54+H54</f>
        <v>-28.700000000000003</v>
      </c>
      <c r="G54" s="267">
        <v>-88.2</v>
      </c>
      <c r="H54" s="267">
        <v>59.5</v>
      </c>
      <c r="I54" s="265">
        <f>J54+K54</f>
        <v>-36.1</v>
      </c>
      <c r="J54" s="275">
        <f>G54-D54</f>
        <v>-88.2</v>
      </c>
      <c r="K54" s="275">
        <f>H54-E54</f>
        <v>52.1</v>
      </c>
      <c r="L54" s="268"/>
    </row>
    <row r="55" spans="1:12" ht="25.5" customHeight="1">
      <c r="A55" s="294" t="s">
        <v>99</v>
      </c>
      <c r="B55" s="296" t="s">
        <v>129</v>
      </c>
      <c r="C55" s="265">
        <f t="shared" si="1"/>
        <v>0</v>
      </c>
      <c r="D55" s="267">
        <v>0</v>
      </c>
      <c r="E55" s="267">
        <v>0</v>
      </c>
      <c r="F55" s="271">
        <v>0</v>
      </c>
      <c r="G55" s="267">
        <v>0</v>
      </c>
      <c r="H55" s="267" t="s">
        <v>143</v>
      </c>
      <c r="I55" s="275"/>
      <c r="J55" s="275"/>
      <c r="K55" s="275"/>
      <c r="L55" s="268"/>
    </row>
    <row r="56" spans="1:12" ht="12.75" customHeight="1">
      <c r="A56" s="294" t="s">
        <v>94</v>
      </c>
      <c r="B56" s="297" t="s">
        <v>144</v>
      </c>
      <c r="C56" s="265">
        <f t="shared" si="1"/>
        <v>0</v>
      </c>
      <c r="D56" s="267"/>
      <c r="E56" s="267"/>
      <c r="F56" s="271">
        <v>0</v>
      </c>
      <c r="G56" s="267"/>
      <c r="H56" s="267"/>
      <c r="I56" s="275"/>
      <c r="J56" s="275"/>
      <c r="K56" s="275"/>
      <c r="L56" s="268"/>
    </row>
    <row r="57" spans="1:12" ht="25.5">
      <c r="A57" s="294" t="s">
        <v>145</v>
      </c>
      <c r="B57" s="298" t="s">
        <v>146</v>
      </c>
      <c r="C57" s="265">
        <f>D57+E57</f>
        <v>0</v>
      </c>
      <c r="D57" s="267"/>
      <c r="E57" s="267"/>
      <c r="F57" s="271">
        <f>G57+H57</f>
        <v>0</v>
      </c>
      <c r="G57" s="267"/>
      <c r="H57" s="267"/>
      <c r="I57" s="265">
        <f>J57+K57</f>
        <v>0</v>
      </c>
      <c r="J57" s="275">
        <f t="shared" ref="J57:K59" si="10">G57-D57</f>
        <v>0</v>
      </c>
      <c r="K57" s="275">
        <f t="shared" si="10"/>
        <v>0</v>
      </c>
    </row>
    <row r="58" spans="1:12" ht="33.75" customHeight="1">
      <c r="A58" s="294" t="s">
        <v>147</v>
      </c>
      <c r="B58" s="298" t="s">
        <v>148</v>
      </c>
      <c r="C58" s="265">
        <f>D58+E58</f>
        <v>0</v>
      </c>
      <c r="D58" s="267"/>
      <c r="E58" s="267"/>
      <c r="F58" s="271">
        <f>G58+H58</f>
        <v>0</v>
      </c>
      <c r="G58" s="267"/>
      <c r="H58" s="267"/>
      <c r="I58" s="265">
        <f>J58+K58</f>
        <v>0</v>
      </c>
      <c r="J58" s="275">
        <f t="shared" si="10"/>
        <v>0</v>
      </c>
      <c r="K58" s="275">
        <f t="shared" si="10"/>
        <v>0</v>
      </c>
    </row>
    <row r="59" spans="1:12" ht="27" customHeight="1">
      <c r="A59" s="294" t="s">
        <v>149</v>
      </c>
      <c r="B59" s="298" t="s">
        <v>150</v>
      </c>
      <c r="C59" s="265">
        <f>D59+E59</f>
        <v>0</v>
      </c>
      <c r="D59" s="267"/>
      <c r="E59" s="267"/>
      <c r="F59" s="271">
        <f>G59+H59</f>
        <v>0</v>
      </c>
      <c r="G59" s="267"/>
      <c r="H59" s="267"/>
      <c r="I59" s="265">
        <f>J59+K59</f>
        <v>0</v>
      </c>
      <c r="J59" s="275">
        <f t="shared" si="10"/>
        <v>0</v>
      </c>
      <c r="K59" s="275">
        <f t="shared" si="10"/>
        <v>0</v>
      </c>
    </row>
    <row r="60" spans="1:12">
      <c r="C60" s="299"/>
      <c r="D60" s="300"/>
      <c r="E60" s="301"/>
      <c r="F60" s="300"/>
      <c r="G60" s="300"/>
      <c r="H60" s="300"/>
      <c r="I60" s="299"/>
      <c r="J60" s="299"/>
      <c r="K60" s="299"/>
    </row>
    <row r="61" spans="1:12" ht="28.5" customHeight="1">
      <c r="A61" s="302" t="s">
        <v>108</v>
      </c>
      <c r="B61" s="303" t="s">
        <v>130</v>
      </c>
      <c r="C61" s="304">
        <f t="shared" ref="C61:H61" si="11">C62</f>
        <v>1090.0999999999999</v>
      </c>
      <c r="D61" s="267">
        <f t="shared" si="11"/>
        <v>0</v>
      </c>
      <c r="E61" s="267">
        <f t="shared" si="11"/>
        <v>1090.0999999999999</v>
      </c>
      <c r="F61" s="304">
        <f t="shared" si="11"/>
        <v>1296.3</v>
      </c>
      <c r="G61" s="267">
        <f t="shared" si="11"/>
        <v>574.29999999999995</v>
      </c>
      <c r="H61" s="267">
        <f t="shared" si="11"/>
        <v>722</v>
      </c>
      <c r="I61" s="305">
        <f>J61+K61</f>
        <v>206.20000000000005</v>
      </c>
      <c r="J61" s="266">
        <f>J62</f>
        <v>574.29999999999995</v>
      </c>
      <c r="K61" s="266">
        <f>K62</f>
        <v>-368.09999999999991</v>
      </c>
      <c r="L61" s="268"/>
    </row>
    <row r="62" spans="1:12" ht="36" customHeight="1">
      <c r="A62" s="272" t="s">
        <v>110</v>
      </c>
      <c r="B62" s="273" t="s">
        <v>151</v>
      </c>
      <c r="C62" s="271">
        <f>D62+E62</f>
        <v>1090.0999999999999</v>
      </c>
      <c r="D62" s="274"/>
      <c r="E62" s="274">
        <v>1090.0999999999999</v>
      </c>
      <c r="F62" s="271">
        <f>G62+H62</f>
        <v>1296.3</v>
      </c>
      <c r="G62" s="274">
        <v>574.29999999999995</v>
      </c>
      <c r="H62" s="274">
        <v>722</v>
      </c>
      <c r="I62" s="265">
        <f>J62+K62</f>
        <v>206.20000000000005</v>
      </c>
      <c r="J62" s="275">
        <f>G62-D62</f>
        <v>574.29999999999995</v>
      </c>
      <c r="K62" s="275">
        <f>H62-E62</f>
        <v>-368.09999999999991</v>
      </c>
      <c r="L62" s="268"/>
    </row>
  </sheetData>
  <customSheetViews>
    <customSheetView guid="{1A1A1EB2-31F4-46DB-A8AF-D039AE268F1E}" showPageBreaks="1" hiddenRows="1" state="hidden">
      <selection sqref="A1:IV65536"/>
      <pageMargins left="0.7" right="0.7" top="0.75" bottom="0.75" header="0.3" footer="0.3"/>
    </customSheetView>
    <customSheetView guid="{57BBB4D9-30EF-41A7-A07A-8B6EB44CC31F}" hiddenRows="1" state="hidden">
      <selection sqref="A1:IV65536"/>
      <pageMargins left="0.7" right="0.7" top="0.75" bottom="0.75" header="0.3" footer="0.3"/>
    </customSheetView>
    <customSheetView guid="{F53BA047-7CE7-44C2-8D09-9E016CD716F7}" hiddenRows="1" state="hidden">
      <selection sqref="A1:IV65536"/>
      <pageMargins left="0.7" right="0.7" top="0.75" bottom="0.75" header="0.3" footer="0.3"/>
    </customSheetView>
    <customSheetView guid="{4DDC44E0-FDE7-4C76-B2CB-EB1E9D545DCF}" hiddenRows="1" state="hidden">
      <selection sqref="A1:IV65536"/>
      <pageMargins left="0.7" right="0.7" top="0.75" bottom="0.75" header="0.3" footer="0.3"/>
    </customSheetView>
    <customSheetView guid="{13FFC561-9489-11D9-88B5-0050705212CF}" hiddenRows="1" state="hidden">
      <selection sqref="A1:IV6553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1:K1"/>
  <sheetViews>
    <sheetView showRuler="0" workbookViewId="0">
      <selection activeCell="D9" sqref="D9"/>
    </sheetView>
  </sheetViews>
  <sheetFormatPr defaultRowHeight="18.75"/>
  <cols>
    <col min="1" max="1" width="31.7109375" style="221" customWidth="1"/>
    <col min="2" max="2" width="75.42578125" style="221" customWidth="1"/>
    <col min="3" max="3" width="10.140625" style="221" customWidth="1"/>
    <col min="4" max="4" width="9.140625" style="221"/>
    <col min="5" max="5" width="9" style="221" customWidth="1"/>
    <col min="6" max="6" width="9.140625" style="221"/>
    <col min="7" max="7" width="9.5703125" style="221" bestFit="1" customWidth="1"/>
    <col min="8" max="8" width="7.5703125" style="221" customWidth="1"/>
    <col min="9" max="9" width="7.85546875" style="222" customWidth="1"/>
    <col min="10" max="10" width="8.85546875" style="222" customWidth="1"/>
    <col min="11" max="11" width="8.28515625" style="222" customWidth="1"/>
    <col min="12" max="16384" width="9.140625" style="221"/>
  </cols>
  <sheetData/>
  <customSheetViews>
    <customSheetView guid="{1A1A1EB2-31F4-46DB-A8AF-D039AE268F1E}" showPageBreaks="1" showRuler="0">
      <selection activeCell="D9" sqref="D9"/>
      <pageMargins left="0.75" right="0.75" top="1" bottom="1" header="0.5" footer="0.5"/>
      <pageSetup paperSize="9" orientation="portrait" r:id="rId1"/>
      <headerFooter alignWithMargins="0"/>
    </customSheetView>
    <customSheetView guid="{57BBB4D9-30EF-41A7-A07A-8B6EB44CC31F}" showRuler="0">
      <selection activeCell="D9" sqref="D9"/>
      <pageMargins left="0.75" right="0.75" top="1" bottom="1" header="0.5" footer="0.5"/>
      <pageSetup paperSize="9" orientation="portrait" r:id="rId2"/>
      <headerFooter alignWithMargins="0"/>
    </customSheetView>
    <customSheetView guid="{F53BA047-7CE7-44C2-8D09-9E016CD716F7}" scale="60" showPageBreaks="1" state="hidden" view="pageBreakPreview" showRuler="0">
      <selection activeCell="I17" sqref="I17"/>
      <pageMargins left="0.75" right="0.75" top="1" bottom="1" header="0.5" footer="0.5"/>
      <pageSetup paperSize="9" scale="85" orientation="landscape" r:id="rId3"/>
      <headerFooter alignWithMargins="0"/>
    </customSheetView>
    <customSheetView guid="{4DDC44E0-FDE7-4C76-B2CB-EB1E9D545DCF}" scale="60" showPageBreaks="1" state="hidden" view="pageBreakPreview" showRuler="0">
      <selection activeCell="I17" sqref="I17"/>
      <pageMargins left="0.75" right="0.75" top="1" bottom="1" header="0.5" footer="0.5"/>
      <pageSetup paperSize="9" scale="85" orientation="landscape" r:id="rId4"/>
      <headerFooter alignWithMargins="0"/>
    </customSheetView>
    <customSheetView guid="{13FFC561-9489-11D9-88B5-0050705212CF}" showPageBreaks="1" showRuler="0">
      <selection activeCell="D9" sqref="D9"/>
      <pageMargins left="0.75" right="0.75" top="1" bottom="1" header="0.5" footer="0.5"/>
      <pageSetup paperSize="9" orientation="portrait" r:id="rId5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5"/>
  <sheetViews>
    <sheetView showRuler="0" workbookViewId="0">
      <selection activeCell="B15" sqref="B15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115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151"/>
      <c r="G2" s="151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16093.300000000001</v>
      </c>
      <c r="D5" s="10">
        <f>SUM(G5+J5)</f>
        <v>16626.5</v>
      </c>
      <c r="E5" s="10">
        <f t="shared" ref="E5:E18" si="0">D5/C5*100</f>
        <v>103.31318001901411</v>
      </c>
      <c r="F5" s="161">
        <f>(F6+F8+F12+F17+F22+F26+F37+F42+F44+F47+F49+F51+F52)</f>
        <v>11031.8</v>
      </c>
      <c r="G5" s="162">
        <f>(G6+G8+G12+G17+G22+G26+G37+G42+G44+G47+G49+G51+G52+G53+ G54)</f>
        <v>11623.9</v>
      </c>
      <c r="H5" s="162">
        <f>G5/F5*100</f>
        <v>105.36721115321164</v>
      </c>
      <c r="I5" s="161">
        <f>(I6+I8+I12+I17+I22+I26+I37+I42+I44+I47+I49+I51+I52)</f>
        <v>5061.5000000000009</v>
      </c>
      <c r="J5" s="162">
        <f>(J6+J8+J12+J17+J22+J26+J37+J42+J44+J47+J49+J51+J52+J53+ J54)</f>
        <v>5002.5999999999995</v>
      </c>
      <c r="K5" s="145">
        <f>J5/I5*100</f>
        <v>98.836313345846065</v>
      </c>
    </row>
    <row r="6" spans="1:11" ht="13.5" customHeight="1">
      <c r="A6" s="102" t="s">
        <v>42</v>
      </c>
      <c r="B6" s="122" t="s">
        <v>10</v>
      </c>
      <c r="C6" s="69">
        <f>C7</f>
        <v>12194.8</v>
      </c>
      <c r="D6" s="11">
        <f>D7</f>
        <v>11936.3</v>
      </c>
      <c r="E6" s="11">
        <f t="shared" si="0"/>
        <v>97.880244038442612</v>
      </c>
      <c r="F6" s="163">
        <f>F7</f>
        <v>8947.4</v>
      </c>
      <c r="G6" s="164">
        <f>G7</f>
        <v>8969.2999999999993</v>
      </c>
      <c r="H6" s="164">
        <f>G6/F6*100</f>
        <v>100.24476384200997</v>
      </c>
      <c r="I6" s="163">
        <f>I7</f>
        <v>3247.4</v>
      </c>
      <c r="J6" s="164">
        <f>J7</f>
        <v>2967</v>
      </c>
      <c r="K6" s="95">
        <f>J6/I6*100</f>
        <v>91.365400012317536</v>
      </c>
    </row>
    <row r="7" spans="1:11" ht="13.5" customHeight="1">
      <c r="A7" s="103" t="s">
        <v>43</v>
      </c>
      <c r="B7" s="123" t="s">
        <v>37</v>
      </c>
      <c r="C7" s="71">
        <f>F7+I7</f>
        <v>12194.8</v>
      </c>
      <c r="D7" s="12">
        <f>G7+J7</f>
        <v>11936.3</v>
      </c>
      <c r="E7" s="13">
        <f t="shared" si="0"/>
        <v>97.880244038442612</v>
      </c>
      <c r="F7" s="165">
        <v>8947.4</v>
      </c>
      <c r="G7" s="166">
        <v>8969.2999999999993</v>
      </c>
      <c r="H7" s="166">
        <f>G7/F7*100</f>
        <v>100.24476384200997</v>
      </c>
      <c r="I7" s="167">
        <v>3247.4</v>
      </c>
      <c r="J7" s="168">
        <v>2967</v>
      </c>
      <c r="K7" s="13">
        <f>J7/I7*100</f>
        <v>91.365400012317536</v>
      </c>
    </row>
    <row r="8" spans="1:11" ht="13.5" customHeight="1">
      <c r="A8" s="104" t="s">
        <v>44</v>
      </c>
      <c r="B8" s="124" t="s">
        <v>1</v>
      </c>
      <c r="C8" s="112">
        <f t="shared" ref="C8:D54" si="1">F8+I8</f>
        <v>1692.1</v>
      </c>
      <c r="D8" s="14">
        <f t="shared" si="1"/>
        <v>1741.7</v>
      </c>
      <c r="E8" s="16">
        <f t="shared" si="0"/>
        <v>102.93126883753916</v>
      </c>
      <c r="F8" s="169">
        <f>(F9+F10+F11)</f>
        <v>1690.1</v>
      </c>
      <c r="G8" s="169">
        <f>(G9+G10+G11)</f>
        <v>1740.9</v>
      </c>
      <c r="H8" s="169">
        <f>G8/F8*100</f>
        <v>103.00573930536656</v>
      </c>
      <c r="I8" s="170">
        <f>(I9+I10+I11)</f>
        <v>2</v>
      </c>
      <c r="J8" s="170">
        <f>(J9+J10+J11)</f>
        <v>0.8</v>
      </c>
      <c r="K8" s="13"/>
    </row>
    <row r="9" spans="1:11" ht="14.25" customHeight="1">
      <c r="A9" s="103" t="s">
        <v>45</v>
      </c>
      <c r="B9" s="123" t="s">
        <v>26</v>
      </c>
      <c r="C9" s="71">
        <f t="shared" si="1"/>
        <v>1639</v>
      </c>
      <c r="D9" s="12">
        <f t="shared" si="1"/>
        <v>1719.9</v>
      </c>
      <c r="E9" s="13">
        <f t="shared" si="0"/>
        <v>104.93593654667481</v>
      </c>
      <c r="F9" s="165">
        <v>1639</v>
      </c>
      <c r="G9" s="166">
        <v>1719.9</v>
      </c>
      <c r="H9" s="166">
        <f>G9/F9*100</f>
        <v>104.93593654667481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1"/>
        <v>2</v>
      </c>
      <c r="D10" s="12">
        <f t="shared" si="1"/>
        <v>2.7</v>
      </c>
      <c r="E10" s="13"/>
      <c r="F10" s="165"/>
      <c r="G10" s="173">
        <v>1.9</v>
      </c>
      <c r="H10" s="166"/>
      <c r="I10" s="174">
        <v>2</v>
      </c>
      <c r="J10" s="175">
        <v>0.8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51.1</v>
      </c>
      <c r="D11" s="12">
        <f>G11+J11</f>
        <v>19.100000000000001</v>
      </c>
      <c r="E11" s="13"/>
      <c r="F11" s="165">
        <v>51.1</v>
      </c>
      <c r="G11" s="173">
        <v>19.100000000000001</v>
      </c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1"/>
        <v>1293.5</v>
      </c>
      <c r="D12" s="17">
        <f t="shared" si="1"/>
        <v>1739.3000000000002</v>
      </c>
      <c r="E12" s="16"/>
      <c r="F12" s="170">
        <f>F13+F15+F16</f>
        <v>0</v>
      </c>
      <c r="G12" s="169">
        <f>SUM(G13:G16)</f>
        <v>0</v>
      </c>
      <c r="H12" s="176"/>
      <c r="I12" s="170">
        <f>(I13+I14+I15+I16)</f>
        <v>1293.5</v>
      </c>
      <c r="J12" s="169">
        <f>(J13+J14+J15+J16)</f>
        <v>1739.3000000000002</v>
      </c>
      <c r="K12" s="93">
        <f>J12/I12*100</f>
        <v>134.46463084654042</v>
      </c>
    </row>
    <row r="13" spans="1:11" ht="12.75" customHeight="1">
      <c r="A13" s="103" t="s">
        <v>48</v>
      </c>
      <c r="B13" s="123" t="s">
        <v>31</v>
      </c>
      <c r="C13" s="71">
        <f t="shared" si="1"/>
        <v>92</v>
      </c>
      <c r="D13" s="12">
        <f t="shared" si="1"/>
        <v>18.399999999999999</v>
      </c>
      <c r="E13" s="25"/>
      <c r="F13" s="165">
        <v>0</v>
      </c>
      <c r="G13" s="173">
        <v>0</v>
      </c>
      <c r="H13" s="166"/>
      <c r="I13" s="174">
        <v>92</v>
      </c>
      <c r="J13" s="175">
        <v>18.399999999999999</v>
      </c>
      <c r="K13" s="13">
        <f>J13/I13*100</f>
        <v>20</v>
      </c>
    </row>
    <row r="14" spans="1:11" ht="15" customHeight="1">
      <c r="A14" s="103" t="s">
        <v>49</v>
      </c>
      <c r="B14" s="123" t="s">
        <v>27</v>
      </c>
      <c r="C14" s="71">
        <f t="shared" si="1"/>
        <v>0</v>
      </c>
      <c r="D14" s="12">
        <f t="shared" si="1"/>
        <v>0</v>
      </c>
      <c r="E14" s="25"/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1"/>
        <v>0</v>
      </c>
      <c r="D15" s="12">
        <f t="shared" si="1"/>
        <v>0</v>
      </c>
      <c r="E15" s="78"/>
      <c r="F15" s="165">
        <v>0</v>
      </c>
      <c r="G15" s="173">
        <v>0</v>
      </c>
      <c r="H15" s="166"/>
      <c r="I15" s="174">
        <v>0</v>
      </c>
      <c r="J15" s="175">
        <v>0</v>
      </c>
      <c r="K15" s="13"/>
    </row>
    <row r="16" spans="1:11" ht="12.75" customHeight="1">
      <c r="A16" s="103" t="s">
        <v>51</v>
      </c>
      <c r="B16" s="126" t="s">
        <v>3</v>
      </c>
      <c r="C16" s="71">
        <f t="shared" si="1"/>
        <v>1201.5</v>
      </c>
      <c r="D16" s="12">
        <f t="shared" si="1"/>
        <v>1720.9</v>
      </c>
      <c r="E16" s="25"/>
      <c r="F16" s="165">
        <v>0</v>
      </c>
      <c r="G16" s="173">
        <v>0</v>
      </c>
      <c r="H16" s="166"/>
      <c r="I16" s="174">
        <v>1201.5</v>
      </c>
      <c r="J16" s="175">
        <v>1720.9</v>
      </c>
      <c r="K16" s="13">
        <f>J16/I16*100</f>
        <v>143.22929671244279</v>
      </c>
    </row>
    <row r="17" spans="1:11" ht="24.75" customHeight="1">
      <c r="A17" s="104" t="s">
        <v>52</v>
      </c>
      <c r="B17" s="125" t="s">
        <v>12</v>
      </c>
      <c r="C17" s="112">
        <f t="shared" si="1"/>
        <v>0</v>
      </c>
      <c r="D17" s="14">
        <f t="shared" si="1"/>
        <v>333.5</v>
      </c>
      <c r="E17" s="16" t="e">
        <f t="shared" si="0"/>
        <v>#DIV/0!</v>
      </c>
      <c r="F17" s="170">
        <f>F18</f>
        <v>0</v>
      </c>
      <c r="G17" s="169">
        <f>G18</f>
        <v>333.5</v>
      </c>
      <c r="H17" s="169" t="e">
        <f t="shared" ref="H17:H23" si="2">G17/F17*100</f>
        <v>#DIV/0!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1"/>
        <v>0</v>
      </c>
      <c r="D18" s="12">
        <f t="shared" si="1"/>
        <v>333.5</v>
      </c>
      <c r="E18" s="13" t="e">
        <f t="shared" si="0"/>
        <v>#DIV/0!</v>
      </c>
      <c r="F18" s="165">
        <f>SUM(F19:F20,F21)</f>
        <v>0</v>
      </c>
      <c r="G18" s="165">
        <f>SUM(G19:G20,G21)</f>
        <v>333.5</v>
      </c>
      <c r="H18" s="166" t="e">
        <f t="shared" si="2"/>
        <v>#DIV/0!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1"/>
        <v>0</v>
      </c>
      <c r="D19" s="12">
        <f t="shared" si="1"/>
        <v>0</v>
      </c>
      <c r="E19" s="13"/>
      <c r="F19" s="177"/>
      <c r="G19" s="173">
        <v>0</v>
      </c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1"/>
        <v>0</v>
      </c>
      <c r="D20" s="12">
        <f t="shared" si="1"/>
        <v>0</v>
      </c>
      <c r="E20" s="13" t="e">
        <f>D20/C20*100</f>
        <v>#DIV/0!</v>
      </c>
      <c r="F20" s="165"/>
      <c r="G20" s="166"/>
      <c r="H20" s="166" t="e">
        <f t="shared" si="2"/>
        <v>#DIV/0!</v>
      </c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/>
      <c r="D21" s="12"/>
      <c r="E21" s="13"/>
      <c r="F21" s="165"/>
      <c r="G21" s="165">
        <v>333.5</v>
      </c>
      <c r="H21" s="166"/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1"/>
        <v>51.5</v>
      </c>
      <c r="D22" s="14">
        <f t="shared" si="1"/>
        <v>154.5</v>
      </c>
      <c r="E22" s="16">
        <f>D22/C22*100</f>
        <v>300</v>
      </c>
      <c r="F22" s="170">
        <f>(F23+F24+F25)</f>
        <v>34.9</v>
      </c>
      <c r="G22" s="178">
        <f>(G23+G24+G25)</f>
        <v>152.6</v>
      </c>
      <c r="H22" s="169">
        <f t="shared" si="2"/>
        <v>437.24928366762174</v>
      </c>
      <c r="I22" s="170">
        <f>(I23+I24+I25)</f>
        <v>16.600000000000001</v>
      </c>
      <c r="J22" s="178">
        <f>(J23+J24+J25)</f>
        <v>1.9</v>
      </c>
      <c r="K22" s="93">
        <f>J22/I22*100</f>
        <v>11.445783132530119</v>
      </c>
    </row>
    <row r="23" spans="1:11" ht="38.25" customHeight="1">
      <c r="A23" s="103" t="s">
        <v>57</v>
      </c>
      <c r="B23" s="127" t="s">
        <v>15</v>
      </c>
      <c r="C23" s="71">
        <f t="shared" si="1"/>
        <v>34.9</v>
      </c>
      <c r="D23" s="12">
        <f t="shared" si="1"/>
        <v>152.6</v>
      </c>
      <c r="E23" s="13">
        <f>D23/C23*100</f>
        <v>437.24928366762174</v>
      </c>
      <c r="F23" s="165">
        <v>34.9</v>
      </c>
      <c r="G23" s="166">
        <v>152.6</v>
      </c>
      <c r="H23" s="166">
        <f t="shared" si="2"/>
        <v>437.24928366762174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1"/>
        <v>16.600000000000001</v>
      </c>
      <c r="D24" s="12">
        <f t="shared" si="1"/>
        <v>1.9</v>
      </c>
      <c r="E24" s="13"/>
      <c r="F24" s="165"/>
      <c r="G24" s="166"/>
      <c r="H24" s="166"/>
      <c r="I24" s="171">
        <v>16.600000000000001</v>
      </c>
      <c r="J24" s="168">
        <v>1.9</v>
      </c>
      <c r="K24" s="13">
        <f>J24/I24*100</f>
        <v>11.445783132530119</v>
      </c>
    </row>
    <row r="25" spans="1:11" ht="27.75" customHeight="1">
      <c r="A25" s="103" t="s">
        <v>59</v>
      </c>
      <c r="B25" s="127" t="s">
        <v>16</v>
      </c>
      <c r="C25" s="71">
        <f t="shared" si="1"/>
        <v>0</v>
      </c>
      <c r="D25" s="12">
        <f t="shared" si="1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1"/>
        <v>0</v>
      </c>
      <c r="D26" s="14">
        <f t="shared" si="1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1"/>
        <v>0</v>
      </c>
      <c r="D27" s="12">
        <f t="shared" si="1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customHeight="1">
      <c r="A28" s="103" t="s">
        <v>62</v>
      </c>
      <c r="B28" s="123" t="s">
        <v>91</v>
      </c>
      <c r="C28" s="71">
        <f t="shared" si="1"/>
        <v>0</v>
      </c>
      <c r="D28" s="12">
        <f t="shared" si="1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1"/>
        <v>0</v>
      </c>
      <c r="D29" s="12">
        <f t="shared" si="1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1"/>
        <v>0</v>
      </c>
      <c r="D31" s="12">
        <f t="shared" si="1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1"/>
        <v>0</v>
      </c>
      <c r="D32" s="12">
        <f t="shared" si="1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1"/>
        <v>0</v>
      </c>
      <c r="D33" s="12">
        <f t="shared" si="1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1"/>
        <v>0</v>
      </c>
      <c r="D34" s="20">
        <f t="shared" si="1"/>
        <v>0</v>
      </c>
      <c r="E34" s="79"/>
      <c r="F34" s="183"/>
      <c r="G34" s="184"/>
      <c r="H34" s="185"/>
      <c r="I34" s="186"/>
      <c r="J34" s="187"/>
      <c r="K34" s="79"/>
    </row>
    <row r="35" spans="1:11" ht="25.5" customHeight="1" thickBot="1">
      <c r="A35" s="107" t="s">
        <v>67</v>
      </c>
      <c r="B35" s="131" t="s">
        <v>5</v>
      </c>
      <c r="C35" s="115">
        <f t="shared" si="1"/>
        <v>0</v>
      </c>
      <c r="D35" s="21">
        <f t="shared" si="1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1"/>
        <v>622.70000000000005</v>
      </c>
      <c r="D37" s="23">
        <f t="shared" si="1"/>
        <v>237.7</v>
      </c>
      <c r="E37" s="24">
        <f>D37/C37*100</f>
        <v>38.172474706921463</v>
      </c>
      <c r="F37" s="198">
        <f>(F38+F39+F40+F41)</f>
        <v>180.10000000000002</v>
      </c>
      <c r="G37" s="199">
        <f>(G38+G39+G40+G41)</f>
        <v>59.6</v>
      </c>
      <c r="H37" s="199">
        <f>G37/F37*100</f>
        <v>33.092726263187117</v>
      </c>
      <c r="I37" s="198">
        <f>(I38+I39+I40+I41)</f>
        <v>442.6</v>
      </c>
      <c r="J37" s="199">
        <f>(J38+J39+J40+J41)</f>
        <v>178.1</v>
      </c>
      <c r="K37" s="93">
        <f>J37/I37*100</f>
        <v>40.23949389968368</v>
      </c>
    </row>
    <row r="38" spans="1:11" ht="24.75" customHeight="1">
      <c r="A38" s="103" t="s">
        <v>92</v>
      </c>
      <c r="B38" s="127" t="s">
        <v>39</v>
      </c>
      <c r="C38" s="71">
        <f t="shared" si="1"/>
        <v>14.3</v>
      </c>
      <c r="D38" s="12">
        <f t="shared" si="1"/>
        <v>0</v>
      </c>
      <c r="E38" s="13"/>
      <c r="F38" s="200">
        <v>14.3</v>
      </c>
      <c r="G38" s="201"/>
      <c r="H38" s="202">
        <f>G38/F38*100</f>
        <v>0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1"/>
        <v>224.5</v>
      </c>
      <c r="D39" s="12">
        <f t="shared" si="1"/>
        <v>96.9</v>
      </c>
      <c r="E39" s="13">
        <f>D39/C39*100</f>
        <v>43.162583518930958</v>
      </c>
      <c r="F39" s="203">
        <v>124.5</v>
      </c>
      <c r="G39" s="173">
        <v>57</v>
      </c>
      <c r="H39" s="166">
        <f>G39/F39*100</f>
        <v>45.783132530120483</v>
      </c>
      <c r="I39" s="174">
        <v>100</v>
      </c>
      <c r="J39" s="175">
        <v>39.9</v>
      </c>
      <c r="K39" s="13">
        <f>J39/I39*100</f>
        <v>39.9</v>
      </c>
    </row>
    <row r="40" spans="1:11" ht="38.25" customHeight="1">
      <c r="A40" s="103" t="s">
        <v>97</v>
      </c>
      <c r="B40" s="127" t="s">
        <v>98</v>
      </c>
      <c r="C40" s="71">
        <f t="shared" si="1"/>
        <v>0</v>
      </c>
      <c r="D40" s="12">
        <f t="shared" si="1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1"/>
        <v>383.90000000000003</v>
      </c>
      <c r="D41" s="12">
        <f t="shared" si="1"/>
        <v>140.79999999999998</v>
      </c>
      <c r="E41" s="13">
        <f t="shared" ref="E41:E48" si="3">D41/C41*100</f>
        <v>36.676217765042971</v>
      </c>
      <c r="F41" s="165">
        <v>41.3</v>
      </c>
      <c r="G41" s="173">
        <v>2.6</v>
      </c>
      <c r="H41" s="166">
        <f t="shared" ref="H41:H48" si="4">G41/F41*100</f>
        <v>6.2953995157384997</v>
      </c>
      <c r="I41" s="174">
        <v>342.6</v>
      </c>
      <c r="J41" s="175">
        <v>138.19999999999999</v>
      </c>
      <c r="K41" s="13">
        <f>J41/I41*100</f>
        <v>40.338587273788669</v>
      </c>
    </row>
    <row r="42" spans="1:11" ht="25.5" customHeight="1">
      <c r="A42" s="104" t="s">
        <v>69</v>
      </c>
      <c r="B42" s="124" t="s">
        <v>23</v>
      </c>
      <c r="C42" s="112">
        <f t="shared" si="1"/>
        <v>26.2</v>
      </c>
      <c r="D42" s="14">
        <f t="shared" si="1"/>
        <v>218.8</v>
      </c>
      <c r="E42" s="16">
        <f t="shared" si="3"/>
        <v>835.1145038167939</v>
      </c>
      <c r="F42" s="170">
        <f>F43</f>
        <v>26.2</v>
      </c>
      <c r="G42" s="169">
        <f>G43</f>
        <v>218.8</v>
      </c>
      <c r="H42" s="169">
        <f t="shared" si="4"/>
        <v>835.1145038167939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1"/>
        <v>26.2</v>
      </c>
      <c r="D43" s="12">
        <f t="shared" si="1"/>
        <v>218.8</v>
      </c>
      <c r="E43" s="13">
        <f t="shared" si="3"/>
        <v>835.1145038167939</v>
      </c>
      <c r="F43" s="165">
        <v>26.2</v>
      </c>
      <c r="G43" s="173">
        <v>218.8</v>
      </c>
      <c r="H43" s="166">
        <f t="shared" si="4"/>
        <v>835.1145038167939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1"/>
        <v>18.7</v>
      </c>
      <c r="D44" s="14">
        <f t="shared" si="1"/>
        <v>16.399999999999999</v>
      </c>
      <c r="E44" s="13"/>
      <c r="F44" s="170">
        <f>F45+F46</f>
        <v>0</v>
      </c>
      <c r="G44" s="170">
        <f>G45+G46</f>
        <v>0</v>
      </c>
      <c r="H44" s="176"/>
      <c r="I44" s="170">
        <f>I45+I46</f>
        <v>18.7</v>
      </c>
      <c r="J44" s="170">
        <f>J45+J46</f>
        <v>16.399999999999999</v>
      </c>
      <c r="K44" s="93">
        <f>J44/I44*100</f>
        <v>87.700534759358277</v>
      </c>
    </row>
    <row r="45" spans="1:11" ht="21" customHeight="1">
      <c r="A45" s="103" t="s">
        <v>72</v>
      </c>
      <c r="B45" s="127" t="s">
        <v>30</v>
      </c>
      <c r="C45" s="71">
        <f t="shared" si="1"/>
        <v>0</v>
      </c>
      <c r="D45" s="12">
        <f t="shared" si="1"/>
        <v>0</v>
      </c>
      <c r="E45" s="13" t="e">
        <f t="shared" si="3"/>
        <v>#DIV/0!</v>
      </c>
      <c r="F45" s="165"/>
      <c r="G45" s="173"/>
      <c r="H45" s="204" t="e">
        <f t="shared" si="4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1"/>
        <v>18.7</v>
      </c>
      <c r="D46" s="12">
        <f t="shared" si="1"/>
        <v>16.399999999999999</v>
      </c>
      <c r="E46" s="13"/>
      <c r="F46" s="165">
        <v>0</v>
      </c>
      <c r="G46" s="173">
        <v>0</v>
      </c>
      <c r="H46" s="166"/>
      <c r="I46" s="167">
        <v>18.7</v>
      </c>
      <c r="J46" s="168">
        <v>16.399999999999999</v>
      </c>
      <c r="K46" s="13">
        <f>J46/I46*100</f>
        <v>87.700534759358277</v>
      </c>
    </row>
    <row r="47" spans="1:11" ht="26.25" customHeight="1">
      <c r="A47" s="104" t="s">
        <v>73</v>
      </c>
      <c r="B47" s="124" t="s">
        <v>40</v>
      </c>
      <c r="C47" s="99">
        <f t="shared" si="1"/>
        <v>49.900000000000006</v>
      </c>
      <c r="D47" s="17">
        <f t="shared" si="1"/>
        <v>59.599999999999994</v>
      </c>
      <c r="E47" s="13">
        <f t="shared" si="3"/>
        <v>119.43887775551099</v>
      </c>
      <c r="F47" s="170">
        <f>F48</f>
        <v>19.3</v>
      </c>
      <c r="G47" s="169">
        <f>G48</f>
        <v>87.6</v>
      </c>
      <c r="H47" s="176">
        <f t="shared" si="4"/>
        <v>453.88601036269421</v>
      </c>
      <c r="I47" s="170">
        <f>I48</f>
        <v>30.6</v>
      </c>
      <c r="J47" s="169">
        <f>J48</f>
        <v>-28</v>
      </c>
      <c r="K47" s="93">
        <f>J47/I47*100</f>
        <v>-91.503267973856211</v>
      </c>
    </row>
    <row r="48" spans="1:11" ht="15.75" customHeight="1">
      <c r="A48" s="103" t="s">
        <v>103</v>
      </c>
      <c r="B48" s="127" t="s">
        <v>38</v>
      </c>
      <c r="C48" s="71">
        <f t="shared" si="1"/>
        <v>49.900000000000006</v>
      </c>
      <c r="D48" s="12">
        <f t="shared" si="1"/>
        <v>59.599999999999994</v>
      </c>
      <c r="E48" s="13">
        <f t="shared" si="3"/>
        <v>119.43887775551099</v>
      </c>
      <c r="F48" s="165">
        <v>19.3</v>
      </c>
      <c r="G48" s="173">
        <v>87.6</v>
      </c>
      <c r="H48" s="166">
        <f t="shared" si="4"/>
        <v>453.88601036269421</v>
      </c>
      <c r="I48" s="167">
        <v>30.6</v>
      </c>
      <c r="J48" s="175">
        <v>-28</v>
      </c>
      <c r="K48" s="13">
        <f>J48/I48*100</f>
        <v>-91.503267973856211</v>
      </c>
    </row>
    <row r="49" spans="1:11" ht="15.75" customHeight="1">
      <c r="A49" s="104" t="s">
        <v>74</v>
      </c>
      <c r="B49" s="124" t="s">
        <v>33</v>
      </c>
      <c r="C49" s="71">
        <f t="shared" si="1"/>
        <v>0</v>
      </c>
      <c r="D49" s="12">
        <f t="shared" si="1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1"/>
        <v>0</v>
      </c>
      <c r="D50" s="12">
        <f t="shared" si="1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1"/>
        <v>133.80000000000001</v>
      </c>
      <c r="D51" s="14">
        <f t="shared" si="1"/>
        <v>71</v>
      </c>
      <c r="E51" s="16">
        <f>D51/C51*100</f>
        <v>53.0642750373692</v>
      </c>
      <c r="F51" s="205">
        <v>133.80000000000001</v>
      </c>
      <c r="G51" s="206">
        <v>61.6</v>
      </c>
      <c r="H51" s="176">
        <f>G51/F51*100</f>
        <v>46.038863976083704</v>
      </c>
      <c r="I51" s="171"/>
      <c r="J51" s="207">
        <v>9.4</v>
      </c>
      <c r="K51" s="13"/>
    </row>
    <row r="52" spans="1:11" ht="16.5" customHeight="1">
      <c r="A52" s="104" t="s">
        <v>77</v>
      </c>
      <c r="B52" s="124" t="s">
        <v>7</v>
      </c>
      <c r="C52" s="118">
        <f t="shared" si="1"/>
        <v>10.1</v>
      </c>
      <c r="D52" s="23">
        <f t="shared" si="1"/>
        <v>117.7</v>
      </c>
      <c r="E52" s="24"/>
      <c r="F52" s="176">
        <v>0</v>
      </c>
      <c r="G52" s="208"/>
      <c r="H52" s="209"/>
      <c r="I52" s="207">
        <v>10.1</v>
      </c>
      <c r="J52" s="210">
        <v>117.7</v>
      </c>
      <c r="K52" s="93">
        <f>J52/I52*100</f>
        <v>1165.3465346534654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109" t="s">
        <v>94</v>
      </c>
      <c r="B54" s="62" t="s">
        <v>95</v>
      </c>
      <c r="C54" s="99">
        <f t="shared" si="1"/>
        <v>0</v>
      </c>
      <c r="D54" s="14">
        <f t="shared" si="1"/>
        <v>0</v>
      </c>
      <c r="E54" s="64"/>
      <c r="F54" s="215"/>
      <c r="G54" s="216"/>
      <c r="H54" s="217"/>
      <c r="I54" s="218"/>
      <c r="J54" s="218"/>
      <c r="K54" s="60"/>
    </row>
    <row r="55" spans="1:11" ht="31.5" customHeight="1" thickBot="1">
      <c r="A55" s="223" t="s">
        <v>108</v>
      </c>
      <c r="B55" s="224" t="s">
        <v>109</v>
      </c>
      <c r="C55" s="69">
        <f>C56</f>
        <v>2648</v>
      </c>
      <c r="D55" s="11">
        <f>D56</f>
        <v>2343.6000000000004</v>
      </c>
      <c r="E55" s="11">
        <f>D55/C55*100</f>
        <v>88.504531722054395</v>
      </c>
      <c r="F55" s="69">
        <f>F56</f>
        <v>1172.8</v>
      </c>
      <c r="G55" s="11">
        <f>G56</f>
        <v>1038.2</v>
      </c>
      <c r="H55" s="176">
        <f>G55/F55*100</f>
        <v>88.523192360163719</v>
      </c>
      <c r="I55" s="85">
        <f>I56</f>
        <v>1475.2</v>
      </c>
      <c r="J55" s="35">
        <f>J56</f>
        <v>1305.4000000000001</v>
      </c>
      <c r="K55" s="36">
        <f>J55/I55*100</f>
        <v>88.48969631236443</v>
      </c>
    </row>
    <row r="56" spans="1:11" ht="22.5" customHeight="1">
      <c r="A56" s="103" t="s">
        <v>110</v>
      </c>
      <c r="B56" s="123" t="s">
        <v>111</v>
      </c>
      <c r="C56" s="71">
        <f>F56+I56</f>
        <v>2648</v>
      </c>
      <c r="D56" s="12">
        <f>G56+J56</f>
        <v>2343.6000000000004</v>
      </c>
      <c r="E56" s="13">
        <f>D56/C56*100</f>
        <v>88.504531722054395</v>
      </c>
      <c r="F56" s="70">
        <v>1172.8</v>
      </c>
      <c r="G56" s="13">
        <v>1038.2</v>
      </c>
      <c r="H56" s="176">
        <f>G56/F56*100</f>
        <v>88.523192360163719</v>
      </c>
      <c r="I56" s="86">
        <v>1475.2</v>
      </c>
      <c r="J56" s="86">
        <v>1305.4000000000001</v>
      </c>
      <c r="K56" s="36">
        <f>J56/I56*100</f>
        <v>88.48969631236443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showRuler="0">
      <selection activeCell="B15" sqref="B15"/>
      <pageMargins left="0.75" right="0.75" top="1" bottom="1" header="0.5" footer="0.5"/>
      <pageSetup paperSize="9" orientation="landscape" r:id="rId1"/>
      <headerFooter alignWithMargins="0"/>
    </customSheetView>
    <customSheetView guid="{57BBB4D9-30EF-41A7-A07A-8B6EB44CC31F}" showRuler="0">
      <selection activeCell="B15" sqref="B15"/>
      <pageMargins left="0.75" right="0.75" top="1" bottom="1" header="0.5" footer="0.5"/>
      <pageSetup paperSize="9" orientation="landscape" r:id="rId2"/>
      <headerFooter alignWithMargins="0"/>
    </customSheetView>
    <customSheetView guid="{F53BA047-7CE7-44C2-8D09-9E016CD716F7}" hiddenRows="1" state="hidden" showRuler="0">
      <selection activeCell="I17" sqref="I17"/>
      <pageMargins left="0.75" right="0.75" top="1" bottom="1" header="0.5" footer="0.5"/>
      <pageSetup paperSize="9" scale="90" orientation="landscape" r:id="rId3"/>
      <headerFooter alignWithMargins="0"/>
    </customSheetView>
    <customSheetView guid="{4DDC44E0-FDE7-4C76-B2CB-EB1E9D545DCF}" showPageBreaks="1" hiddenRows="1" state="hidden" showRuler="0">
      <selection activeCell="I17" sqref="I17"/>
      <pageMargins left="0.75" right="0.75" top="1" bottom="1" header="0.5" footer="0.5"/>
      <pageSetup paperSize="9" scale="90" orientation="landscape" r:id="rId4"/>
      <headerFooter alignWithMargins="0"/>
    </customSheetView>
    <customSheetView guid="{13FFC561-9489-11D9-88B5-0050705212CF}" showPageBreaks="1" showRuler="0">
      <selection activeCell="B15" sqref="B15"/>
      <pageMargins left="0.75" right="0.75" top="1" bottom="1" header="0.5" footer="0.5"/>
      <pageSetup paperSize="9" orientation="landscape" r:id="rId5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activeCell="J7" sqref="J7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116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151"/>
      <c r="G2" s="151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15421</v>
      </c>
      <c r="D5" s="10">
        <f>SUM(G5+J5)</f>
        <v>15569.900000000001</v>
      </c>
      <c r="E5" s="10">
        <f t="shared" ref="E5:E18" si="0">D5/C5*100</f>
        <v>100.96556643538032</v>
      </c>
      <c r="F5" s="161">
        <f>(F6+F8+F12+F17+F22+F26+F37+F42+F44+F47+F49+F51+F52)</f>
        <v>9437</v>
      </c>
      <c r="G5" s="162">
        <f>(G6+G8+G12+G17+G22+G26+G37+G42+G44+G47+G49+G51+G52+G53+ G54)</f>
        <v>10407.1</v>
      </c>
      <c r="H5" s="162">
        <f t="shared" ref="H5:H10" si="1">G5/F5*100</f>
        <v>110.2797499205256</v>
      </c>
      <c r="I5" s="161">
        <f>(I6+I8+I12+I17+I22+I26+I37+I42+I44+I47+I49+I51+I52)</f>
        <v>5984</v>
      </c>
      <c r="J5" s="162">
        <f>(J6+J8+J12+J17+J22+J26+J37+J42+J44+J47+J49+J51+J52+J53+ J54)</f>
        <v>5162.8</v>
      </c>
      <c r="K5" s="145">
        <f>J5/I5*100</f>
        <v>86.276737967914443</v>
      </c>
    </row>
    <row r="6" spans="1:11" ht="13.5" customHeight="1">
      <c r="A6" s="102" t="s">
        <v>42</v>
      </c>
      <c r="B6" s="122" t="s">
        <v>10</v>
      </c>
      <c r="C6" s="69">
        <f>C7</f>
        <v>12272</v>
      </c>
      <c r="D6" s="11">
        <f>D7</f>
        <v>13771.6</v>
      </c>
      <c r="E6" s="11">
        <f t="shared" si="0"/>
        <v>112.21968709256845</v>
      </c>
      <c r="F6" s="163">
        <f>F7</f>
        <v>8500</v>
      </c>
      <c r="G6" s="164">
        <f>G7</f>
        <v>10288.700000000001</v>
      </c>
      <c r="H6" s="164">
        <f t="shared" si="1"/>
        <v>121.04352941176471</v>
      </c>
      <c r="I6" s="163">
        <f>I7</f>
        <v>3772</v>
      </c>
      <c r="J6" s="164">
        <f>J7</f>
        <v>3482.9</v>
      </c>
      <c r="K6" s="95">
        <f>J6/I6*100</f>
        <v>92.335630965005294</v>
      </c>
    </row>
    <row r="7" spans="1:11" ht="13.5" customHeight="1">
      <c r="A7" s="103" t="s">
        <v>43</v>
      </c>
      <c r="B7" s="123" t="s">
        <v>37</v>
      </c>
      <c r="C7" s="71">
        <f>F7+I7</f>
        <v>12272</v>
      </c>
      <c r="D7" s="12">
        <f>G7+J7</f>
        <v>13771.6</v>
      </c>
      <c r="E7" s="13">
        <f t="shared" si="0"/>
        <v>112.21968709256845</v>
      </c>
      <c r="F7" s="165">
        <v>8500</v>
      </c>
      <c r="G7" s="166">
        <v>10288.700000000001</v>
      </c>
      <c r="H7" s="166">
        <f t="shared" si="1"/>
        <v>121.04352941176471</v>
      </c>
      <c r="I7" s="167">
        <v>3772</v>
      </c>
      <c r="J7" s="168">
        <v>3482.9</v>
      </c>
      <c r="K7" s="13">
        <f>J7/I7*100</f>
        <v>92.335630965005294</v>
      </c>
    </row>
    <row r="8" spans="1:11" ht="13.5" customHeight="1">
      <c r="A8" s="104" t="s">
        <v>44</v>
      </c>
      <c r="B8" s="124" t="s">
        <v>1</v>
      </c>
      <c r="C8" s="112">
        <f t="shared" ref="C8:D54" si="2">F8+I8</f>
        <v>472</v>
      </c>
      <c r="D8" s="14">
        <f t="shared" si="2"/>
        <v>458.7</v>
      </c>
      <c r="E8" s="16">
        <f t="shared" si="0"/>
        <v>97.182203389830505</v>
      </c>
      <c r="F8" s="169">
        <f>(F9+F10+F11)</f>
        <v>472</v>
      </c>
      <c r="G8" s="169">
        <f>(G9+G10+G11)</f>
        <v>454.7</v>
      </c>
      <c r="H8" s="169">
        <f t="shared" si="1"/>
        <v>96.334745762711862</v>
      </c>
      <c r="I8" s="170">
        <f>(I9+I10+I11)</f>
        <v>0</v>
      </c>
      <c r="J8" s="170">
        <f>(J9+J10+J11)</f>
        <v>4</v>
      </c>
      <c r="K8" s="13"/>
    </row>
    <row r="9" spans="1:11" ht="14.25" customHeight="1">
      <c r="A9" s="103" t="s">
        <v>45</v>
      </c>
      <c r="B9" s="123" t="s">
        <v>26</v>
      </c>
      <c r="C9" s="71">
        <f t="shared" si="2"/>
        <v>469</v>
      </c>
      <c r="D9" s="12">
        <f t="shared" si="2"/>
        <v>445.4</v>
      </c>
      <c r="E9" s="13">
        <f t="shared" si="0"/>
        <v>94.968017057569284</v>
      </c>
      <c r="F9" s="165">
        <v>469</v>
      </c>
      <c r="G9" s="166">
        <v>445.4</v>
      </c>
      <c r="H9" s="166">
        <f t="shared" si="1"/>
        <v>94.968017057569284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2"/>
        <v>3</v>
      </c>
      <c r="D10" s="12">
        <f t="shared" si="2"/>
        <v>13.3</v>
      </c>
      <c r="E10" s="13">
        <f t="shared" si="0"/>
        <v>443.33333333333337</v>
      </c>
      <c r="F10" s="165">
        <v>3</v>
      </c>
      <c r="G10" s="173">
        <v>9.3000000000000007</v>
      </c>
      <c r="H10" s="166">
        <f t="shared" si="1"/>
        <v>310</v>
      </c>
      <c r="I10" s="174"/>
      <c r="J10" s="175">
        <v>4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0</v>
      </c>
      <c r="D11" s="12">
        <f>G11+J11</f>
        <v>0</v>
      </c>
      <c r="E11" s="13"/>
      <c r="F11" s="165"/>
      <c r="G11" s="173"/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2"/>
        <v>1614</v>
      </c>
      <c r="D12" s="17">
        <f t="shared" si="2"/>
        <v>1308.8</v>
      </c>
      <c r="E12" s="93">
        <f t="shared" si="0"/>
        <v>81.090458488227995</v>
      </c>
      <c r="F12" s="170">
        <f>F13+F15+F16</f>
        <v>0</v>
      </c>
      <c r="G12" s="169">
        <f>SUM(G13:G16)</f>
        <v>0</v>
      </c>
      <c r="H12" s="176"/>
      <c r="I12" s="170">
        <f>(I13+I14+I15+I16)</f>
        <v>1614</v>
      </c>
      <c r="J12" s="169">
        <f>(J13+J14+J15+J16)</f>
        <v>1308.8</v>
      </c>
      <c r="K12" s="93">
        <f>J12/I12*100</f>
        <v>81.090458488227995</v>
      </c>
    </row>
    <row r="13" spans="1:11" ht="12.75" customHeight="1">
      <c r="A13" s="103" t="s">
        <v>48</v>
      </c>
      <c r="B13" s="123" t="s">
        <v>31</v>
      </c>
      <c r="C13" s="71">
        <f t="shared" si="2"/>
        <v>96</v>
      </c>
      <c r="D13" s="12">
        <f t="shared" si="2"/>
        <v>49.5</v>
      </c>
      <c r="E13" s="13">
        <f t="shared" si="0"/>
        <v>51.5625</v>
      </c>
      <c r="F13" s="165">
        <v>0</v>
      </c>
      <c r="G13" s="173">
        <v>0</v>
      </c>
      <c r="H13" s="166"/>
      <c r="I13" s="174">
        <v>96</v>
      </c>
      <c r="J13" s="175">
        <v>49.5</v>
      </c>
      <c r="K13" s="13">
        <f>J13/I13*100</f>
        <v>51.5625</v>
      </c>
    </row>
    <row r="14" spans="1:11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2"/>
        <v>0</v>
      </c>
      <c r="E14" s="13" t="e">
        <f t="shared" si="0"/>
        <v>#DIV/0!</v>
      </c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2"/>
        <v>0</v>
      </c>
      <c r="E15" s="13"/>
      <c r="F15" s="165">
        <v>0</v>
      </c>
      <c r="G15" s="173">
        <v>0</v>
      </c>
      <c r="H15" s="166"/>
      <c r="I15" s="174">
        <v>0</v>
      </c>
      <c r="J15" s="175">
        <v>0</v>
      </c>
      <c r="K15" s="13"/>
    </row>
    <row r="16" spans="1:11" ht="12.75" customHeight="1">
      <c r="A16" s="103" t="s">
        <v>51</v>
      </c>
      <c r="B16" s="126" t="s">
        <v>3</v>
      </c>
      <c r="C16" s="71">
        <f t="shared" si="2"/>
        <v>1518</v>
      </c>
      <c r="D16" s="12">
        <f t="shared" si="2"/>
        <v>1259.3</v>
      </c>
      <c r="E16" s="13">
        <f t="shared" si="0"/>
        <v>82.957839262187079</v>
      </c>
      <c r="F16" s="165">
        <v>0</v>
      </c>
      <c r="G16" s="173">
        <v>0</v>
      </c>
      <c r="H16" s="166"/>
      <c r="I16" s="174">
        <v>1518</v>
      </c>
      <c r="J16" s="175">
        <v>1259.3</v>
      </c>
      <c r="K16" s="13">
        <f>J16/I16*100</f>
        <v>82.957839262187079</v>
      </c>
    </row>
    <row r="17" spans="1:11" ht="24.75" customHeight="1">
      <c r="A17" s="104" t="s">
        <v>52</v>
      </c>
      <c r="B17" s="125" t="s">
        <v>12</v>
      </c>
      <c r="C17" s="112">
        <f t="shared" si="2"/>
        <v>2</v>
      </c>
      <c r="D17" s="14">
        <f t="shared" si="2"/>
        <v>51.9</v>
      </c>
      <c r="E17" s="16">
        <f t="shared" si="0"/>
        <v>2595</v>
      </c>
      <c r="F17" s="170">
        <f>F18</f>
        <v>2</v>
      </c>
      <c r="G17" s="169">
        <f>G18</f>
        <v>51.9</v>
      </c>
      <c r="H17" s="169">
        <f t="shared" ref="H17:H23" si="3">G17/F17*100</f>
        <v>2595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2"/>
        <v>2</v>
      </c>
      <c r="D18" s="12">
        <f t="shared" si="2"/>
        <v>51.9</v>
      </c>
      <c r="E18" s="13">
        <f t="shared" si="0"/>
        <v>2595</v>
      </c>
      <c r="F18" s="165">
        <f>SUM(F19:F20,F21)</f>
        <v>2</v>
      </c>
      <c r="G18" s="165">
        <f>SUM(G19:G20,G21)</f>
        <v>51.9</v>
      </c>
      <c r="H18" s="166">
        <f t="shared" si="3"/>
        <v>2595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2"/>
        <v>0</v>
      </c>
      <c r="D19" s="12">
        <f t="shared" si="2"/>
        <v>0</v>
      </c>
      <c r="E19" s="13"/>
      <c r="F19" s="177"/>
      <c r="G19" s="173">
        <v>0</v>
      </c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2"/>
        <v>0</v>
      </c>
      <c r="D20" s="12">
        <f t="shared" si="2"/>
        <v>0</v>
      </c>
      <c r="E20" s="13"/>
      <c r="F20" s="165"/>
      <c r="G20" s="166"/>
      <c r="H20" s="166"/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>
        <f>F21+I21</f>
        <v>2</v>
      </c>
      <c r="D21" s="12">
        <f>G21+J21</f>
        <v>51.9</v>
      </c>
      <c r="E21" s="13">
        <f>D21/C21*100</f>
        <v>2595</v>
      </c>
      <c r="F21" s="165">
        <v>2</v>
      </c>
      <c r="G21" s="165">
        <v>51.9</v>
      </c>
      <c r="H21" s="166">
        <f t="shared" si="3"/>
        <v>2595</v>
      </c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2"/>
        <v>136</v>
      </c>
      <c r="D22" s="14">
        <f t="shared" si="2"/>
        <v>662.5</v>
      </c>
      <c r="E22" s="16">
        <f>D22/C22*100</f>
        <v>487.13235294117646</v>
      </c>
      <c r="F22" s="170">
        <f>(F23+F24+F25)</f>
        <v>104</v>
      </c>
      <c r="G22" s="178">
        <f>(G23+G24+G25)</f>
        <v>595.79999999999995</v>
      </c>
      <c r="H22" s="169">
        <f t="shared" si="3"/>
        <v>572.88461538461536</v>
      </c>
      <c r="I22" s="170">
        <f>(I23+I24+I25)</f>
        <v>32</v>
      </c>
      <c r="J22" s="178">
        <f>(J23+J24+J25)</f>
        <v>66.7</v>
      </c>
      <c r="K22" s="93">
        <f>J22/I22*100</f>
        <v>208.4375</v>
      </c>
    </row>
    <row r="23" spans="1:11" ht="38.25" customHeight="1">
      <c r="A23" s="103" t="s">
        <v>57</v>
      </c>
      <c r="B23" s="127" t="s">
        <v>15</v>
      </c>
      <c r="C23" s="71">
        <f t="shared" si="2"/>
        <v>104</v>
      </c>
      <c r="D23" s="12">
        <f t="shared" si="2"/>
        <v>595.79999999999995</v>
      </c>
      <c r="E23" s="13">
        <f>D23/C23*100</f>
        <v>572.88461538461536</v>
      </c>
      <c r="F23" s="165">
        <v>104</v>
      </c>
      <c r="G23" s="166">
        <v>595.79999999999995</v>
      </c>
      <c r="H23" s="166">
        <f t="shared" si="3"/>
        <v>572.88461538461536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2"/>
        <v>32</v>
      </c>
      <c r="D24" s="12">
        <f t="shared" si="2"/>
        <v>66.7</v>
      </c>
      <c r="E24" s="13">
        <f>D24/C24*100</f>
        <v>208.4375</v>
      </c>
      <c r="F24" s="165"/>
      <c r="G24" s="166"/>
      <c r="H24" s="166"/>
      <c r="I24" s="171">
        <v>32</v>
      </c>
      <c r="J24" s="168">
        <v>66.7</v>
      </c>
      <c r="K24" s="13">
        <f>J24/I24*100</f>
        <v>208.4375</v>
      </c>
    </row>
    <row r="25" spans="1:11" ht="27.75" customHeight="1">
      <c r="A25" s="103" t="s">
        <v>59</v>
      </c>
      <c r="B25" s="127" t="s">
        <v>16</v>
      </c>
      <c r="C25" s="71">
        <f t="shared" si="2"/>
        <v>0</v>
      </c>
      <c r="D25" s="12">
        <f t="shared" si="2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2"/>
        <v>0</v>
      </c>
      <c r="D26" s="14">
        <f t="shared" si="2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2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2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2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2"/>
        <v>0</v>
      </c>
      <c r="D31" s="12">
        <f t="shared" si="2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2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2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2"/>
        <v>0</v>
      </c>
      <c r="E34" s="79"/>
      <c r="F34" s="183"/>
      <c r="G34" s="184"/>
      <c r="H34" s="185"/>
      <c r="I34" s="186"/>
      <c r="J34" s="187"/>
      <c r="K34" s="79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2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2"/>
        <v>589</v>
      </c>
      <c r="D37" s="23">
        <f t="shared" si="2"/>
        <v>409.3</v>
      </c>
      <c r="E37" s="24">
        <f>D37/C37*100</f>
        <v>69.490662139219012</v>
      </c>
      <c r="F37" s="198">
        <f>(F38+F39+F40+F41)</f>
        <v>98</v>
      </c>
      <c r="G37" s="199">
        <f>(G38+G39+G40+G41)</f>
        <v>251</v>
      </c>
      <c r="H37" s="199">
        <f>G37/F37*100</f>
        <v>256.12244897959181</v>
      </c>
      <c r="I37" s="198">
        <f>(I38+I39+I40+I41)</f>
        <v>491</v>
      </c>
      <c r="J37" s="199">
        <f>(J38+J39+J40+J41)</f>
        <v>158.30000000000001</v>
      </c>
      <c r="K37" s="93">
        <f>J37/I37*100</f>
        <v>32.240325865580452</v>
      </c>
    </row>
    <row r="38" spans="1:11" ht="24.75" customHeight="1">
      <c r="A38" s="103" t="s">
        <v>92</v>
      </c>
      <c r="B38" s="127" t="s">
        <v>39</v>
      </c>
      <c r="C38" s="71">
        <f t="shared" si="2"/>
        <v>14</v>
      </c>
      <c r="D38" s="12">
        <f t="shared" si="2"/>
        <v>203</v>
      </c>
      <c r="E38" s="236">
        <f>D38/C38*100</f>
        <v>1450</v>
      </c>
      <c r="F38" s="200">
        <v>14</v>
      </c>
      <c r="G38" s="201">
        <v>203</v>
      </c>
      <c r="H38" s="202">
        <f>G38/F38*100</f>
        <v>1450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2"/>
        <v>176</v>
      </c>
      <c r="D39" s="12">
        <f t="shared" si="2"/>
        <v>80.5</v>
      </c>
      <c r="E39" s="13">
        <f>D39/C39*100</f>
        <v>45.738636363636367</v>
      </c>
      <c r="F39" s="203">
        <v>78</v>
      </c>
      <c r="G39" s="173">
        <v>45.4</v>
      </c>
      <c r="H39" s="166">
        <f>G39/F39*100</f>
        <v>58.205128205128197</v>
      </c>
      <c r="I39" s="174">
        <v>98</v>
      </c>
      <c r="J39" s="175">
        <v>35.1</v>
      </c>
      <c r="K39" s="13">
        <f>J39/I39*100</f>
        <v>35.816326530612244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2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2"/>
        <v>399</v>
      </c>
      <c r="D41" s="12">
        <f t="shared" si="2"/>
        <v>125.8</v>
      </c>
      <c r="E41" s="13">
        <f t="shared" ref="E41:E48" si="4">D41/C41*100</f>
        <v>31.528822055137844</v>
      </c>
      <c r="F41" s="165">
        <v>6</v>
      </c>
      <c r="G41" s="173">
        <v>2.6</v>
      </c>
      <c r="H41" s="166">
        <f t="shared" ref="H41:H48" si="5">G41/F41*100</f>
        <v>43.333333333333336</v>
      </c>
      <c r="I41" s="174">
        <v>393</v>
      </c>
      <c r="J41" s="175">
        <v>123.2</v>
      </c>
      <c r="K41" s="13">
        <f>J41/I41*100</f>
        <v>31.348600508905854</v>
      </c>
    </row>
    <row r="42" spans="1:11" ht="25.5" customHeight="1">
      <c r="A42" s="104" t="s">
        <v>69</v>
      </c>
      <c r="B42" s="124" t="s">
        <v>23</v>
      </c>
      <c r="C42" s="112">
        <f t="shared" si="2"/>
        <v>138</v>
      </c>
      <c r="D42" s="14">
        <f t="shared" si="2"/>
        <v>43.1</v>
      </c>
      <c r="E42" s="16">
        <f t="shared" si="4"/>
        <v>31.231884057971016</v>
      </c>
      <c r="F42" s="170">
        <f>F43</f>
        <v>138</v>
      </c>
      <c r="G42" s="169">
        <f>G43</f>
        <v>43.1</v>
      </c>
      <c r="H42" s="169">
        <f t="shared" si="5"/>
        <v>31.231884057971016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2"/>
        <v>138</v>
      </c>
      <c r="D43" s="12">
        <f t="shared" si="2"/>
        <v>43.1</v>
      </c>
      <c r="E43" s="13">
        <f t="shared" si="4"/>
        <v>31.231884057971016</v>
      </c>
      <c r="F43" s="165">
        <v>138</v>
      </c>
      <c r="G43" s="173">
        <v>43.1</v>
      </c>
      <c r="H43" s="166">
        <f t="shared" si="5"/>
        <v>31.231884057971016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2"/>
        <v>31</v>
      </c>
      <c r="D44" s="14">
        <f t="shared" si="2"/>
        <v>45</v>
      </c>
      <c r="E44" s="93">
        <f t="shared" si="4"/>
        <v>145.16129032258064</v>
      </c>
      <c r="F44" s="170">
        <f>F45+F46</f>
        <v>0</v>
      </c>
      <c r="G44" s="170">
        <f>G45+G46</f>
        <v>0</v>
      </c>
      <c r="H44" s="176"/>
      <c r="I44" s="170">
        <f>I45+I46</f>
        <v>31</v>
      </c>
      <c r="J44" s="170">
        <f>J45+J46</f>
        <v>45</v>
      </c>
      <c r="K44" s="93">
        <f>J44/I44*100</f>
        <v>145.16129032258064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2"/>
        <v>0</v>
      </c>
      <c r="E45" s="13" t="e">
        <f t="shared" si="4"/>
        <v>#DIV/0!</v>
      </c>
      <c r="F45" s="165"/>
      <c r="G45" s="173"/>
      <c r="H45" s="204" t="e">
        <f t="shared" si="5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2"/>
        <v>31</v>
      </c>
      <c r="D46" s="12">
        <f t="shared" si="2"/>
        <v>45</v>
      </c>
      <c r="E46" s="13">
        <f t="shared" si="4"/>
        <v>145.16129032258064</v>
      </c>
      <c r="F46" s="165">
        <v>0</v>
      </c>
      <c r="G46" s="173">
        <v>0</v>
      </c>
      <c r="H46" s="166"/>
      <c r="I46" s="167">
        <v>31</v>
      </c>
      <c r="J46" s="168">
        <v>45</v>
      </c>
      <c r="K46" s="13">
        <f>J46/I46*100</f>
        <v>145.16129032258064</v>
      </c>
    </row>
    <row r="47" spans="1:11" ht="26.25" customHeight="1">
      <c r="A47" s="104" t="s">
        <v>73</v>
      </c>
      <c r="B47" s="124" t="s">
        <v>40</v>
      </c>
      <c r="C47" s="99">
        <f t="shared" si="2"/>
        <v>40</v>
      </c>
      <c r="D47" s="17">
        <f t="shared" si="2"/>
        <v>121.3</v>
      </c>
      <c r="E47" s="13">
        <f t="shared" si="4"/>
        <v>303.25</v>
      </c>
      <c r="F47" s="170">
        <f>F48</f>
        <v>10</v>
      </c>
      <c r="G47" s="169">
        <f>G48</f>
        <v>9.6999999999999993</v>
      </c>
      <c r="H47" s="176">
        <f t="shared" si="5"/>
        <v>97</v>
      </c>
      <c r="I47" s="170">
        <f>I48</f>
        <v>30</v>
      </c>
      <c r="J47" s="169">
        <f>J48</f>
        <v>111.6</v>
      </c>
      <c r="K47" s="93">
        <f>J47/I47*100</f>
        <v>372</v>
      </c>
    </row>
    <row r="48" spans="1:11" ht="15.75" customHeight="1">
      <c r="A48" s="103" t="s">
        <v>103</v>
      </c>
      <c r="B48" s="127" t="s">
        <v>38</v>
      </c>
      <c r="C48" s="71">
        <f t="shared" si="2"/>
        <v>40</v>
      </c>
      <c r="D48" s="12">
        <f t="shared" si="2"/>
        <v>121.3</v>
      </c>
      <c r="E48" s="13">
        <f t="shared" si="4"/>
        <v>303.25</v>
      </c>
      <c r="F48" s="165">
        <v>10</v>
      </c>
      <c r="G48" s="173">
        <v>9.6999999999999993</v>
      </c>
      <c r="H48" s="166">
        <f t="shared" si="5"/>
        <v>97</v>
      </c>
      <c r="I48" s="167">
        <v>30</v>
      </c>
      <c r="J48" s="175">
        <v>111.6</v>
      </c>
      <c r="K48" s="13">
        <f>J48/I48*100</f>
        <v>372</v>
      </c>
    </row>
    <row r="49" spans="1:11" ht="15.75" customHeight="1">
      <c r="A49" s="104" t="s">
        <v>74</v>
      </c>
      <c r="B49" s="124" t="s">
        <v>33</v>
      </c>
      <c r="C49" s="71">
        <f t="shared" si="2"/>
        <v>0</v>
      </c>
      <c r="D49" s="12">
        <f t="shared" si="2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2"/>
        <v>0</v>
      </c>
      <c r="D50" s="12">
        <f t="shared" si="2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2"/>
        <v>113</v>
      </c>
      <c r="D51" s="14">
        <f t="shared" si="2"/>
        <v>-259.59999999999997</v>
      </c>
      <c r="E51" s="16">
        <f>D51/C51*100</f>
        <v>-229.73451327433625</v>
      </c>
      <c r="F51" s="205">
        <v>113</v>
      </c>
      <c r="G51" s="206">
        <v>-269.2</v>
      </c>
      <c r="H51" s="176">
        <f>G51/F51*100</f>
        <v>-238.23008849557522</v>
      </c>
      <c r="I51" s="171"/>
      <c r="J51" s="207">
        <v>9.6</v>
      </c>
      <c r="K51" s="13"/>
    </row>
    <row r="52" spans="1:11" ht="16.5" customHeight="1">
      <c r="A52" s="104" t="s">
        <v>77</v>
      </c>
      <c r="B52" s="124" t="s">
        <v>7</v>
      </c>
      <c r="C52" s="118">
        <f t="shared" si="2"/>
        <v>14</v>
      </c>
      <c r="D52" s="23">
        <f t="shared" si="2"/>
        <v>-1042.7</v>
      </c>
      <c r="E52" s="16">
        <f>D52/C52*100</f>
        <v>-7447.8571428571431</v>
      </c>
      <c r="F52" s="176">
        <v>0</v>
      </c>
      <c r="G52" s="208">
        <v>-1018.6</v>
      </c>
      <c r="H52" s="209"/>
      <c r="I52" s="207">
        <v>14</v>
      </c>
      <c r="J52" s="210">
        <v>-24.1</v>
      </c>
      <c r="K52" s="93">
        <f>J52/I52*100</f>
        <v>-172.14285714285717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109" t="s">
        <v>94</v>
      </c>
      <c r="B54" s="62" t="s">
        <v>95</v>
      </c>
      <c r="C54" s="99">
        <f t="shared" si="2"/>
        <v>0</v>
      </c>
      <c r="D54" s="14">
        <f t="shared" si="2"/>
        <v>0</v>
      </c>
      <c r="E54" s="64"/>
      <c r="F54" s="215"/>
      <c r="G54" s="216"/>
      <c r="H54" s="217"/>
      <c r="I54" s="218"/>
      <c r="J54" s="218"/>
      <c r="K54" s="60"/>
    </row>
    <row r="55" spans="1:11" ht="26.25" customHeight="1" thickBot="1">
      <c r="A55" s="223" t="s">
        <v>108</v>
      </c>
      <c r="B55" s="224" t="s">
        <v>109</v>
      </c>
      <c r="C55" s="69">
        <f>C56</f>
        <v>2650</v>
      </c>
      <c r="D55" s="11">
        <f>D56</f>
        <v>823.3</v>
      </c>
      <c r="E55" s="11">
        <f>D55/C55*100</f>
        <v>31.067924528301884</v>
      </c>
      <c r="F55" s="69">
        <f>F56</f>
        <v>1173</v>
      </c>
      <c r="G55" s="11">
        <f>G56</f>
        <v>364.7</v>
      </c>
      <c r="H55" s="176">
        <f>G55/F55*100</f>
        <v>31.091219096334182</v>
      </c>
      <c r="I55" s="85">
        <f>I56</f>
        <v>1477</v>
      </c>
      <c r="J55" s="35">
        <f>J56</f>
        <v>458.6</v>
      </c>
      <c r="K55" s="36">
        <f>J55/I55*100</f>
        <v>31.049424509140149</v>
      </c>
    </row>
    <row r="56" spans="1:11" ht="22.5" customHeight="1">
      <c r="A56" s="103" t="s">
        <v>110</v>
      </c>
      <c r="B56" s="123" t="s">
        <v>111</v>
      </c>
      <c r="C56" s="71">
        <f>F56+I56</f>
        <v>2650</v>
      </c>
      <c r="D56" s="12">
        <f>G56+J56</f>
        <v>823.3</v>
      </c>
      <c r="E56" s="13">
        <f>D56/C56*100</f>
        <v>31.067924528301884</v>
      </c>
      <c r="F56" s="70">
        <v>1173</v>
      </c>
      <c r="G56" s="13">
        <v>364.7</v>
      </c>
      <c r="H56" s="176">
        <f>G56/F56*100</f>
        <v>31.091219096334182</v>
      </c>
      <c r="I56" s="86">
        <v>1477</v>
      </c>
      <c r="J56" s="86">
        <v>458.6</v>
      </c>
      <c r="K56" s="36">
        <f>J56/I56*100</f>
        <v>31.049424509140149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hiddenRows="1" state="hidden">
      <selection activeCell="J7" sqref="J7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57BBB4D9-30EF-41A7-A07A-8B6EB44CC31F}" hiddenRows="1" state="hidden">
      <selection activeCell="J7" sqref="J7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F53BA047-7CE7-44C2-8D09-9E016CD716F7}" hiddenRows="1" state="hidden">
      <selection activeCell="J7" sqref="J7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4DDC44E0-FDE7-4C76-B2CB-EB1E9D545DCF}" showPageBreaks="1" hiddenRows="1" state="hidden">
      <selection activeCell="J7" sqref="J7"/>
      <pageMargins left="0.70866141732283472" right="0.70866141732283472" top="0.74803149606299213" bottom="0.74803149606299213" header="0.31496062992125984" footer="0.31496062992125984"/>
      <pageSetup paperSize="9" scale="90" orientation="landscape" r:id="rId4"/>
    </customSheetView>
    <customSheetView guid="{13FFC561-9489-11D9-88B5-0050705212CF}" hiddenRows="1" state="hidden">
      <selection activeCell="J7" sqref="J7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activeCell="H24" sqref="H24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117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151"/>
      <c r="G2" s="151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16718</v>
      </c>
      <c r="D5" s="10">
        <f>SUM(G5+J5)</f>
        <v>17837.2</v>
      </c>
      <c r="E5" s="10">
        <f t="shared" ref="E5:E18" si="0">D5/C5*100</f>
        <v>106.69458069147029</v>
      </c>
      <c r="F5" s="161">
        <f>(F6+F8+F12+F17+F22+F26+F37+F42+F44+F47+F49+F51+F52)</f>
        <v>11186</v>
      </c>
      <c r="G5" s="162">
        <f>(G6+G8+G12+G17+G22+G26+G37+G42+G44+G47+G49+G51+G52+G53+ G54)</f>
        <v>12199.500000000002</v>
      </c>
      <c r="H5" s="162">
        <f t="shared" ref="H5:H10" si="1">G5/F5*100</f>
        <v>109.0604326837118</v>
      </c>
      <c r="I5" s="161">
        <f>(I6+I8+I12+I17+I22+I26+I37+I42+I44+I47+I49+I51+I52)</f>
        <v>5532</v>
      </c>
      <c r="J5" s="162">
        <f>(J6+J8+J12+J17+J22+J26+J37+J42+J44+J47+J49+J51+J52+J53+ J54)</f>
        <v>5637.7</v>
      </c>
      <c r="K5" s="145">
        <f>J5/I5*100</f>
        <v>101.91070137382501</v>
      </c>
    </row>
    <row r="6" spans="1:11" ht="13.5" customHeight="1">
      <c r="A6" s="102" t="s">
        <v>42</v>
      </c>
      <c r="B6" s="122" t="s">
        <v>10</v>
      </c>
      <c r="C6" s="69">
        <f>C7</f>
        <v>14598</v>
      </c>
      <c r="D6" s="11">
        <f>D7</f>
        <v>14709.7</v>
      </c>
      <c r="E6" s="11">
        <f t="shared" si="0"/>
        <v>100.76517331141252</v>
      </c>
      <c r="F6" s="163">
        <f>F7</f>
        <v>10678</v>
      </c>
      <c r="G6" s="164">
        <f>G7</f>
        <v>11077.4</v>
      </c>
      <c r="H6" s="164">
        <f t="shared" si="1"/>
        <v>103.74040082412436</v>
      </c>
      <c r="I6" s="163">
        <f>I7</f>
        <v>3920</v>
      </c>
      <c r="J6" s="164">
        <f>J7</f>
        <v>3632.3</v>
      </c>
      <c r="K6" s="95">
        <f>J6/I6*100</f>
        <v>92.660714285714292</v>
      </c>
    </row>
    <row r="7" spans="1:11" ht="13.5" customHeight="1">
      <c r="A7" s="103" t="s">
        <v>43</v>
      </c>
      <c r="B7" s="123" t="s">
        <v>37</v>
      </c>
      <c r="C7" s="71">
        <f>F7+I7</f>
        <v>14598</v>
      </c>
      <c r="D7" s="12">
        <f>G7+J7</f>
        <v>14709.7</v>
      </c>
      <c r="E7" s="13">
        <f t="shared" si="0"/>
        <v>100.76517331141252</v>
      </c>
      <c r="F7" s="165">
        <v>10678</v>
      </c>
      <c r="G7" s="166">
        <v>11077.4</v>
      </c>
      <c r="H7" s="166">
        <f t="shared" si="1"/>
        <v>103.74040082412436</v>
      </c>
      <c r="I7" s="167">
        <v>3920</v>
      </c>
      <c r="J7" s="168">
        <v>3632.3</v>
      </c>
      <c r="K7" s="13">
        <f>J7/I7*100</f>
        <v>92.660714285714292</v>
      </c>
    </row>
    <row r="8" spans="1:11" ht="13.5" customHeight="1">
      <c r="A8" s="104" t="s">
        <v>44</v>
      </c>
      <c r="B8" s="124" t="s">
        <v>1</v>
      </c>
      <c r="C8" s="112">
        <f t="shared" ref="C8:D54" si="2">F8+I8</f>
        <v>213</v>
      </c>
      <c r="D8" s="14">
        <f t="shared" si="2"/>
        <v>448.09999999999997</v>
      </c>
      <c r="E8" s="16">
        <f t="shared" si="0"/>
        <v>210.37558685446007</v>
      </c>
      <c r="F8" s="169">
        <f>(F9+F10+F11)</f>
        <v>197</v>
      </c>
      <c r="G8" s="169">
        <f>(G9+G10+G11)</f>
        <v>422.2</v>
      </c>
      <c r="H8" s="169">
        <f t="shared" si="1"/>
        <v>214.31472081218271</v>
      </c>
      <c r="I8" s="170">
        <f>(I9+I10+I11)</f>
        <v>16</v>
      </c>
      <c r="J8" s="170">
        <f>(J9+J10+J11)</f>
        <v>25.9</v>
      </c>
      <c r="K8" s="13"/>
    </row>
    <row r="9" spans="1:11" ht="14.25" customHeight="1">
      <c r="A9" s="103" t="s">
        <v>45</v>
      </c>
      <c r="B9" s="123" t="s">
        <v>26</v>
      </c>
      <c r="C9" s="71">
        <f t="shared" si="2"/>
        <v>161</v>
      </c>
      <c r="D9" s="12">
        <f t="shared" si="2"/>
        <v>350.2</v>
      </c>
      <c r="E9" s="13">
        <f t="shared" si="0"/>
        <v>217.51552795031057</v>
      </c>
      <c r="F9" s="165">
        <v>161</v>
      </c>
      <c r="G9" s="166">
        <v>350.2</v>
      </c>
      <c r="H9" s="166">
        <f t="shared" si="1"/>
        <v>217.51552795031057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2"/>
        <v>52</v>
      </c>
      <c r="D10" s="12">
        <f t="shared" si="2"/>
        <v>84.699999999999989</v>
      </c>
      <c r="E10" s="13">
        <f t="shared" si="0"/>
        <v>162.88461538461536</v>
      </c>
      <c r="F10" s="165">
        <v>36</v>
      </c>
      <c r="G10" s="173">
        <v>58.8</v>
      </c>
      <c r="H10" s="166">
        <f t="shared" si="1"/>
        <v>163.33333333333334</v>
      </c>
      <c r="I10" s="174">
        <v>16</v>
      </c>
      <c r="J10" s="175">
        <v>25.9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0</v>
      </c>
      <c r="D11" s="12">
        <f>G11+J11</f>
        <v>13.2</v>
      </c>
      <c r="E11" s="13"/>
      <c r="F11" s="165"/>
      <c r="G11" s="173">
        <v>13.2</v>
      </c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2"/>
        <v>987</v>
      </c>
      <c r="D12" s="17">
        <f t="shared" si="2"/>
        <v>1274.3</v>
      </c>
      <c r="E12" s="93">
        <f t="shared" si="0"/>
        <v>129.10840932117526</v>
      </c>
      <c r="F12" s="170">
        <f>F13+F15+F16</f>
        <v>0</v>
      </c>
      <c r="G12" s="169">
        <f>SUM(G13:G16)</f>
        <v>0</v>
      </c>
      <c r="H12" s="176"/>
      <c r="I12" s="170">
        <f>(I13+I14+I15+I16)</f>
        <v>987</v>
      </c>
      <c r="J12" s="169">
        <f>(J13+J14+J15+J16)</f>
        <v>1274.3</v>
      </c>
      <c r="K12" s="93">
        <f>J12/I12*100</f>
        <v>129.10840932117526</v>
      </c>
    </row>
    <row r="13" spans="1:11" ht="12.75" customHeight="1">
      <c r="A13" s="103" t="s">
        <v>48</v>
      </c>
      <c r="B13" s="123" t="s">
        <v>31</v>
      </c>
      <c r="C13" s="71">
        <f t="shared" si="2"/>
        <v>99</v>
      </c>
      <c r="D13" s="12">
        <f t="shared" si="2"/>
        <v>-4.8</v>
      </c>
      <c r="E13" s="13">
        <f t="shared" si="0"/>
        <v>-4.8484848484848486</v>
      </c>
      <c r="F13" s="165">
        <v>0</v>
      </c>
      <c r="G13" s="173">
        <v>0</v>
      </c>
      <c r="H13" s="166"/>
      <c r="I13" s="174">
        <v>99</v>
      </c>
      <c r="J13" s="175">
        <v>-4.8</v>
      </c>
      <c r="K13" s="13">
        <f>J13/I13*100</f>
        <v>-4.8484848484848486</v>
      </c>
    </row>
    <row r="14" spans="1:11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2"/>
        <v>0</v>
      </c>
      <c r="E14" s="13" t="e">
        <f t="shared" si="0"/>
        <v>#DIV/0!</v>
      </c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2"/>
        <v>0</v>
      </c>
      <c r="E15" s="13"/>
      <c r="F15" s="165">
        <v>0</v>
      </c>
      <c r="G15" s="173">
        <v>0</v>
      </c>
      <c r="H15" s="166"/>
      <c r="I15" s="174">
        <v>0</v>
      </c>
      <c r="J15" s="175">
        <v>0</v>
      </c>
      <c r="K15" s="13"/>
    </row>
    <row r="16" spans="1:11" ht="12.75" customHeight="1">
      <c r="A16" s="103" t="s">
        <v>51</v>
      </c>
      <c r="B16" s="126" t="s">
        <v>3</v>
      </c>
      <c r="C16" s="71">
        <f t="shared" si="2"/>
        <v>888</v>
      </c>
      <c r="D16" s="12">
        <f t="shared" si="2"/>
        <v>1279.0999999999999</v>
      </c>
      <c r="E16" s="13">
        <f t="shared" si="0"/>
        <v>144.04279279279277</v>
      </c>
      <c r="F16" s="165">
        <v>0</v>
      </c>
      <c r="G16" s="173">
        <v>0</v>
      </c>
      <c r="H16" s="166"/>
      <c r="I16" s="174">
        <v>888</v>
      </c>
      <c r="J16" s="175">
        <v>1279.0999999999999</v>
      </c>
      <c r="K16" s="13">
        <f>J16/I16*100</f>
        <v>144.04279279279277</v>
      </c>
    </row>
    <row r="17" spans="1:11" ht="24.75" customHeight="1">
      <c r="A17" s="104" t="s">
        <v>52</v>
      </c>
      <c r="B17" s="125" t="s">
        <v>12</v>
      </c>
      <c r="C17" s="112">
        <f t="shared" si="2"/>
        <v>0</v>
      </c>
      <c r="D17" s="14">
        <f t="shared" si="2"/>
        <v>61.7</v>
      </c>
      <c r="E17" s="16" t="e">
        <f t="shared" si="0"/>
        <v>#DIV/0!</v>
      </c>
      <c r="F17" s="170">
        <f>F18</f>
        <v>0</v>
      </c>
      <c r="G17" s="169">
        <f>G18</f>
        <v>61.7</v>
      </c>
      <c r="H17" s="169" t="e">
        <f t="shared" ref="H17:H23" si="3">G17/F17*100</f>
        <v>#DIV/0!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2"/>
        <v>0</v>
      </c>
      <c r="D18" s="12">
        <f t="shared" si="2"/>
        <v>61.7</v>
      </c>
      <c r="E18" s="13" t="e">
        <f t="shared" si="0"/>
        <v>#DIV/0!</v>
      </c>
      <c r="F18" s="165">
        <f>SUM(F19:F20,F21)</f>
        <v>0</v>
      </c>
      <c r="G18" s="165">
        <f>SUM(G19:G20,G21)</f>
        <v>61.7</v>
      </c>
      <c r="H18" s="166" t="e">
        <f t="shared" si="3"/>
        <v>#DIV/0!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2"/>
        <v>0</v>
      </c>
      <c r="D19" s="12">
        <f t="shared" si="2"/>
        <v>0</v>
      </c>
      <c r="E19" s="13"/>
      <c r="F19" s="177"/>
      <c r="G19" s="173">
        <v>0</v>
      </c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2"/>
        <v>0</v>
      </c>
      <c r="D20" s="12">
        <f t="shared" si="2"/>
        <v>0</v>
      </c>
      <c r="E20" s="13"/>
      <c r="F20" s="165"/>
      <c r="G20" s="166"/>
      <c r="H20" s="166"/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>
        <f>F21+I21</f>
        <v>0</v>
      </c>
      <c r="D21" s="12">
        <f>G21+J21</f>
        <v>61.7</v>
      </c>
      <c r="E21" s="13" t="e">
        <f>D21/C21*100</f>
        <v>#DIV/0!</v>
      </c>
      <c r="F21" s="165">
        <v>0</v>
      </c>
      <c r="G21" s="165">
        <v>61.7</v>
      </c>
      <c r="H21" s="166" t="e">
        <f t="shared" si="3"/>
        <v>#DIV/0!</v>
      </c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2"/>
        <v>129</v>
      </c>
      <c r="D22" s="14">
        <f t="shared" si="2"/>
        <v>315.89999999999998</v>
      </c>
      <c r="E22" s="16">
        <f>D22/C22*100</f>
        <v>244.88372093023253</v>
      </c>
      <c r="F22" s="170">
        <f>(F23+F24+F25)</f>
        <v>101</v>
      </c>
      <c r="G22" s="178">
        <f>(G23+G24+G25)</f>
        <v>269.39999999999998</v>
      </c>
      <c r="H22" s="169">
        <f t="shared" si="3"/>
        <v>266.73267326732673</v>
      </c>
      <c r="I22" s="170">
        <f>(I23+I24+I25)</f>
        <v>28</v>
      </c>
      <c r="J22" s="178">
        <f>(J23+J24+J25)</f>
        <v>46.5</v>
      </c>
      <c r="K22" s="93">
        <f>J22/I22*100</f>
        <v>166.07142857142858</v>
      </c>
    </row>
    <row r="23" spans="1:11" ht="38.25" customHeight="1">
      <c r="A23" s="103" t="s">
        <v>57</v>
      </c>
      <c r="B23" s="127" t="s">
        <v>15</v>
      </c>
      <c r="C23" s="71">
        <f t="shared" si="2"/>
        <v>101</v>
      </c>
      <c r="D23" s="12">
        <f t="shared" si="2"/>
        <v>269.39999999999998</v>
      </c>
      <c r="E23" s="13">
        <f>D23/C23*100</f>
        <v>266.73267326732673</v>
      </c>
      <c r="F23" s="165">
        <v>101</v>
      </c>
      <c r="G23" s="166">
        <v>269.39999999999998</v>
      </c>
      <c r="H23" s="166">
        <f t="shared" si="3"/>
        <v>266.73267326732673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2"/>
        <v>28</v>
      </c>
      <c r="D24" s="12">
        <f t="shared" si="2"/>
        <v>46.5</v>
      </c>
      <c r="E24" s="13">
        <f>D24/C24*100</f>
        <v>166.07142857142858</v>
      </c>
      <c r="F24" s="165"/>
      <c r="G24" s="166"/>
      <c r="H24" s="166"/>
      <c r="I24" s="171">
        <v>28</v>
      </c>
      <c r="J24" s="168">
        <v>46.5</v>
      </c>
      <c r="K24" s="13">
        <f>J24/I24*100</f>
        <v>166.07142857142858</v>
      </c>
    </row>
    <row r="25" spans="1:11" ht="27.75" customHeight="1">
      <c r="A25" s="103" t="s">
        <v>59</v>
      </c>
      <c r="B25" s="127" t="s">
        <v>16</v>
      </c>
      <c r="C25" s="71">
        <f t="shared" si="2"/>
        <v>0</v>
      </c>
      <c r="D25" s="12">
        <f t="shared" si="2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2"/>
        <v>0</v>
      </c>
      <c r="D26" s="14">
        <f t="shared" si="2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2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2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2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2"/>
        <v>0</v>
      </c>
      <c r="D31" s="12">
        <f t="shared" si="2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2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2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2"/>
        <v>0</v>
      </c>
      <c r="E34" s="79"/>
      <c r="F34" s="183"/>
      <c r="G34" s="184"/>
      <c r="H34" s="185"/>
      <c r="I34" s="186"/>
      <c r="J34" s="187"/>
      <c r="K34" s="79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2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2"/>
        <v>570</v>
      </c>
      <c r="D37" s="23">
        <f t="shared" si="2"/>
        <v>522.70000000000005</v>
      </c>
      <c r="E37" s="24">
        <f>D37/C37*100</f>
        <v>91.701754385964918</v>
      </c>
      <c r="F37" s="198">
        <f>(F38+F39+F40+F41)</f>
        <v>67</v>
      </c>
      <c r="G37" s="199">
        <f>(G38+G39+G40+G41)</f>
        <v>188</v>
      </c>
      <c r="H37" s="199">
        <f>G37/F37*100</f>
        <v>280.59701492537317</v>
      </c>
      <c r="I37" s="198">
        <f>(I38+I39+I40+I41)</f>
        <v>503</v>
      </c>
      <c r="J37" s="199">
        <f>(J38+J39+J40+J41)</f>
        <v>334.7</v>
      </c>
      <c r="K37" s="93">
        <f>J37/I37*100</f>
        <v>66.540755467196817</v>
      </c>
    </row>
    <row r="38" spans="1:11" ht="24.75" customHeight="1">
      <c r="A38" s="103" t="s">
        <v>92</v>
      </c>
      <c r="B38" s="127" t="s">
        <v>39</v>
      </c>
      <c r="C38" s="71">
        <f t="shared" si="2"/>
        <v>14</v>
      </c>
      <c r="D38" s="12">
        <f t="shared" si="2"/>
        <v>0</v>
      </c>
      <c r="E38" s="236">
        <f>D38/C38*100</f>
        <v>0</v>
      </c>
      <c r="F38" s="200">
        <v>14</v>
      </c>
      <c r="G38" s="201"/>
      <c r="H38" s="202">
        <f>G38/F38*100</f>
        <v>0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2"/>
        <v>150</v>
      </c>
      <c r="D39" s="12">
        <f t="shared" si="2"/>
        <v>157.19999999999999</v>
      </c>
      <c r="E39" s="13">
        <f>D39/C39*100</f>
        <v>104.79999999999998</v>
      </c>
      <c r="F39" s="203">
        <v>43</v>
      </c>
      <c r="G39" s="173">
        <v>106</v>
      </c>
      <c r="H39" s="166">
        <f>G39/F39*100</f>
        <v>246.51162790697674</v>
      </c>
      <c r="I39" s="174">
        <v>107</v>
      </c>
      <c r="J39" s="175">
        <v>51.2</v>
      </c>
      <c r="K39" s="13">
        <f>J39/I39*100</f>
        <v>47.850467289719631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2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2"/>
        <v>406</v>
      </c>
      <c r="D41" s="12">
        <f t="shared" si="2"/>
        <v>365.5</v>
      </c>
      <c r="E41" s="13">
        <f t="shared" ref="E41:E48" si="4">D41/C41*100</f>
        <v>90.024630541871915</v>
      </c>
      <c r="F41" s="165">
        <v>10</v>
      </c>
      <c r="G41" s="173">
        <v>82</v>
      </c>
      <c r="H41" s="166">
        <f t="shared" ref="H41:H48" si="5">G41/F41*100</f>
        <v>819.99999999999989</v>
      </c>
      <c r="I41" s="174">
        <v>396</v>
      </c>
      <c r="J41" s="175">
        <v>283.5</v>
      </c>
      <c r="K41" s="13">
        <f>J41/I41*100</f>
        <v>71.590909090909093</v>
      </c>
    </row>
    <row r="42" spans="1:11" ht="25.5" customHeight="1">
      <c r="A42" s="104" t="s">
        <v>69</v>
      </c>
      <c r="B42" s="124" t="s">
        <v>23</v>
      </c>
      <c r="C42" s="112">
        <f t="shared" si="2"/>
        <v>21</v>
      </c>
      <c r="D42" s="14">
        <f t="shared" si="2"/>
        <v>16.600000000000001</v>
      </c>
      <c r="E42" s="16">
        <f t="shared" si="4"/>
        <v>79.047619047619051</v>
      </c>
      <c r="F42" s="170">
        <f>F43</f>
        <v>21</v>
      </c>
      <c r="G42" s="169">
        <f>G43</f>
        <v>16.600000000000001</v>
      </c>
      <c r="H42" s="169">
        <f t="shared" si="5"/>
        <v>79.047619047619051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2"/>
        <v>21</v>
      </c>
      <c r="D43" s="12">
        <f t="shared" si="2"/>
        <v>16.600000000000001</v>
      </c>
      <c r="E43" s="13">
        <f t="shared" si="4"/>
        <v>79.047619047619051</v>
      </c>
      <c r="F43" s="165">
        <v>21</v>
      </c>
      <c r="G43" s="173">
        <v>16.600000000000001</v>
      </c>
      <c r="H43" s="166">
        <f t="shared" si="5"/>
        <v>79.047619047619051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2"/>
        <v>31</v>
      </c>
      <c r="D44" s="14">
        <f t="shared" si="2"/>
        <v>42.8</v>
      </c>
      <c r="E44" s="93">
        <f t="shared" si="4"/>
        <v>138.06451612903226</v>
      </c>
      <c r="F44" s="170">
        <f>F45+F46</f>
        <v>0</v>
      </c>
      <c r="G44" s="170">
        <f>G45+G46</f>
        <v>0</v>
      </c>
      <c r="H44" s="176"/>
      <c r="I44" s="170">
        <f>I45+I46</f>
        <v>31</v>
      </c>
      <c r="J44" s="170">
        <f>J45+J46</f>
        <v>42.8</v>
      </c>
      <c r="K44" s="93">
        <f>J44/I44*100</f>
        <v>138.06451612903226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2"/>
        <v>0</v>
      </c>
      <c r="E45" s="13" t="e">
        <f t="shared" si="4"/>
        <v>#DIV/0!</v>
      </c>
      <c r="F45" s="165"/>
      <c r="G45" s="173"/>
      <c r="H45" s="204" t="e">
        <f t="shared" si="5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2"/>
        <v>31</v>
      </c>
      <c r="D46" s="12">
        <f t="shared" si="2"/>
        <v>42.8</v>
      </c>
      <c r="E46" s="13">
        <f t="shared" si="4"/>
        <v>138.06451612903226</v>
      </c>
      <c r="F46" s="165">
        <v>0</v>
      </c>
      <c r="G46" s="173">
        <v>0</v>
      </c>
      <c r="H46" s="166"/>
      <c r="I46" s="167">
        <v>31</v>
      </c>
      <c r="J46" s="168">
        <v>42.8</v>
      </c>
      <c r="K46" s="13">
        <f>J46/I46*100</f>
        <v>138.06451612903226</v>
      </c>
    </row>
    <row r="47" spans="1:11" ht="26.25" customHeight="1">
      <c r="A47" s="104" t="s">
        <v>73</v>
      </c>
      <c r="B47" s="124" t="s">
        <v>40</v>
      </c>
      <c r="C47" s="99">
        <f t="shared" si="2"/>
        <v>35</v>
      </c>
      <c r="D47" s="17">
        <f t="shared" si="2"/>
        <v>261.5</v>
      </c>
      <c r="E47" s="13">
        <f t="shared" si="4"/>
        <v>747.14285714285711</v>
      </c>
      <c r="F47" s="170">
        <f>F48</f>
        <v>5</v>
      </c>
      <c r="G47" s="169">
        <f>G48</f>
        <v>3.2</v>
      </c>
      <c r="H47" s="176">
        <f t="shared" si="5"/>
        <v>64</v>
      </c>
      <c r="I47" s="170">
        <f>I48</f>
        <v>30</v>
      </c>
      <c r="J47" s="169">
        <f>J48</f>
        <v>258.3</v>
      </c>
      <c r="K47" s="93">
        <f>J47/I47*100</f>
        <v>861.00000000000011</v>
      </c>
    </row>
    <row r="48" spans="1:11" ht="15.75" customHeight="1">
      <c r="A48" s="103" t="s">
        <v>103</v>
      </c>
      <c r="B48" s="127" t="s">
        <v>38</v>
      </c>
      <c r="C48" s="71">
        <f t="shared" si="2"/>
        <v>35</v>
      </c>
      <c r="D48" s="12">
        <f t="shared" si="2"/>
        <v>261.5</v>
      </c>
      <c r="E48" s="13">
        <f t="shared" si="4"/>
        <v>747.14285714285711</v>
      </c>
      <c r="F48" s="165">
        <v>5</v>
      </c>
      <c r="G48" s="173">
        <v>3.2</v>
      </c>
      <c r="H48" s="166">
        <f t="shared" si="5"/>
        <v>64</v>
      </c>
      <c r="I48" s="167">
        <v>30</v>
      </c>
      <c r="J48" s="175">
        <v>258.3</v>
      </c>
      <c r="K48" s="13">
        <f>J48/I48*100</f>
        <v>861.00000000000011</v>
      </c>
    </row>
    <row r="49" spans="1:11" ht="15.75" customHeight="1">
      <c r="A49" s="104" t="s">
        <v>74</v>
      </c>
      <c r="B49" s="124" t="s">
        <v>33</v>
      </c>
      <c r="C49" s="71">
        <f t="shared" si="2"/>
        <v>0</v>
      </c>
      <c r="D49" s="12">
        <f t="shared" si="2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2"/>
        <v>0</v>
      </c>
      <c r="D50" s="12">
        <f t="shared" si="2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2"/>
        <v>117</v>
      </c>
      <c r="D51" s="14">
        <f t="shared" si="2"/>
        <v>164.9</v>
      </c>
      <c r="E51" s="16">
        <f>D51/C51*100</f>
        <v>140.94017094017096</v>
      </c>
      <c r="F51" s="205">
        <v>117</v>
      </c>
      <c r="G51" s="206">
        <v>161</v>
      </c>
      <c r="H51" s="176">
        <f>G51/F51*100</f>
        <v>137.60683760683762</v>
      </c>
      <c r="I51" s="171"/>
      <c r="J51" s="207">
        <v>3.9</v>
      </c>
      <c r="K51" s="13"/>
    </row>
    <row r="52" spans="1:11" ht="16.5" customHeight="1">
      <c r="A52" s="104" t="s">
        <v>77</v>
      </c>
      <c r="B52" s="124" t="s">
        <v>7</v>
      </c>
      <c r="C52" s="118">
        <f t="shared" si="2"/>
        <v>17</v>
      </c>
      <c r="D52" s="23">
        <f t="shared" si="2"/>
        <v>19</v>
      </c>
      <c r="E52" s="16">
        <f>D52/C52*100</f>
        <v>111.76470588235294</v>
      </c>
      <c r="F52" s="176">
        <v>0</v>
      </c>
      <c r="G52" s="208"/>
      <c r="H52" s="209"/>
      <c r="I52" s="207">
        <v>17</v>
      </c>
      <c r="J52" s="210">
        <v>19</v>
      </c>
      <c r="K52" s="93">
        <f>J52/I52*100</f>
        <v>111.76470588235294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109" t="s">
        <v>94</v>
      </c>
      <c r="B54" s="62" t="s">
        <v>95</v>
      </c>
      <c r="C54" s="99">
        <f t="shared" si="2"/>
        <v>0</v>
      </c>
      <c r="D54" s="14">
        <f t="shared" si="2"/>
        <v>0</v>
      </c>
      <c r="E54" s="64"/>
      <c r="F54" s="215"/>
      <c r="G54" s="216"/>
      <c r="H54" s="217"/>
      <c r="I54" s="218"/>
      <c r="J54" s="218"/>
      <c r="K54" s="60"/>
    </row>
    <row r="55" spans="1:11" ht="26.25" customHeight="1" thickBot="1">
      <c r="A55" s="223" t="s">
        <v>108</v>
      </c>
      <c r="B55" s="224" t="s">
        <v>109</v>
      </c>
      <c r="C55" s="69">
        <f>C56</f>
        <v>2655</v>
      </c>
      <c r="D55" s="11">
        <f>D56</f>
        <v>4258.1000000000004</v>
      </c>
      <c r="E55" s="11">
        <f>D55/C55*100</f>
        <v>160.38041431261772</v>
      </c>
      <c r="F55" s="69">
        <f>F56</f>
        <v>1173</v>
      </c>
      <c r="G55" s="11">
        <f>G56</f>
        <v>1886.3</v>
      </c>
      <c r="H55" s="176">
        <f>G55/F55*100</f>
        <v>160.80988917306053</v>
      </c>
      <c r="I55" s="85">
        <f>I56</f>
        <v>1482</v>
      </c>
      <c r="J55" s="35">
        <f>J56</f>
        <v>2371.8000000000002</v>
      </c>
      <c r="K55" s="36">
        <f>J55/I55*100</f>
        <v>160.04048582995952</v>
      </c>
    </row>
    <row r="56" spans="1:11" ht="22.5" customHeight="1">
      <c r="A56" s="103" t="s">
        <v>110</v>
      </c>
      <c r="B56" s="123" t="s">
        <v>111</v>
      </c>
      <c r="C56" s="71">
        <f>F56+I56</f>
        <v>2655</v>
      </c>
      <c r="D56" s="12">
        <f>G56+J56</f>
        <v>4258.1000000000004</v>
      </c>
      <c r="E56" s="13">
        <f>D56/C56*100</f>
        <v>160.38041431261772</v>
      </c>
      <c r="F56" s="70">
        <v>1173</v>
      </c>
      <c r="G56" s="13">
        <v>1886.3</v>
      </c>
      <c r="H56" s="176">
        <f>G56/F56*100</f>
        <v>160.80988917306053</v>
      </c>
      <c r="I56" s="86">
        <v>1482</v>
      </c>
      <c r="J56" s="86">
        <v>2371.8000000000002</v>
      </c>
      <c r="K56" s="36">
        <f>J56/I56*100</f>
        <v>160.04048582995952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hiddenRows="1" state="hidden">
      <selection activeCell="H24" sqref="H24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57BBB4D9-30EF-41A7-A07A-8B6EB44CC31F}" hiddenRows="1" state="hidden">
      <selection activeCell="H24" sqref="H24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F53BA047-7CE7-44C2-8D09-9E016CD716F7}" hiddenRows="1" state="hidden">
      <selection activeCell="H24" sqref="H24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4DDC44E0-FDE7-4C76-B2CB-EB1E9D545DCF}" showPageBreaks="1" hiddenRows="1" state="hidden">
      <selection activeCell="H24" sqref="H24"/>
      <pageMargins left="0.70866141732283472" right="0.70866141732283472" top="0.74803149606299213" bottom="0.74803149606299213" header="0.31496062992125984" footer="0.31496062992125984"/>
      <pageSetup paperSize="9" scale="90" orientation="landscape" r:id="rId4"/>
    </customSheetView>
    <customSheetView guid="{13FFC561-9489-11D9-88B5-0050705212CF}" hiddenRows="1" state="hidden">
      <selection activeCell="H24" sqref="H24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sqref="A1:IV65536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118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151"/>
      <c r="G2" s="151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19656</v>
      </c>
      <c r="D5" s="10">
        <f>SUM(G5+J5)</f>
        <v>20350.800000000003</v>
      </c>
      <c r="E5" s="10">
        <f t="shared" ref="E5:E18" si="0">D5/C5*100</f>
        <v>103.53479853479854</v>
      </c>
      <c r="F5" s="161">
        <f>(F6+F8+F12+F17+F22+F26+F37+F42+F44+F47+F49+F51+F52)</f>
        <v>13552</v>
      </c>
      <c r="G5" s="162">
        <f>(G6+G8+G12+G17+G22+G26+G37+G42+G44+G47+G49+G51+G52+G53+ G54)</f>
        <v>14230.7</v>
      </c>
      <c r="H5" s="162">
        <f t="shared" ref="H5:H10" si="1">G5/F5*100</f>
        <v>105.00811688311688</v>
      </c>
      <c r="I5" s="161">
        <f>(I6+I8+I12+I17+I22+I26+I37+I42+I44+I47+I49+I51+I52)</f>
        <v>6104.0000000000009</v>
      </c>
      <c r="J5" s="162">
        <f>(J6+J8+J12+J17+J22+J26+J37+J42+J44+J47+J49+J51+J52+J53+ J54)</f>
        <v>6120.1</v>
      </c>
      <c r="K5" s="145">
        <f>J5/I5*100</f>
        <v>100.26376146788989</v>
      </c>
    </row>
    <row r="6" spans="1:11" ht="13.5" customHeight="1">
      <c r="A6" s="102" t="s">
        <v>42</v>
      </c>
      <c r="B6" s="122" t="s">
        <v>10</v>
      </c>
      <c r="C6" s="69">
        <f>C7</f>
        <v>14638.4</v>
      </c>
      <c r="D6" s="11">
        <f>D7</f>
        <v>14958.7</v>
      </c>
      <c r="E6" s="11">
        <f t="shared" si="0"/>
        <v>102.18808066455351</v>
      </c>
      <c r="F6" s="163">
        <f>F7</f>
        <v>10613</v>
      </c>
      <c r="G6" s="164">
        <f>G7</f>
        <v>11169.1</v>
      </c>
      <c r="H6" s="164">
        <f t="shared" si="1"/>
        <v>105.23980024498256</v>
      </c>
      <c r="I6" s="163">
        <f>I7</f>
        <v>4025.4</v>
      </c>
      <c r="J6" s="164">
        <f>J7</f>
        <v>3789.6</v>
      </c>
      <c r="K6" s="95">
        <f>J6/I6*100</f>
        <v>94.142197048740499</v>
      </c>
    </row>
    <row r="7" spans="1:11" ht="13.5" customHeight="1">
      <c r="A7" s="103" t="s">
        <v>43</v>
      </c>
      <c r="B7" s="123" t="s">
        <v>37</v>
      </c>
      <c r="C7" s="71">
        <f>F7+I7</f>
        <v>14638.4</v>
      </c>
      <c r="D7" s="12">
        <f>G7+J7</f>
        <v>14958.7</v>
      </c>
      <c r="E7" s="13">
        <f t="shared" si="0"/>
        <v>102.18808066455351</v>
      </c>
      <c r="F7" s="165">
        <v>10613</v>
      </c>
      <c r="G7" s="166">
        <v>11169.1</v>
      </c>
      <c r="H7" s="166">
        <f t="shared" si="1"/>
        <v>105.23980024498256</v>
      </c>
      <c r="I7" s="167">
        <v>4025.4</v>
      </c>
      <c r="J7" s="168">
        <v>3789.6</v>
      </c>
      <c r="K7" s="13">
        <f>J7/I7*100</f>
        <v>94.142197048740499</v>
      </c>
    </row>
    <row r="8" spans="1:11" ht="13.5" customHeight="1">
      <c r="A8" s="104" t="s">
        <v>44</v>
      </c>
      <c r="B8" s="124" t="s">
        <v>1</v>
      </c>
      <c r="C8" s="112">
        <f t="shared" ref="C8:D54" si="2">F8+I8</f>
        <v>2062</v>
      </c>
      <c r="D8" s="14">
        <f t="shared" si="2"/>
        <v>1805.6000000000001</v>
      </c>
      <c r="E8" s="16">
        <f t="shared" si="0"/>
        <v>87.565470417070813</v>
      </c>
      <c r="F8" s="169">
        <f>(F9+F10+F11)</f>
        <v>2023</v>
      </c>
      <c r="G8" s="169">
        <f>(G9+G10+G11)</f>
        <v>1799.6000000000001</v>
      </c>
      <c r="H8" s="169">
        <f t="shared" si="1"/>
        <v>88.956994562530895</v>
      </c>
      <c r="I8" s="170">
        <f>(I9+I10+I11)</f>
        <v>39</v>
      </c>
      <c r="J8" s="170">
        <f>(J9+J10+J11)</f>
        <v>6</v>
      </c>
      <c r="K8" s="13"/>
    </row>
    <row r="9" spans="1:11" ht="14.25" customHeight="1">
      <c r="A9" s="103" t="s">
        <v>45</v>
      </c>
      <c r="B9" s="123" t="s">
        <v>26</v>
      </c>
      <c r="C9" s="71">
        <f t="shared" si="2"/>
        <v>1981</v>
      </c>
      <c r="D9" s="12">
        <f t="shared" si="2"/>
        <v>1785.7</v>
      </c>
      <c r="E9" s="13">
        <f t="shared" si="0"/>
        <v>90.141342756183747</v>
      </c>
      <c r="F9" s="165">
        <v>1981</v>
      </c>
      <c r="G9" s="166">
        <v>1785.7</v>
      </c>
      <c r="H9" s="166">
        <f t="shared" si="1"/>
        <v>90.141342756183747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2"/>
        <v>81</v>
      </c>
      <c r="D10" s="12">
        <f t="shared" si="2"/>
        <v>19.899999999999999</v>
      </c>
      <c r="E10" s="13">
        <f t="shared" si="0"/>
        <v>24.567901234567898</v>
      </c>
      <c r="F10" s="165">
        <v>42</v>
      </c>
      <c r="G10" s="173">
        <v>13.9</v>
      </c>
      <c r="H10" s="166">
        <f t="shared" si="1"/>
        <v>33.095238095238095</v>
      </c>
      <c r="I10" s="174">
        <v>39</v>
      </c>
      <c r="J10" s="175">
        <v>6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0</v>
      </c>
      <c r="D11" s="12">
        <f>G11+J11</f>
        <v>0</v>
      </c>
      <c r="E11" s="13"/>
      <c r="F11" s="165"/>
      <c r="G11" s="173"/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2"/>
        <v>1435.4</v>
      </c>
      <c r="D12" s="17">
        <f t="shared" si="2"/>
        <v>1298.7</v>
      </c>
      <c r="E12" s="93">
        <f t="shared" si="0"/>
        <v>90.476522223770374</v>
      </c>
      <c r="F12" s="170">
        <f>F13+F15+F16</f>
        <v>0</v>
      </c>
      <c r="G12" s="169">
        <f>SUM(G13:G16)</f>
        <v>0</v>
      </c>
      <c r="H12" s="176"/>
      <c r="I12" s="170">
        <f>(I13+I14+I15+I16)</f>
        <v>1435.4</v>
      </c>
      <c r="J12" s="169">
        <f>(J13+J14+J15+J16)</f>
        <v>1298.7</v>
      </c>
      <c r="K12" s="93">
        <f>J12/I12*100</f>
        <v>90.476522223770374</v>
      </c>
    </row>
    <row r="13" spans="1:11" ht="12.75" customHeight="1">
      <c r="A13" s="103" t="s">
        <v>48</v>
      </c>
      <c r="B13" s="123" t="s">
        <v>31</v>
      </c>
      <c r="C13" s="71">
        <f t="shared" si="2"/>
        <v>103.5</v>
      </c>
      <c r="D13" s="12">
        <f t="shared" si="2"/>
        <v>17.7</v>
      </c>
      <c r="E13" s="13">
        <f t="shared" si="0"/>
        <v>17.101449275362317</v>
      </c>
      <c r="F13" s="165">
        <v>0</v>
      </c>
      <c r="G13" s="173">
        <v>0</v>
      </c>
      <c r="H13" s="166"/>
      <c r="I13" s="174">
        <v>103.5</v>
      </c>
      <c r="J13" s="175">
        <v>17.7</v>
      </c>
      <c r="K13" s="13">
        <f>J13/I13*100</f>
        <v>17.101449275362317</v>
      </c>
    </row>
    <row r="14" spans="1:11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2"/>
        <v>0</v>
      </c>
      <c r="E14" s="13" t="e">
        <f t="shared" si="0"/>
        <v>#DIV/0!</v>
      </c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2"/>
        <v>0</v>
      </c>
      <c r="E15" s="13"/>
      <c r="F15" s="165">
        <v>0</v>
      </c>
      <c r="G15" s="173">
        <v>0</v>
      </c>
      <c r="H15" s="166"/>
      <c r="I15" s="174">
        <v>0</v>
      </c>
      <c r="J15" s="175">
        <v>0</v>
      </c>
      <c r="K15" s="13"/>
    </row>
    <row r="16" spans="1:11" ht="12.75" customHeight="1">
      <c r="A16" s="103" t="s">
        <v>51</v>
      </c>
      <c r="B16" s="126" t="s">
        <v>3</v>
      </c>
      <c r="C16" s="71">
        <f t="shared" si="2"/>
        <v>1331.9</v>
      </c>
      <c r="D16" s="12">
        <f t="shared" si="2"/>
        <v>1281</v>
      </c>
      <c r="E16" s="13">
        <f t="shared" si="0"/>
        <v>96.178391771153983</v>
      </c>
      <c r="F16" s="165">
        <v>0</v>
      </c>
      <c r="G16" s="173">
        <v>0</v>
      </c>
      <c r="H16" s="166"/>
      <c r="I16" s="174">
        <v>1331.9</v>
      </c>
      <c r="J16" s="175">
        <v>1281</v>
      </c>
      <c r="K16" s="13">
        <f>J16/I16*100</f>
        <v>96.178391771153983</v>
      </c>
    </row>
    <row r="17" spans="1:11" ht="24.75" customHeight="1">
      <c r="A17" s="104" t="s">
        <v>52</v>
      </c>
      <c r="B17" s="125" t="s">
        <v>12</v>
      </c>
      <c r="C17" s="112">
        <f t="shared" si="2"/>
        <v>13</v>
      </c>
      <c r="D17" s="14">
        <f t="shared" si="2"/>
        <v>145</v>
      </c>
      <c r="E17" s="16">
        <f t="shared" si="0"/>
        <v>1115.3846153846152</v>
      </c>
      <c r="F17" s="170">
        <f>F18</f>
        <v>13</v>
      </c>
      <c r="G17" s="169">
        <f>G18</f>
        <v>145</v>
      </c>
      <c r="H17" s="169">
        <f t="shared" ref="H17:H23" si="3">G17/F17*100</f>
        <v>1115.3846153846152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2"/>
        <v>13</v>
      </c>
      <c r="D18" s="12">
        <f t="shared" si="2"/>
        <v>145</v>
      </c>
      <c r="E18" s="13">
        <f t="shared" si="0"/>
        <v>1115.3846153846152</v>
      </c>
      <c r="F18" s="165">
        <f>SUM(F19:F20,F21)</f>
        <v>13</v>
      </c>
      <c r="G18" s="165">
        <f>SUM(G19:G20,G21)</f>
        <v>145</v>
      </c>
      <c r="H18" s="166">
        <f t="shared" si="3"/>
        <v>1115.3846153846152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2"/>
        <v>0</v>
      </c>
      <c r="D19" s="12">
        <f t="shared" si="2"/>
        <v>1.8</v>
      </c>
      <c r="E19" s="13"/>
      <c r="F19" s="177"/>
      <c r="G19" s="173">
        <v>1.8</v>
      </c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2"/>
        <v>0</v>
      </c>
      <c r="D20" s="12">
        <f t="shared" si="2"/>
        <v>0</v>
      </c>
      <c r="E20" s="13"/>
      <c r="F20" s="165"/>
      <c r="G20" s="166"/>
      <c r="H20" s="166"/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>
        <f>F21+I21</f>
        <v>13</v>
      </c>
      <c r="D21" s="12">
        <f>G21+J21</f>
        <v>143.19999999999999</v>
      </c>
      <c r="E21" s="13">
        <f>D21/C21*100</f>
        <v>1101.5384615384614</v>
      </c>
      <c r="F21" s="165">
        <v>13</v>
      </c>
      <c r="G21" s="165">
        <v>143.19999999999999</v>
      </c>
      <c r="H21" s="166">
        <f t="shared" si="3"/>
        <v>1101.5384615384614</v>
      </c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2"/>
        <v>161</v>
      </c>
      <c r="D22" s="14">
        <f t="shared" si="2"/>
        <v>244.1</v>
      </c>
      <c r="E22" s="16">
        <f>D22/C22*100</f>
        <v>151.61490683229812</v>
      </c>
      <c r="F22" s="170">
        <f>(F23+F24+F25)</f>
        <v>134</v>
      </c>
      <c r="G22" s="178">
        <f>(G23+G24+G25)</f>
        <v>235.7</v>
      </c>
      <c r="H22" s="169">
        <f t="shared" si="3"/>
        <v>175.8955223880597</v>
      </c>
      <c r="I22" s="170">
        <f>(I23+I24+I25)</f>
        <v>27</v>
      </c>
      <c r="J22" s="178">
        <f>(J23+J24+J25)</f>
        <v>8.4</v>
      </c>
      <c r="K22" s="93">
        <f>J22/I22*100</f>
        <v>31.111111111111111</v>
      </c>
    </row>
    <row r="23" spans="1:11" ht="38.25" customHeight="1">
      <c r="A23" s="103" t="s">
        <v>57</v>
      </c>
      <c r="B23" s="127" t="s">
        <v>15</v>
      </c>
      <c r="C23" s="71">
        <f t="shared" si="2"/>
        <v>134</v>
      </c>
      <c r="D23" s="12">
        <f t="shared" si="2"/>
        <v>235.7</v>
      </c>
      <c r="E23" s="13">
        <f>D23/C23*100</f>
        <v>175.8955223880597</v>
      </c>
      <c r="F23" s="165">
        <v>134</v>
      </c>
      <c r="G23" s="166">
        <v>235.7</v>
      </c>
      <c r="H23" s="166">
        <f t="shared" si="3"/>
        <v>175.8955223880597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2"/>
        <v>27</v>
      </c>
      <c r="D24" s="12">
        <f t="shared" si="2"/>
        <v>8.4</v>
      </c>
      <c r="E24" s="13">
        <f>D24/C24*100</f>
        <v>31.111111111111111</v>
      </c>
      <c r="F24" s="165"/>
      <c r="G24" s="166"/>
      <c r="H24" s="166"/>
      <c r="I24" s="171">
        <v>27</v>
      </c>
      <c r="J24" s="168">
        <v>8.4</v>
      </c>
      <c r="K24" s="13">
        <f>J24/I24*100</f>
        <v>31.111111111111111</v>
      </c>
    </row>
    <row r="25" spans="1:11" ht="27.75" customHeight="1">
      <c r="A25" s="103" t="s">
        <v>59</v>
      </c>
      <c r="B25" s="127" t="s">
        <v>16</v>
      </c>
      <c r="C25" s="71">
        <f t="shared" si="2"/>
        <v>0</v>
      </c>
      <c r="D25" s="12">
        <f t="shared" si="2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2"/>
        <v>0</v>
      </c>
      <c r="D26" s="14">
        <f t="shared" si="2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2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2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2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2"/>
        <v>0</v>
      </c>
      <c r="D31" s="12">
        <f t="shared" si="2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2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2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2"/>
        <v>0</v>
      </c>
      <c r="E34" s="79"/>
      <c r="F34" s="183"/>
      <c r="G34" s="184"/>
      <c r="H34" s="185"/>
      <c r="I34" s="186"/>
      <c r="J34" s="187"/>
      <c r="K34" s="79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2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2"/>
        <v>736.8</v>
      </c>
      <c r="D37" s="23">
        <f t="shared" si="2"/>
        <v>1172.5</v>
      </c>
      <c r="E37" s="24">
        <f>D37/C37*100</f>
        <v>159.13409337676441</v>
      </c>
      <c r="F37" s="198">
        <f>(F38+F39+F40+F41)</f>
        <v>237</v>
      </c>
      <c r="G37" s="199">
        <f>(G38+G39+G40+G41)</f>
        <v>269.89999999999998</v>
      </c>
      <c r="H37" s="199">
        <f>G37/F37*100</f>
        <v>113.88185654008439</v>
      </c>
      <c r="I37" s="198">
        <f>(I38+I39+I40+I41)</f>
        <v>499.8</v>
      </c>
      <c r="J37" s="199">
        <f>(J38+J39+J40+J41)</f>
        <v>902.6</v>
      </c>
      <c r="K37" s="93">
        <f>J37/I37*100</f>
        <v>180.59223689475789</v>
      </c>
    </row>
    <row r="38" spans="1:11" ht="24.75" customHeight="1">
      <c r="A38" s="103" t="s">
        <v>92</v>
      </c>
      <c r="B38" s="127" t="s">
        <v>39</v>
      </c>
      <c r="C38" s="71">
        <f t="shared" si="2"/>
        <v>14</v>
      </c>
      <c r="D38" s="12">
        <f t="shared" si="2"/>
        <v>0</v>
      </c>
      <c r="E38" s="236">
        <f>D38/C38*100</f>
        <v>0</v>
      </c>
      <c r="F38" s="200">
        <v>14</v>
      </c>
      <c r="G38" s="201"/>
      <c r="H38" s="202">
        <f>G38/F38*100</f>
        <v>0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2"/>
        <v>325.5</v>
      </c>
      <c r="D39" s="12">
        <f t="shared" si="2"/>
        <v>329</v>
      </c>
      <c r="E39" s="13">
        <f>D39/C39*100</f>
        <v>101.0752688172043</v>
      </c>
      <c r="F39" s="203">
        <v>217</v>
      </c>
      <c r="G39" s="173">
        <v>177.1</v>
      </c>
      <c r="H39" s="166">
        <f>G39/F39*100</f>
        <v>81.612903225806448</v>
      </c>
      <c r="I39" s="174">
        <v>108.5</v>
      </c>
      <c r="J39" s="175">
        <v>151.9</v>
      </c>
      <c r="K39" s="13">
        <f>J39/I39*100</f>
        <v>140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2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2"/>
        <v>397.3</v>
      </c>
      <c r="D41" s="12">
        <f t="shared" si="2"/>
        <v>843.5</v>
      </c>
      <c r="E41" s="13">
        <f t="shared" ref="E41:E48" si="4">D41/C41*100</f>
        <v>212.30807953687386</v>
      </c>
      <c r="F41" s="165">
        <v>6</v>
      </c>
      <c r="G41" s="173">
        <v>92.8</v>
      </c>
      <c r="H41" s="166">
        <f t="shared" ref="H41:H48" si="5">G41/F41*100</f>
        <v>1546.6666666666667</v>
      </c>
      <c r="I41" s="174">
        <v>391.3</v>
      </c>
      <c r="J41" s="175">
        <v>750.7</v>
      </c>
      <c r="K41" s="13">
        <f>J41/I41*100</f>
        <v>191.84768719652442</v>
      </c>
    </row>
    <row r="42" spans="1:11" ht="25.5" customHeight="1">
      <c r="A42" s="104" t="s">
        <v>69</v>
      </c>
      <c r="B42" s="124" t="s">
        <v>23</v>
      </c>
      <c r="C42" s="112">
        <f t="shared" si="2"/>
        <v>199</v>
      </c>
      <c r="D42" s="14">
        <f t="shared" si="2"/>
        <v>158.69999999999999</v>
      </c>
      <c r="E42" s="16">
        <f t="shared" si="4"/>
        <v>79.748743718592962</v>
      </c>
      <c r="F42" s="170">
        <f>F43</f>
        <v>199</v>
      </c>
      <c r="G42" s="169">
        <f>G43</f>
        <v>158.69999999999999</v>
      </c>
      <c r="H42" s="169">
        <f t="shared" si="5"/>
        <v>79.748743718592962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2"/>
        <v>199</v>
      </c>
      <c r="D43" s="12">
        <f t="shared" si="2"/>
        <v>158.69999999999999</v>
      </c>
      <c r="E43" s="13">
        <f t="shared" si="4"/>
        <v>79.748743718592962</v>
      </c>
      <c r="F43" s="165">
        <v>199</v>
      </c>
      <c r="G43" s="173">
        <v>158.69999999999999</v>
      </c>
      <c r="H43" s="166">
        <f t="shared" si="5"/>
        <v>79.748743718592962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2"/>
        <v>28.6</v>
      </c>
      <c r="D44" s="14">
        <f t="shared" si="2"/>
        <v>43.3</v>
      </c>
      <c r="E44" s="93">
        <f t="shared" si="4"/>
        <v>151.39860139860139</v>
      </c>
      <c r="F44" s="170">
        <f>F45+F46</f>
        <v>0</v>
      </c>
      <c r="G44" s="170">
        <f>G45+G46</f>
        <v>7.8</v>
      </c>
      <c r="H44" s="176"/>
      <c r="I44" s="170">
        <f>I45+I46</f>
        <v>28.6</v>
      </c>
      <c r="J44" s="170">
        <f>J45+J46</f>
        <v>35.5</v>
      </c>
      <c r="K44" s="93">
        <f>J44/I44*100</f>
        <v>124.12587412587412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2"/>
        <v>0</v>
      </c>
      <c r="E45" s="13" t="e">
        <f t="shared" si="4"/>
        <v>#DIV/0!</v>
      </c>
      <c r="F45" s="165"/>
      <c r="G45" s="173"/>
      <c r="H45" s="204" t="e">
        <f t="shared" si="5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2"/>
        <v>28.6</v>
      </c>
      <c r="D46" s="12">
        <f t="shared" si="2"/>
        <v>43.3</v>
      </c>
      <c r="E46" s="13">
        <f t="shared" si="4"/>
        <v>151.39860139860139</v>
      </c>
      <c r="F46" s="165">
        <v>0</v>
      </c>
      <c r="G46" s="173">
        <v>7.8</v>
      </c>
      <c r="H46" s="166"/>
      <c r="I46" s="167">
        <v>28.6</v>
      </c>
      <c r="J46" s="168">
        <v>35.5</v>
      </c>
      <c r="K46" s="13">
        <f>J46/I46*100</f>
        <v>124.12587412587412</v>
      </c>
    </row>
    <row r="47" spans="1:11" ht="26.25" customHeight="1">
      <c r="A47" s="104" t="s">
        <v>73</v>
      </c>
      <c r="B47" s="124" t="s">
        <v>40</v>
      </c>
      <c r="C47" s="99">
        <f t="shared" si="2"/>
        <v>127.7</v>
      </c>
      <c r="D47" s="17">
        <f t="shared" si="2"/>
        <v>36.6</v>
      </c>
      <c r="E47" s="13">
        <f t="shared" si="4"/>
        <v>28.660924040720438</v>
      </c>
      <c r="F47" s="170">
        <f>F48</f>
        <v>97</v>
      </c>
      <c r="G47" s="169">
        <f>G48</f>
        <v>17.5</v>
      </c>
      <c r="H47" s="176">
        <f t="shared" si="5"/>
        <v>18.041237113402062</v>
      </c>
      <c r="I47" s="170">
        <f>I48</f>
        <v>30.7</v>
      </c>
      <c r="J47" s="169">
        <f>J48</f>
        <v>19.100000000000001</v>
      </c>
      <c r="K47" s="93">
        <f>J47/I47*100</f>
        <v>62.214983713355053</v>
      </c>
    </row>
    <row r="48" spans="1:11" ht="15.75" customHeight="1">
      <c r="A48" s="103" t="s">
        <v>103</v>
      </c>
      <c r="B48" s="127" t="s">
        <v>38</v>
      </c>
      <c r="C48" s="71">
        <f t="shared" si="2"/>
        <v>127.7</v>
      </c>
      <c r="D48" s="12">
        <f t="shared" si="2"/>
        <v>36.6</v>
      </c>
      <c r="E48" s="13">
        <f t="shared" si="4"/>
        <v>28.660924040720438</v>
      </c>
      <c r="F48" s="165">
        <v>97</v>
      </c>
      <c r="G48" s="173">
        <v>17.5</v>
      </c>
      <c r="H48" s="166">
        <f t="shared" si="5"/>
        <v>18.041237113402062</v>
      </c>
      <c r="I48" s="167">
        <v>30.7</v>
      </c>
      <c r="J48" s="175">
        <v>19.100000000000001</v>
      </c>
      <c r="K48" s="13">
        <f>J48/I48*100</f>
        <v>62.214983713355053</v>
      </c>
    </row>
    <row r="49" spans="1:11" ht="15.75" customHeight="1">
      <c r="A49" s="104" t="s">
        <v>74</v>
      </c>
      <c r="B49" s="124" t="s">
        <v>33</v>
      </c>
      <c r="C49" s="71">
        <f t="shared" si="2"/>
        <v>0</v>
      </c>
      <c r="D49" s="12">
        <f t="shared" si="2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2"/>
        <v>0</v>
      </c>
      <c r="D50" s="12">
        <f t="shared" si="2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2"/>
        <v>236</v>
      </c>
      <c r="D51" s="14">
        <f t="shared" si="2"/>
        <v>427.4</v>
      </c>
      <c r="E51" s="16">
        <f>D51/C51*100</f>
        <v>181.10169491525423</v>
      </c>
      <c r="F51" s="205">
        <v>236</v>
      </c>
      <c r="G51" s="206">
        <v>427.4</v>
      </c>
      <c r="H51" s="176">
        <f>G51/F51*100</f>
        <v>181.10169491525423</v>
      </c>
      <c r="I51" s="171"/>
      <c r="J51" s="207"/>
      <c r="K51" s="13"/>
    </row>
    <row r="52" spans="1:11" ht="16.5" customHeight="1">
      <c r="A52" s="104" t="s">
        <v>77</v>
      </c>
      <c r="B52" s="124" t="s">
        <v>7</v>
      </c>
      <c r="C52" s="118">
        <f t="shared" si="2"/>
        <v>18.100000000000001</v>
      </c>
      <c r="D52" s="23">
        <f t="shared" si="2"/>
        <v>60.2</v>
      </c>
      <c r="E52" s="16">
        <f>D52/C52*100</f>
        <v>332.59668508287291</v>
      </c>
      <c r="F52" s="176">
        <v>0</v>
      </c>
      <c r="G52" s="208"/>
      <c r="H52" s="209"/>
      <c r="I52" s="207">
        <v>18.100000000000001</v>
      </c>
      <c r="J52" s="210">
        <v>60.2</v>
      </c>
      <c r="K52" s="93">
        <f>J52/I52*100</f>
        <v>332.59668508287291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241" t="s">
        <v>94</v>
      </c>
      <c r="B54" s="239" t="s">
        <v>95</v>
      </c>
      <c r="C54" s="99">
        <f t="shared" si="2"/>
        <v>0</v>
      </c>
      <c r="D54" s="14">
        <f t="shared" si="2"/>
        <v>0</v>
      </c>
      <c r="E54" s="64"/>
      <c r="F54" s="215"/>
      <c r="G54" s="216"/>
      <c r="H54" s="237"/>
      <c r="I54" s="218"/>
      <c r="J54" s="218"/>
      <c r="K54" s="60"/>
    </row>
    <row r="55" spans="1:11" ht="26.25" customHeight="1">
      <c r="A55" s="240" t="s">
        <v>108</v>
      </c>
      <c r="B55" s="238" t="s">
        <v>109</v>
      </c>
      <c r="C55" s="69">
        <f>C56</f>
        <v>2662.2</v>
      </c>
      <c r="D55" s="11">
        <f>D56</f>
        <v>1764.4</v>
      </c>
      <c r="E55" s="11">
        <f>D55/C55*100</f>
        <v>66.276012320637079</v>
      </c>
      <c r="F55" s="69">
        <f>F56</f>
        <v>1173</v>
      </c>
      <c r="G55" s="11">
        <f>G56</f>
        <v>781.6</v>
      </c>
      <c r="H55" s="209">
        <f>G55/F55*100</f>
        <v>66.632566069906233</v>
      </c>
      <c r="I55" s="85">
        <f>I56</f>
        <v>1489.2</v>
      </c>
      <c r="J55" s="35">
        <f>J56</f>
        <v>982.8</v>
      </c>
      <c r="K55" s="36">
        <f>J55/I55*100</f>
        <v>65.995165189363419</v>
      </c>
    </row>
    <row r="56" spans="1:11" ht="22.5" customHeight="1">
      <c r="A56" s="103" t="s">
        <v>110</v>
      </c>
      <c r="B56" s="123" t="s">
        <v>111</v>
      </c>
      <c r="C56" s="71">
        <f>F56+I56</f>
        <v>2662.2</v>
      </c>
      <c r="D56" s="12">
        <f>G56+J56</f>
        <v>1764.4</v>
      </c>
      <c r="E56" s="13">
        <f>D56/C56*100</f>
        <v>66.276012320637079</v>
      </c>
      <c r="F56" s="70">
        <v>1173</v>
      </c>
      <c r="G56" s="13">
        <v>781.6</v>
      </c>
      <c r="H56" s="176">
        <f>G56/F56*100</f>
        <v>66.632566069906233</v>
      </c>
      <c r="I56" s="86">
        <v>1489.2</v>
      </c>
      <c r="J56" s="86">
        <v>982.8</v>
      </c>
      <c r="K56" s="44">
        <f>J56/I56*100</f>
        <v>65.995165189363419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hiddenRows="1" state="hidden">
      <selection sqref="A1:IV65536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1"/>
    </customSheetView>
    <customSheetView guid="{57BBB4D9-30EF-41A7-A07A-8B6EB44CC31F}" hiddenRows="1" state="hidden">
      <selection sqref="A1:IV65536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2"/>
    </customSheetView>
    <customSheetView guid="{F53BA047-7CE7-44C2-8D09-9E016CD716F7}" hiddenRows="1" state="hidden">
      <selection sqref="A1:IV65536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3"/>
    </customSheetView>
    <customSheetView guid="{4DDC44E0-FDE7-4C76-B2CB-EB1E9D545DCF}" hiddenRows="1" state="hidden">
      <selection sqref="A1:IV65536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4"/>
    </customSheetView>
    <customSheetView guid="{13FFC561-9489-11D9-88B5-0050705212CF}" hiddenRows="1" state="hidden">
      <selection sqref="A1:IV65536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5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activeCell="J55" sqref="J55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119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151"/>
      <c r="G2" s="151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17832</v>
      </c>
      <c r="D5" s="10">
        <f>SUM(G5+J5)</f>
        <v>16793.2</v>
      </c>
      <c r="E5" s="10">
        <f t="shared" ref="E5:E18" si="0">D5/C5*100</f>
        <v>94.174517720951101</v>
      </c>
      <c r="F5" s="161">
        <f>(F6+F8+F12+F17+F22+F26+F37+F42+F44+F47+F49+F51+F52)</f>
        <v>12044</v>
      </c>
      <c r="G5" s="162">
        <f>(G6+G8+G12+G17+G22+G26+G37+G42+G44+G47+G49+G51+G52+G53+ G54)</f>
        <v>11525.3</v>
      </c>
      <c r="H5" s="162">
        <f t="shared" ref="H5:H10" si="1">G5/F5*100</f>
        <v>95.69329126536033</v>
      </c>
      <c r="I5" s="161">
        <f>(I6+I8+I12+I17+I22+I26+I37+I42+I44+I47+I49+I51+I52)</f>
        <v>5788</v>
      </c>
      <c r="J5" s="162">
        <f>(J6+J8+J12+J17+J22+J26+J37+J42+J44+J47+J49+J51+J52+J53+ J54)</f>
        <v>5267.9000000000005</v>
      </c>
      <c r="K5" s="145">
        <f>J5/I5*100</f>
        <v>91.014167242570849</v>
      </c>
    </row>
    <row r="6" spans="1:11" ht="13.5" customHeight="1">
      <c r="A6" s="102" t="s">
        <v>42</v>
      </c>
      <c r="B6" s="122" t="s">
        <v>10</v>
      </c>
      <c r="C6" s="69">
        <f>C7</f>
        <v>15049</v>
      </c>
      <c r="D6" s="11">
        <f>D7</f>
        <v>13561.5</v>
      </c>
      <c r="E6" s="11">
        <f t="shared" si="0"/>
        <v>90.115622300485086</v>
      </c>
      <c r="F6" s="163">
        <f>F7</f>
        <v>10947</v>
      </c>
      <c r="G6" s="164">
        <f>G7</f>
        <v>10251.9</v>
      </c>
      <c r="H6" s="164">
        <f t="shared" si="1"/>
        <v>93.650315154836932</v>
      </c>
      <c r="I6" s="163">
        <f>I7</f>
        <v>4102</v>
      </c>
      <c r="J6" s="164">
        <f>J7</f>
        <v>3309.6</v>
      </c>
      <c r="K6" s="95">
        <f>J6/I6*100</f>
        <v>80.682593856655288</v>
      </c>
    </row>
    <row r="7" spans="1:11" ht="13.5" customHeight="1">
      <c r="A7" s="103" t="s">
        <v>43</v>
      </c>
      <c r="B7" s="123" t="s">
        <v>37</v>
      </c>
      <c r="C7" s="71">
        <f>F7+I7</f>
        <v>15049</v>
      </c>
      <c r="D7" s="12">
        <f>G7+J7</f>
        <v>13561.5</v>
      </c>
      <c r="E7" s="13">
        <f t="shared" si="0"/>
        <v>90.115622300485086</v>
      </c>
      <c r="F7" s="165">
        <v>10947</v>
      </c>
      <c r="G7" s="166">
        <v>10251.9</v>
      </c>
      <c r="H7" s="166">
        <f t="shared" si="1"/>
        <v>93.650315154836932</v>
      </c>
      <c r="I7" s="167">
        <v>4102</v>
      </c>
      <c r="J7" s="168">
        <v>3309.6</v>
      </c>
      <c r="K7" s="13">
        <f>J7/I7*100</f>
        <v>80.682593856655288</v>
      </c>
    </row>
    <row r="8" spans="1:11" ht="13.5" customHeight="1">
      <c r="A8" s="104" t="s">
        <v>44</v>
      </c>
      <c r="B8" s="124" t="s">
        <v>1</v>
      </c>
      <c r="C8" s="112">
        <f t="shared" ref="C8:D54" si="2">F8+I8</f>
        <v>742</v>
      </c>
      <c r="D8" s="14">
        <f t="shared" si="2"/>
        <v>398.90000000000003</v>
      </c>
      <c r="E8" s="16">
        <f t="shared" si="0"/>
        <v>53.760107816711603</v>
      </c>
      <c r="F8" s="169">
        <f>(F9+F10+F11)</f>
        <v>742</v>
      </c>
      <c r="G8" s="169">
        <f>(G9+G10+G11)</f>
        <v>375.8</v>
      </c>
      <c r="H8" s="169">
        <f t="shared" si="1"/>
        <v>50.646900269541781</v>
      </c>
      <c r="I8" s="170">
        <f>(I9+I10+I11)</f>
        <v>0</v>
      </c>
      <c r="J8" s="170">
        <f>(J9+J10+J11)</f>
        <v>23.1</v>
      </c>
      <c r="K8" s="13"/>
    </row>
    <row r="9" spans="1:11" ht="14.25" customHeight="1">
      <c r="A9" s="103" t="s">
        <v>45</v>
      </c>
      <c r="B9" s="123" t="s">
        <v>26</v>
      </c>
      <c r="C9" s="71">
        <f t="shared" si="2"/>
        <v>730</v>
      </c>
      <c r="D9" s="12">
        <f t="shared" si="2"/>
        <v>321.8</v>
      </c>
      <c r="E9" s="13">
        <f t="shared" si="0"/>
        <v>44.082191780821923</v>
      </c>
      <c r="F9" s="165">
        <v>730</v>
      </c>
      <c r="G9" s="166">
        <v>321.8</v>
      </c>
      <c r="H9" s="166">
        <f t="shared" si="1"/>
        <v>44.082191780821923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2"/>
        <v>7</v>
      </c>
      <c r="D10" s="12">
        <f t="shared" si="2"/>
        <v>77.099999999999994</v>
      </c>
      <c r="E10" s="13">
        <f t="shared" si="0"/>
        <v>1101.4285714285713</v>
      </c>
      <c r="F10" s="165">
        <v>7</v>
      </c>
      <c r="G10" s="173">
        <v>54</v>
      </c>
      <c r="H10" s="166">
        <f t="shared" si="1"/>
        <v>771.42857142857144</v>
      </c>
      <c r="I10" s="174">
        <v>0</v>
      </c>
      <c r="J10" s="175">
        <v>23.1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5</v>
      </c>
      <c r="D11" s="12">
        <f>G11+J11</f>
        <v>0</v>
      </c>
      <c r="E11" s="13"/>
      <c r="F11" s="165">
        <v>5</v>
      </c>
      <c r="G11" s="173"/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2"/>
        <v>1042</v>
      </c>
      <c r="D12" s="17">
        <f t="shared" si="2"/>
        <v>1226.9000000000001</v>
      </c>
      <c r="E12" s="93">
        <f t="shared" si="0"/>
        <v>117.74472168905952</v>
      </c>
      <c r="F12" s="170">
        <f>F13+F15+F16</f>
        <v>0</v>
      </c>
      <c r="G12" s="169">
        <f>SUM(G13:G16)</f>
        <v>0</v>
      </c>
      <c r="H12" s="176"/>
      <c r="I12" s="170">
        <f>(I13+I14+I15+I16)</f>
        <v>1042</v>
      </c>
      <c r="J12" s="169">
        <f>(J13+J14+J15+J16)</f>
        <v>1226.9000000000001</v>
      </c>
      <c r="K12" s="93">
        <f>J12/I12*100</f>
        <v>117.74472168905952</v>
      </c>
    </row>
    <row r="13" spans="1:11" ht="12.75" customHeight="1">
      <c r="A13" s="103" t="s">
        <v>48</v>
      </c>
      <c r="B13" s="123" t="s">
        <v>31</v>
      </c>
      <c r="C13" s="71">
        <f t="shared" si="2"/>
        <v>106</v>
      </c>
      <c r="D13" s="12">
        <f t="shared" si="2"/>
        <v>18.899999999999999</v>
      </c>
      <c r="E13" s="13">
        <f t="shared" si="0"/>
        <v>17.830188679245282</v>
      </c>
      <c r="F13" s="165">
        <v>0</v>
      </c>
      <c r="G13" s="173">
        <v>0</v>
      </c>
      <c r="H13" s="166"/>
      <c r="I13" s="174">
        <v>106</v>
      </c>
      <c r="J13" s="175">
        <v>18.899999999999999</v>
      </c>
      <c r="K13" s="13">
        <f>J13/I13*100</f>
        <v>17.830188679245282</v>
      </c>
    </row>
    <row r="14" spans="1:11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2"/>
        <v>0</v>
      </c>
      <c r="E14" s="13" t="e">
        <f t="shared" si="0"/>
        <v>#DIV/0!</v>
      </c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2"/>
        <v>0</v>
      </c>
      <c r="E15" s="13"/>
      <c r="F15" s="165">
        <v>0</v>
      </c>
      <c r="G15" s="173">
        <v>0</v>
      </c>
      <c r="H15" s="166"/>
      <c r="I15" s="174">
        <v>0</v>
      </c>
      <c r="J15" s="175">
        <v>0</v>
      </c>
      <c r="K15" s="13"/>
    </row>
    <row r="16" spans="1:11" ht="12.75" customHeight="1">
      <c r="A16" s="103" t="s">
        <v>51</v>
      </c>
      <c r="B16" s="126" t="s">
        <v>3</v>
      </c>
      <c r="C16" s="71">
        <f t="shared" si="2"/>
        <v>936</v>
      </c>
      <c r="D16" s="12">
        <f t="shared" si="2"/>
        <v>1208</v>
      </c>
      <c r="E16" s="13">
        <f t="shared" si="0"/>
        <v>129.05982905982907</v>
      </c>
      <c r="F16" s="165">
        <v>0</v>
      </c>
      <c r="G16" s="173">
        <v>0</v>
      </c>
      <c r="H16" s="166"/>
      <c r="I16" s="174">
        <v>936</v>
      </c>
      <c r="J16" s="175">
        <v>1208</v>
      </c>
      <c r="K16" s="13">
        <f>J16/I16*100</f>
        <v>129.05982905982907</v>
      </c>
    </row>
    <row r="17" spans="1:11" ht="24.75" customHeight="1">
      <c r="A17" s="104" t="s">
        <v>52</v>
      </c>
      <c r="B17" s="125" t="s">
        <v>12</v>
      </c>
      <c r="C17" s="112">
        <f t="shared" si="2"/>
        <v>7</v>
      </c>
      <c r="D17" s="14">
        <f t="shared" si="2"/>
        <v>2.8</v>
      </c>
      <c r="E17" s="16">
        <f t="shared" si="0"/>
        <v>40</v>
      </c>
      <c r="F17" s="170">
        <f>F18</f>
        <v>7</v>
      </c>
      <c r="G17" s="169">
        <f>G18</f>
        <v>2.8</v>
      </c>
      <c r="H17" s="169">
        <f t="shared" ref="H17:H23" si="3">G17/F17*100</f>
        <v>40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2"/>
        <v>7</v>
      </c>
      <c r="D18" s="12">
        <f t="shared" si="2"/>
        <v>2.8</v>
      </c>
      <c r="E18" s="13">
        <f t="shared" si="0"/>
        <v>40</v>
      </c>
      <c r="F18" s="165">
        <f>SUM(F19:F20,F21)</f>
        <v>7</v>
      </c>
      <c r="G18" s="165">
        <f>SUM(G19:G20,G21)</f>
        <v>2.8</v>
      </c>
      <c r="H18" s="166">
        <f t="shared" si="3"/>
        <v>40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2"/>
        <v>0</v>
      </c>
      <c r="D19" s="12">
        <f t="shared" si="2"/>
        <v>2.8</v>
      </c>
      <c r="E19" s="13"/>
      <c r="F19" s="177"/>
      <c r="G19" s="173">
        <v>2.8</v>
      </c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2"/>
        <v>0</v>
      </c>
      <c r="D20" s="12">
        <f t="shared" si="2"/>
        <v>0</v>
      </c>
      <c r="E20" s="13"/>
      <c r="F20" s="165"/>
      <c r="G20" s="166"/>
      <c r="H20" s="166"/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>
        <f>F21+I21</f>
        <v>7</v>
      </c>
      <c r="D21" s="12">
        <f>G21+J21</f>
        <v>0</v>
      </c>
      <c r="E21" s="13">
        <f>D21/C21*100</f>
        <v>0</v>
      </c>
      <c r="F21" s="165">
        <v>7</v>
      </c>
      <c r="G21" s="165"/>
      <c r="H21" s="166">
        <f t="shared" si="3"/>
        <v>0</v>
      </c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2"/>
        <v>94</v>
      </c>
      <c r="D22" s="14">
        <f t="shared" si="2"/>
        <v>386.9</v>
      </c>
      <c r="E22" s="16">
        <f>D22/C22*100</f>
        <v>411.595744680851</v>
      </c>
      <c r="F22" s="170">
        <f>(F23+F24+F25)</f>
        <v>66</v>
      </c>
      <c r="G22" s="178">
        <f>(G23+G24+G25)</f>
        <v>352.9</v>
      </c>
      <c r="H22" s="169">
        <f t="shared" si="3"/>
        <v>534.69696969696963</v>
      </c>
      <c r="I22" s="170">
        <f>(I23+I24+I25)</f>
        <v>28</v>
      </c>
      <c r="J22" s="178">
        <f>(J23+J24+J25)</f>
        <v>34</v>
      </c>
      <c r="K22" s="93">
        <f>J22/I22*100</f>
        <v>121.42857142857142</v>
      </c>
    </row>
    <row r="23" spans="1:11" ht="38.25" customHeight="1">
      <c r="A23" s="103" t="s">
        <v>57</v>
      </c>
      <c r="B23" s="127" t="s">
        <v>15</v>
      </c>
      <c r="C23" s="71">
        <f t="shared" si="2"/>
        <v>66</v>
      </c>
      <c r="D23" s="12">
        <f t="shared" si="2"/>
        <v>352.9</v>
      </c>
      <c r="E23" s="13">
        <f>D23/C23*100</f>
        <v>534.69696969696963</v>
      </c>
      <c r="F23" s="165">
        <v>66</v>
      </c>
      <c r="G23" s="166">
        <v>352.9</v>
      </c>
      <c r="H23" s="166">
        <f t="shared" si="3"/>
        <v>534.69696969696963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2"/>
        <v>28</v>
      </c>
      <c r="D24" s="12">
        <f t="shared" si="2"/>
        <v>34</v>
      </c>
      <c r="E24" s="13">
        <f>D24/C24*100</f>
        <v>121.42857142857142</v>
      </c>
      <c r="F24" s="165"/>
      <c r="G24" s="166"/>
      <c r="H24" s="166"/>
      <c r="I24" s="171">
        <v>28</v>
      </c>
      <c r="J24" s="168">
        <v>34</v>
      </c>
      <c r="K24" s="13">
        <f>J24/I24*100</f>
        <v>121.42857142857142</v>
      </c>
    </row>
    <row r="25" spans="1:11" ht="27.75" customHeight="1">
      <c r="A25" s="103" t="s">
        <v>59</v>
      </c>
      <c r="B25" s="127" t="s">
        <v>16</v>
      </c>
      <c r="C25" s="71">
        <f t="shared" si="2"/>
        <v>0</v>
      </c>
      <c r="D25" s="12">
        <f t="shared" si="2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2"/>
        <v>0</v>
      </c>
      <c r="D26" s="14">
        <f t="shared" si="2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2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2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2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2"/>
        <v>0</v>
      </c>
      <c r="D31" s="12">
        <f t="shared" si="2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2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2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2"/>
        <v>0</v>
      </c>
      <c r="E34" s="79"/>
      <c r="F34" s="183"/>
      <c r="G34" s="184"/>
      <c r="H34" s="185"/>
      <c r="I34" s="186"/>
      <c r="J34" s="187"/>
      <c r="K34" s="79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2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2"/>
        <v>590</v>
      </c>
      <c r="D37" s="23">
        <f t="shared" si="2"/>
        <v>371.4</v>
      </c>
      <c r="E37" s="24">
        <f>D37/C37*100</f>
        <v>62.949152542372879</v>
      </c>
      <c r="F37" s="198">
        <f>(F38+F39+F40+F41)</f>
        <v>92</v>
      </c>
      <c r="G37" s="199">
        <f>(G38+G39+G40+G41)</f>
        <v>101.69999999999999</v>
      </c>
      <c r="H37" s="199">
        <f>G37/F37*100</f>
        <v>110.54347826086955</v>
      </c>
      <c r="I37" s="198">
        <f>(I38+I39+I40+I41)</f>
        <v>498</v>
      </c>
      <c r="J37" s="199">
        <f>(J38+J39+J40+J41)</f>
        <v>269.7</v>
      </c>
      <c r="K37" s="93">
        <f>J37/I37*100</f>
        <v>54.156626506024097</v>
      </c>
    </row>
    <row r="38" spans="1:11" ht="24.75" customHeight="1">
      <c r="A38" s="103" t="s">
        <v>92</v>
      </c>
      <c r="B38" s="127" t="s">
        <v>39</v>
      </c>
      <c r="C38" s="71">
        <f t="shared" si="2"/>
        <v>14</v>
      </c>
      <c r="D38" s="12">
        <f t="shared" si="2"/>
        <v>0</v>
      </c>
      <c r="E38" s="236">
        <f>D38/C38*100</f>
        <v>0</v>
      </c>
      <c r="F38" s="200">
        <v>14</v>
      </c>
      <c r="G38" s="201"/>
      <c r="H38" s="202">
        <f>G38/F38*100</f>
        <v>0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2"/>
        <v>179</v>
      </c>
      <c r="D39" s="12">
        <f t="shared" si="2"/>
        <v>116.6</v>
      </c>
      <c r="E39" s="13">
        <f>D39/C39*100</f>
        <v>65.139664804469263</v>
      </c>
      <c r="F39" s="203">
        <v>72</v>
      </c>
      <c r="G39" s="173">
        <v>66.099999999999994</v>
      </c>
      <c r="H39" s="166">
        <f>G39/F39*100</f>
        <v>91.805555555555557</v>
      </c>
      <c r="I39" s="174">
        <v>107</v>
      </c>
      <c r="J39" s="175">
        <v>50.5</v>
      </c>
      <c r="K39" s="13">
        <f>J39/I39*100</f>
        <v>47.196261682242991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2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2"/>
        <v>397</v>
      </c>
      <c r="D41" s="12">
        <f t="shared" si="2"/>
        <v>254.79999999999998</v>
      </c>
      <c r="E41" s="13">
        <f t="shared" ref="E41:E48" si="4">D41/C41*100</f>
        <v>64.181360201511325</v>
      </c>
      <c r="F41" s="165">
        <v>6</v>
      </c>
      <c r="G41" s="173">
        <v>35.6</v>
      </c>
      <c r="H41" s="166">
        <f t="shared" ref="H41:H48" si="5">G41/F41*100</f>
        <v>593.33333333333337</v>
      </c>
      <c r="I41" s="174">
        <v>391</v>
      </c>
      <c r="J41" s="175">
        <v>219.2</v>
      </c>
      <c r="K41" s="13">
        <f>J41/I41*100</f>
        <v>56.061381074168793</v>
      </c>
    </row>
    <row r="42" spans="1:11" ht="25.5" customHeight="1">
      <c r="A42" s="104" t="s">
        <v>69</v>
      </c>
      <c r="B42" s="124" t="s">
        <v>23</v>
      </c>
      <c r="C42" s="112">
        <f t="shared" si="2"/>
        <v>28</v>
      </c>
      <c r="D42" s="14">
        <f t="shared" si="2"/>
        <v>7.4</v>
      </c>
      <c r="E42" s="16">
        <f t="shared" si="4"/>
        <v>26.428571428571431</v>
      </c>
      <c r="F42" s="170">
        <f>F43</f>
        <v>28</v>
      </c>
      <c r="G42" s="169">
        <f>G43</f>
        <v>7.4</v>
      </c>
      <c r="H42" s="169">
        <f t="shared" si="5"/>
        <v>26.428571428571431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2"/>
        <v>28</v>
      </c>
      <c r="D43" s="12">
        <f t="shared" si="2"/>
        <v>7.4</v>
      </c>
      <c r="E43" s="13">
        <f t="shared" si="4"/>
        <v>26.428571428571431</v>
      </c>
      <c r="F43" s="165">
        <v>28</v>
      </c>
      <c r="G43" s="173">
        <v>7.4</v>
      </c>
      <c r="H43" s="166">
        <f t="shared" si="5"/>
        <v>26.428571428571431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2"/>
        <v>32</v>
      </c>
      <c r="D44" s="14">
        <f t="shared" si="2"/>
        <v>207.7</v>
      </c>
      <c r="E44" s="93">
        <f t="shared" si="4"/>
        <v>649.0625</v>
      </c>
      <c r="F44" s="170">
        <f>F45+F46</f>
        <v>0</v>
      </c>
      <c r="G44" s="170">
        <f>G45+G46</f>
        <v>3</v>
      </c>
      <c r="H44" s="176"/>
      <c r="I44" s="170">
        <f>I45+I46</f>
        <v>32</v>
      </c>
      <c r="J44" s="170">
        <f>J45+J46</f>
        <v>204.7</v>
      </c>
      <c r="K44" s="93">
        <f>J44/I44*100</f>
        <v>639.6875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2"/>
        <v>0</v>
      </c>
      <c r="E45" s="13" t="e">
        <f t="shared" si="4"/>
        <v>#DIV/0!</v>
      </c>
      <c r="F45" s="165"/>
      <c r="G45" s="173"/>
      <c r="H45" s="204" t="e">
        <f t="shared" si="5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2"/>
        <v>32</v>
      </c>
      <c r="D46" s="12">
        <f t="shared" si="2"/>
        <v>207.7</v>
      </c>
      <c r="E46" s="13">
        <f t="shared" si="4"/>
        <v>649.0625</v>
      </c>
      <c r="F46" s="165">
        <v>0</v>
      </c>
      <c r="G46" s="173">
        <v>3</v>
      </c>
      <c r="H46" s="166"/>
      <c r="I46" s="167">
        <v>32</v>
      </c>
      <c r="J46" s="168">
        <v>204.7</v>
      </c>
      <c r="K46" s="13">
        <f>J46/I46*100</f>
        <v>639.6875</v>
      </c>
    </row>
    <row r="47" spans="1:11" ht="26.25" customHeight="1">
      <c r="A47" s="104" t="s">
        <v>73</v>
      </c>
      <c r="B47" s="124" t="s">
        <v>40</v>
      </c>
      <c r="C47" s="99">
        <f t="shared" si="2"/>
        <v>37</v>
      </c>
      <c r="D47" s="17">
        <f t="shared" si="2"/>
        <v>342.29999999999995</v>
      </c>
      <c r="E47" s="13">
        <f t="shared" si="4"/>
        <v>925.13513513513499</v>
      </c>
      <c r="F47" s="170">
        <f>F48</f>
        <v>6</v>
      </c>
      <c r="G47" s="169">
        <f>G48</f>
        <v>198.2</v>
      </c>
      <c r="H47" s="176">
        <f t="shared" si="5"/>
        <v>3303.333333333333</v>
      </c>
      <c r="I47" s="170">
        <f>I48</f>
        <v>31</v>
      </c>
      <c r="J47" s="169">
        <f>J48</f>
        <v>144.1</v>
      </c>
      <c r="K47" s="93">
        <f>J47/I47*100</f>
        <v>464.83870967741939</v>
      </c>
    </row>
    <row r="48" spans="1:11" ht="15.75" customHeight="1">
      <c r="A48" s="103" t="s">
        <v>103</v>
      </c>
      <c r="B48" s="127" t="s">
        <v>38</v>
      </c>
      <c r="C48" s="71">
        <f t="shared" si="2"/>
        <v>37</v>
      </c>
      <c r="D48" s="12">
        <f t="shared" si="2"/>
        <v>342.29999999999995</v>
      </c>
      <c r="E48" s="13">
        <f t="shared" si="4"/>
        <v>925.13513513513499</v>
      </c>
      <c r="F48" s="165">
        <v>6</v>
      </c>
      <c r="G48" s="173">
        <v>198.2</v>
      </c>
      <c r="H48" s="166">
        <f t="shared" si="5"/>
        <v>3303.333333333333</v>
      </c>
      <c r="I48" s="167">
        <v>31</v>
      </c>
      <c r="J48" s="175">
        <v>144.1</v>
      </c>
      <c r="K48" s="13">
        <f>J48/I48*100</f>
        <v>464.83870967741939</v>
      </c>
    </row>
    <row r="49" spans="1:11" ht="15.75" customHeight="1">
      <c r="A49" s="104" t="s">
        <v>74</v>
      </c>
      <c r="B49" s="124" t="s">
        <v>33</v>
      </c>
      <c r="C49" s="71">
        <f t="shared" si="2"/>
        <v>0</v>
      </c>
      <c r="D49" s="12">
        <f t="shared" si="2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2"/>
        <v>0</v>
      </c>
      <c r="D50" s="12">
        <f t="shared" si="2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2"/>
        <v>156</v>
      </c>
      <c r="D51" s="14">
        <f t="shared" si="2"/>
        <v>162.29999999999998</v>
      </c>
      <c r="E51" s="16">
        <f>D51/C51*100</f>
        <v>104.03846153846152</v>
      </c>
      <c r="F51" s="205">
        <v>156</v>
      </c>
      <c r="G51" s="206">
        <v>150.6</v>
      </c>
      <c r="H51" s="176">
        <f>G51/F51*100</f>
        <v>96.538461538461533</v>
      </c>
      <c r="I51" s="171"/>
      <c r="J51" s="207">
        <v>11.7</v>
      </c>
      <c r="K51" s="13"/>
    </row>
    <row r="52" spans="1:11" ht="16.5" customHeight="1">
      <c r="A52" s="104" t="s">
        <v>77</v>
      </c>
      <c r="B52" s="124" t="s">
        <v>7</v>
      </c>
      <c r="C52" s="118">
        <f t="shared" si="2"/>
        <v>55</v>
      </c>
      <c r="D52" s="23">
        <f t="shared" si="2"/>
        <v>125.1</v>
      </c>
      <c r="E52" s="16">
        <f>D52/C52*100</f>
        <v>227.45454545454544</v>
      </c>
      <c r="F52" s="176">
        <v>0</v>
      </c>
      <c r="G52" s="208">
        <v>81</v>
      </c>
      <c r="H52" s="209"/>
      <c r="I52" s="207">
        <v>55</v>
      </c>
      <c r="J52" s="210">
        <v>44.1</v>
      </c>
      <c r="K52" s="93">
        <f>J52/I52*100</f>
        <v>80.181818181818187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241" t="s">
        <v>94</v>
      </c>
      <c r="B54" s="239" t="s">
        <v>95</v>
      </c>
      <c r="C54" s="99">
        <f t="shared" si="2"/>
        <v>0</v>
      </c>
      <c r="D54" s="14">
        <f t="shared" si="2"/>
        <v>0</v>
      </c>
      <c r="E54" s="64"/>
      <c r="F54" s="215"/>
      <c r="G54" s="216"/>
      <c r="H54" s="237"/>
      <c r="I54" s="218"/>
      <c r="J54" s="218"/>
      <c r="K54" s="60"/>
    </row>
    <row r="55" spans="1:11" ht="26.25" customHeight="1">
      <c r="A55" s="240" t="s">
        <v>108</v>
      </c>
      <c r="B55" s="238" t="s">
        <v>109</v>
      </c>
      <c r="C55" s="69">
        <f>C56</f>
        <v>2663</v>
      </c>
      <c r="D55" s="11">
        <f>D56</f>
        <v>2476.1000000000004</v>
      </c>
      <c r="E55" s="11">
        <f>D55/C55*100</f>
        <v>92.981599699586951</v>
      </c>
      <c r="F55" s="69">
        <f>F56</f>
        <v>1173</v>
      </c>
      <c r="G55" s="11">
        <f>G56</f>
        <v>1096.9000000000001</v>
      </c>
      <c r="H55" s="209">
        <f>G55/F55*100</f>
        <v>93.512361466325672</v>
      </c>
      <c r="I55" s="85">
        <f>I56</f>
        <v>1490</v>
      </c>
      <c r="J55" s="35">
        <f>J56</f>
        <v>1379.2</v>
      </c>
      <c r="K55" s="36">
        <f>J55/I55*100</f>
        <v>92.56375838926175</v>
      </c>
    </row>
    <row r="56" spans="1:11" ht="22.5" customHeight="1">
      <c r="A56" s="103" t="s">
        <v>110</v>
      </c>
      <c r="B56" s="123" t="s">
        <v>111</v>
      </c>
      <c r="C56" s="71">
        <f>F56+I56</f>
        <v>2663</v>
      </c>
      <c r="D56" s="12">
        <f>G56+J56</f>
        <v>2476.1000000000004</v>
      </c>
      <c r="E56" s="13">
        <f>D56/C56*100</f>
        <v>92.981599699586951</v>
      </c>
      <c r="F56" s="70">
        <v>1173</v>
      </c>
      <c r="G56" s="13">
        <v>1096.9000000000001</v>
      </c>
      <c r="H56" s="176">
        <f>G56/F56*100</f>
        <v>93.512361466325672</v>
      </c>
      <c r="I56" s="86">
        <v>1490</v>
      </c>
      <c r="J56" s="86">
        <v>1379.2</v>
      </c>
      <c r="K56" s="44">
        <f>J56/I56*100</f>
        <v>92.56375838926175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hiddenRows="1" state="hidden">
      <selection activeCell="J55" sqref="J55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57BBB4D9-30EF-41A7-A07A-8B6EB44CC31F}" hiddenRows="1" state="hidden">
      <selection activeCell="J55" sqref="J55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F53BA047-7CE7-44C2-8D09-9E016CD716F7}" hiddenRows="1" state="hidden">
      <selection activeCell="J55" sqref="J55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4DDC44E0-FDE7-4C76-B2CB-EB1E9D545DCF}" showPageBreaks="1" hiddenRows="1" state="hidden">
      <selection activeCell="J55" sqref="J55"/>
      <pageMargins left="0.70866141732283472" right="0.70866141732283472" top="0.74803149606299213" bottom="0.74803149606299213" header="0.31496062992125984" footer="0.31496062992125984"/>
      <pageSetup paperSize="9" scale="90" orientation="landscape" r:id="rId4"/>
    </customSheetView>
    <customSheetView guid="{13FFC561-9489-11D9-88B5-0050705212CF}" hiddenRows="1" state="hidden">
      <selection activeCell="J55" sqref="J55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activeCell="L1" sqref="L1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120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242"/>
      <c r="G2" s="242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17038.699999999997</v>
      </c>
      <c r="D5" s="10">
        <f>SUM(G5+J5)</f>
        <v>15812.3</v>
      </c>
      <c r="E5" s="10">
        <f t="shared" ref="E5:E18" si="0">D5/C5*100</f>
        <v>92.802267778645103</v>
      </c>
      <c r="F5" s="161">
        <f>(F6+F8+F12+F17+F22+F26+F37+F42+F44+F47+F49+F51+F52)</f>
        <v>11112.1</v>
      </c>
      <c r="G5" s="162">
        <f>(G6+G8+G12+G17+G22+G26+G37+G42+G44+G47+G49+G51+G52+G53+ G54)</f>
        <v>11189.5</v>
      </c>
      <c r="H5" s="162">
        <f t="shared" ref="H5:H10" si="1">G5/F5*100</f>
        <v>100.69653800811726</v>
      </c>
      <c r="I5" s="161">
        <f>(I6+I8+I12+I17+I22+I26+I37+I42+I44+I47+I49+I51+I52)</f>
        <v>5926.6000000000013</v>
      </c>
      <c r="J5" s="162">
        <f>(J6+J8+J12+J17+J22+J26+J37+J42+J44+J47+J49+J51+J52+J53+ J54)</f>
        <v>4622.7999999999993</v>
      </c>
      <c r="K5" s="145">
        <f>J5/I5*100</f>
        <v>78.000877400195705</v>
      </c>
    </row>
    <row r="6" spans="1:11" ht="13.5" customHeight="1">
      <c r="A6" s="102" t="s">
        <v>42</v>
      </c>
      <c r="B6" s="122" t="s">
        <v>10</v>
      </c>
      <c r="C6" s="69">
        <f>C7</f>
        <v>14350.1</v>
      </c>
      <c r="D6" s="11">
        <f>D7</f>
        <v>13218</v>
      </c>
      <c r="E6" s="11">
        <f t="shared" si="0"/>
        <v>92.11085637033888</v>
      </c>
      <c r="F6" s="163">
        <f>F7</f>
        <v>10192.1</v>
      </c>
      <c r="G6" s="164">
        <f>G7</f>
        <v>10090</v>
      </c>
      <c r="H6" s="164">
        <f t="shared" si="1"/>
        <v>98.998243737796926</v>
      </c>
      <c r="I6" s="163">
        <f>I7</f>
        <v>4158</v>
      </c>
      <c r="J6" s="164">
        <f>J7</f>
        <v>3128</v>
      </c>
      <c r="K6" s="95">
        <f>J6/I6*100</f>
        <v>75.228475228475233</v>
      </c>
    </row>
    <row r="7" spans="1:11" ht="13.5" customHeight="1">
      <c r="A7" s="103" t="s">
        <v>43</v>
      </c>
      <c r="B7" s="123" t="s">
        <v>37</v>
      </c>
      <c r="C7" s="71">
        <f>F7+I7</f>
        <v>14350.1</v>
      </c>
      <c r="D7" s="12">
        <f>G7+J7</f>
        <v>13218</v>
      </c>
      <c r="E7" s="13">
        <f t="shared" si="0"/>
        <v>92.11085637033888</v>
      </c>
      <c r="F7" s="165">
        <v>10192.1</v>
      </c>
      <c r="G7" s="166">
        <v>10090</v>
      </c>
      <c r="H7" s="166">
        <f t="shared" si="1"/>
        <v>98.998243737796926</v>
      </c>
      <c r="I7" s="167">
        <v>4158</v>
      </c>
      <c r="J7" s="168">
        <v>3128</v>
      </c>
      <c r="K7" s="13">
        <f>J7/I7*100</f>
        <v>75.228475228475233</v>
      </c>
    </row>
    <row r="8" spans="1:11" ht="13.5" customHeight="1">
      <c r="A8" s="104" t="s">
        <v>44</v>
      </c>
      <c r="B8" s="124" t="s">
        <v>1</v>
      </c>
      <c r="C8" s="112">
        <f t="shared" ref="C8:D54" si="2">F8+I8</f>
        <v>238.5</v>
      </c>
      <c r="D8" s="14">
        <f t="shared" si="2"/>
        <v>566.10000000000014</v>
      </c>
      <c r="E8" s="16">
        <f t="shared" si="0"/>
        <v>237.3584905660378</v>
      </c>
      <c r="F8" s="169">
        <f>(F9+F10+F11)</f>
        <v>237</v>
      </c>
      <c r="G8" s="169">
        <f>(G9+G10+G11)</f>
        <v>565.40000000000009</v>
      </c>
      <c r="H8" s="169">
        <f t="shared" si="1"/>
        <v>238.56540084388192</v>
      </c>
      <c r="I8" s="170">
        <f>(I9+I10+I11)</f>
        <v>1.5</v>
      </c>
      <c r="J8" s="170">
        <f>(J9+J10+J11)</f>
        <v>0.7</v>
      </c>
      <c r="K8" s="13"/>
    </row>
    <row r="9" spans="1:11" ht="14.25" customHeight="1">
      <c r="A9" s="103" t="s">
        <v>45</v>
      </c>
      <c r="B9" s="123" t="s">
        <v>26</v>
      </c>
      <c r="C9" s="71">
        <f t="shared" si="2"/>
        <v>227</v>
      </c>
      <c r="D9" s="12">
        <f t="shared" si="2"/>
        <v>557.5</v>
      </c>
      <c r="E9" s="13">
        <f t="shared" si="0"/>
        <v>245.59471365638768</v>
      </c>
      <c r="F9" s="165">
        <v>227</v>
      </c>
      <c r="G9" s="166">
        <v>557.5</v>
      </c>
      <c r="H9" s="166">
        <f t="shared" si="1"/>
        <v>245.59471365638768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2"/>
        <v>11.5</v>
      </c>
      <c r="D10" s="12">
        <f t="shared" si="2"/>
        <v>2.4</v>
      </c>
      <c r="E10" s="13">
        <f t="shared" si="0"/>
        <v>20.869565217391305</v>
      </c>
      <c r="F10" s="165">
        <v>10</v>
      </c>
      <c r="G10" s="173">
        <v>1.7</v>
      </c>
      <c r="H10" s="166">
        <f t="shared" si="1"/>
        <v>17</v>
      </c>
      <c r="I10" s="174">
        <v>1.5</v>
      </c>
      <c r="J10" s="175">
        <v>0.7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0</v>
      </c>
      <c r="D11" s="12">
        <f>G11+J11</f>
        <v>6.2</v>
      </c>
      <c r="E11" s="13"/>
      <c r="F11" s="165">
        <v>0</v>
      </c>
      <c r="G11" s="173">
        <v>6.2</v>
      </c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2"/>
        <v>1041.5999999999999</v>
      </c>
      <c r="D12" s="17">
        <f t="shared" si="2"/>
        <v>723.8</v>
      </c>
      <c r="E12" s="93">
        <f t="shared" si="0"/>
        <v>69.489247311827967</v>
      </c>
      <c r="F12" s="170">
        <f>F13+F15+F16</f>
        <v>0</v>
      </c>
      <c r="G12" s="169">
        <f>SUM(G13:G16)</f>
        <v>0</v>
      </c>
      <c r="H12" s="176"/>
      <c r="I12" s="170">
        <f>(I13+I14+I15+I16)</f>
        <v>1041.5999999999999</v>
      </c>
      <c r="J12" s="169">
        <f>(J13+J14+J15+J16)</f>
        <v>723.8</v>
      </c>
      <c r="K12" s="93">
        <f>J12/I12*100</f>
        <v>69.489247311827967</v>
      </c>
    </row>
    <row r="13" spans="1:11" ht="12.75" customHeight="1">
      <c r="A13" s="103" t="s">
        <v>48</v>
      </c>
      <c r="B13" s="123" t="s">
        <v>31</v>
      </c>
      <c r="C13" s="71">
        <f t="shared" si="2"/>
        <v>118</v>
      </c>
      <c r="D13" s="12">
        <f t="shared" si="2"/>
        <v>-1.2</v>
      </c>
      <c r="E13" s="13">
        <f t="shared" si="0"/>
        <v>-1.0169491525423728</v>
      </c>
      <c r="F13" s="165">
        <v>0</v>
      </c>
      <c r="G13" s="173">
        <v>0</v>
      </c>
      <c r="H13" s="166"/>
      <c r="I13" s="174">
        <v>118</v>
      </c>
      <c r="J13" s="175">
        <v>-1.2</v>
      </c>
      <c r="K13" s="13">
        <f>J13/I13*100</f>
        <v>-1.0169491525423728</v>
      </c>
    </row>
    <row r="14" spans="1:11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2"/>
        <v>0</v>
      </c>
      <c r="E14" s="13" t="e">
        <f t="shared" si="0"/>
        <v>#DIV/0!</v>
      </c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2"/>
        <v>0</v>
      </c>
      <c r="E15" s="13"/>
      <c r="F15" s="165">
        <v>0</v>
      </c>
      <c r="G15" s="173">
        <v>0</v>
      </c>
      <c r="H15" s="166"/>
      <c r="I15" s="174"/>
      <c r="J15" s="175"/>
      <c r="K15" s="13"/>
    </row>
    <row r="16" spans="1:11" ht="12.75" customHeight="1">
      <c r="A16" s="103" t="s">
        <v>51</v>
      </c>
      <c r="B16" s="126" t="s">
        <v>3</v>
      </c>
      <c r="C16" s="71">
        <f t="shared" si="2"/>
        <v>923.6</v>
      </c>
      <c r="D16" s="12">
        <f t="shared" si="2"/>
        <v>725</v>
      </c>
      <c r="E16" s="13">
        <f t="shared" si="0"/>
        <v>78.497184928540491</v>
      </c>
      <c r="F16" s="165">
        <v>0</v>
      </c>
      <c r="G16" s="173">
        <v>0</v>
      </c>
      <c r="H16" s="166"/>
      <c r="I16" s="174">
        <v>923.6</v>
      </c>
      <c r="J16" s="175">
        <v>725</v>
      </c>
      <c r="K16" s="13">
        <f>J16/I16*100</f>
        <v>78.497184928540491</v>
      </c>
    </row>
    <row r="17" spans="1:11" ht="24.75" customHeight="1">
      <c r="A17" s="104" t="s">
        <v>52</v>
      </c>
      <c r="B17" s="125" t="s">
        <v>12</v>
      </c>
      <c r="C17" s="112">
        <f t="shared" si="2"/>
        <v>0</v>
      </c>
      <c r="D17" s="14">
        <f t="shared" si="2"/>
        <v>2</v>
      </c>
      <c r="E17" s="16" t="e">
        <f t="shared" si="0"/>
        <v>#DIV/0!</v>
      </c>
      <c r="F17" s="170">
        <f>F18</f>
        <v>0</v>
      </c>
      <c r="G17" s="169">
        <f>G18</f>
        <v>2</v>
      </c>
      <c r="H17" s="169" t="e">
        <f t="shared" ref="H17:H23" si="3">G17/F17*100</f>
        <v>#DIV/0!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2"/>
        <v>0</v>
      </c>
      <c r="D18" s="12">
        <f t="shared" si="2"/>
        <v>2</v>
      </c>
      <c r="E18" s="13" t="e">
        <f t="shared" si="0"/>
        <v>#DIV/0!</v>
      </c>
      <c r="F18" s="165">
        <v>0</v>
      </c>
      <c r="G18" s="165">
        <v>2</v>
      </c>
      <c r="H18" s="166" t="e">
        <f t="shared" si="3"/>
        <v>#DIV/0!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2"/>
        <v>0</v>
      </c>
      <c r="D19" s="12">
        <f t="shared" si="2"/>
        <v>0</v>
      </c>
      <c r="E19" s="13"/>
      <c r="F19" s="177"/>
      <c r="G19" s="173"/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2"/>
        <v>0</v>
      </c>
      <c r="D20" s="12">
        <f t="shared" si="2"/>
        <v>0</v>
      </c>
      <c r="E20" s="13"/>
      <c r="F20" s="165"/>
      <c r="G20" s="166"/>
      <c r="H20" s="166"/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>
        <f>F21+I21</f>
        <v>0</v>
      </c>
      <c r="D21" s="12">
        <f>G21+J21</f>
        <v>0</v>
      </c>
      <c r="E21" s="13" t="e">
        <f>D21/C21*100</f>
        <v>#DIV/0!</v>
      </c>
      <c r="F21" s="165"/>
      <c r="G21" s="165"/>
      <c r="H21" s="166" t="e">
        <f t="shared" si="3"/>
        <v>#DIV/0!</v>
      </c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2"/>
        <v>179.8</v>
      </c>
      <c r="D22" s="14">
        <f t="shared" si="2"/>
        <v>324.60000000000002</v>
      </c>
      <c r="E22" s="16">
        <f>D22/C22*100</f>
        <v>180.53392658509455</v>
      </c>
      <c r="F22" s="170">
        <f>(F23+F24+F25)</f>
        <v>149</v>
      </c>
      <c r="G22" s="178">
        <f>(G23+G24+G25)</f>
        <v>299.60000000000002</v>
      </c>
      <c r="H22" s="169">
        <f t="shared" si="3"/>
        <v>201.07382550335572</v>
      </c>
      <c r="I22" s="170">
        <f>(I23+I24+I25)</f>
        <v>30.8</v>
      </c>
      <c r="J22" s="178">
        <f>(J23+J24+J25)</f>
        <v>25</v>
      </c>
      <c r="K22" s="93">
        <f>J22/I22*100</f>
        <v>81.168831168831161</v>
      </c>
    </row>
    <row r="23" spans="1:11" ht="38.25" customHeight="1">
      <c r="A23" s="103" t="s">
        <v>57</v>
      </c>
      <c r="B23" s="127" t="s">
        <v>15</v>
      </c>
      <c r="C23" s="71">
        <f t="shared" si="2"/>
        <v>149</v>
      </c>
      <c r="D23" s="12">
        <f t="shared" si="2"/>
        <v>299.60000000000002</v>
      </c>
      <c r="E23" s="13">
        <f>D23/C23*100</f>
        <v>201.07382550335572</v>
      </c>
      <c r="F23" s="165">
        <v>149</v>
      </c>
      <c r="G23" s="166">
        <v>299.60000000000002</v>
      </c>
      <c r="H23" s="166">
        <f t="shared" si="3"/>
        <v>201.07382550335572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2"/>
        <v>30.8</v>
      </c>
      <c r="D24" s="12">
        <f t="shared" si="2"/>
        <v>25</v>
      </c>
      <c r="E24" s="13">
        <f>D24/C24*100</f>
        <v>81.168831168831161</v>
      </c>
      <c r="F24" s="165"/>
      <c r="G24" s="166"/>
      <c r="H24" s="166"/>
      <c r="I24" s="171">
        <v>30.8</v>
      </c>
      <c r="J24" s="168">
        <v>25</v>
      </c>
      <c r="K24" s="13">
        <f>J24/I24*100</f>
        <v>81.168831168831161</v>
      </c>
    </row>
    <row r="25" spans="1:11" ht="27.75" customHeight="1">
      <c r="A25" s="103" t="s">
        <v>59</v>
      </c>
      <c r="B25" s="127" t="s">
        <v>16</v>
      </c>
      <c r="C25" s="71">
        <f t="shared" si="2"/>
        <v>0</v>
      </c>
      <c r="D25" s="12">
        <f t="shared" si="2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2"/>
        <v>0</v>
      </c>
      <c r="D26" s="14">
        <f t="shared" si="2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2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2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2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2"/>
        <v>0</v>
      </c>
      <c r="D31" s="12">
        <f t="shared" si="2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2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2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2"/>
        <v>0</v>
      </c>
      <c r="E34" s="79"/>
      <c r="F34" s="183"/>
      <c r="G34" s="184"/>
      <c r="H34" s="185"/>
      <c r="I34" s="186"/>
      <c r="J34" s="187"/>
      <c r="K34" s="79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2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2"/>
        <v>823.8</v>
      </c>
      <c r="D37" s="23">
        <f t="shared" si="2"/>
        <v>677.4</v>
      </c>
      <c r="E37" s="24">
        <f>D37/C37*100</f>
        <v>82.228696285506203</v>
      </c>
      <c r="F37" s="198">
        <f>(F38+F39+F40+F41)</f>
        <v>315</v>
      </c>
      <c r="G37" s="199">
        <f>(G38+G39+G40+G41)</f>
        <v>166.5</v>
      </c>
      <c r="H37" s="199">
        <f>G37/F37*100</f>
        <v>52.857142857142861</v>
      </c>
      <c r="I37" s="198">
        <f>(I38+I39+I40+I41)</f>
        <v>508.8</v>
      </c>
      <c r="J37" s="199">
        <f>(J38+J39+J40+J41)</f>
        <v>510.9</v>
      </c>
      <c r="K37" s="93">
        <f>J37/I37*100</f>
        <v>100.41273584905659</v>
      </c>
    </row>
    <row r="38" spans="1:11" ht="24.75" customHeight="1">
      <c r="A38" s="103" t="s">
        <v>92</v>
      </c>
      <c r="B38" s="127" t="s">
        <v>39</v>
      </c>
      <c r="C38" s="71">
        <f t="shared" si="2"/>
        <v>0</v>
      </c>
      <c r="D38" s="12">
        <f t="shared" si="2"/>
        <v>0</v>
      </c>
      <c r="E38" s="236" t="e">
        <f>D38/C38*100</f>
        <v>#DIV/0!</v>
      </c>
      <c r="F38" s="200">
        <v>0</v>
      </c>
      <c r="G38" s="201"/>
      <c r="H38" s="202" t="e">
        <f>G38/F38*100</f>
        <v>#DIV/0!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2"/>
        <v>357</v>
      </c>
      <c r="D39" s="12">
        <f t="shared" si="2"/>
        <v>189.9</v>
      </c>
      <c r="E39" s="13">
        <f>D39/C39*100</f>
        <v>53.193277310924373</v>
      </c>
      <c r="F39" s="203">
        <v>247</v>
      </c>
      <c r="G39" s="173">
        <v>96.7</v>
      </c>
      <c r="H39" s="166">
        <f>G39/F39*100</f>
        <v>39.149797570850204</v>
      </c>
      <c r="I39" s="174">
        <v>110</v>
      </c>
      <c r="J39" s="175">
        <v>93.2</v>
      </c>
      <c r="K39" s="13">
        <f>J39/I39*100</f>
        <v>84.727272727272734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2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2"/>
        <v>466.8</v>
      </c>
      <c r="D41" s="12">
        <f t="shared" si="2"/>
        <v>487.5</v>
      </c>
      <c r="E41" s="13">
        <f t="shared" ref="E41:E48" si="4">D41/C41*100</f>
        <v>104.43444730077121</v>
      </c>
      <c r="F41" s="165">
        <v>68</v>
      </c>
      <c r="G41" s="173">
        <v>69.8</v>
      </c>
      <c r="H41" s="166">
        <f t="shared" ref="H41:H48" si="5">G41/F41*100</f>
        <v>102.64705882352941</v>
      </c>
      <c r="I41" s="174">
        <v>398.8</v>
      </c>
      <c r="J41" s="175">
        <v>417.7</v>
      </c>
      <c r="K41" s="13">
        <f>J41/I41*100</f>
        <v>104.73921765295886</v>
      </c>
    </row>
    <row r="42" spans="1:11" ht="25.5" customHeight="1">
      <c r="A42" s="104" t="s">
        <v>69</v>
      </c>
      <c r="B42" s="124" t="s">
        <v>23</v>
      </c>
      <c r="C42" s="112">
        <f t="shared" si="2"/>
        <v>13</v>
      </c>
      <c r="D42" s="14">
        <f t="shared" si="2"/>
        <v>0.9</v>
      </c>
      <c r="E42" s="16">
        <f t="shared" si="4"/>
        <v>6.9230769230769234</v>
      </c>
      <c r="F42" s="170">
        <f>F43</f>
        <v>13</v>
      </c>
      <c r="G42" s="169">
        <f>G43</f>
        <v>0.9</v>
      </c>
      <c r="H42" s="169">
        <f t="shared" si="5"/>
        <v>6.9230769230769234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2"/>
        <v>13</v>
      </c>
      <c r="D43" s="12">
        <f t="shared" si="2"/>
        <v>0.9</v>
      </c>
      <c r="E43" s="13">
        <f t="shared" si="4"/>
        <v>6.9230769230769234</v>
      </c>
      <c r="F43" s="165">
        <v>13</v>
      </c>
      <c r="G43" s="173">
        <v>0.9</v>
      </c>
      <c r="H43" s="166">
        <f t="shared" si="5"/>
        <v>6.9230769230769234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2"/>
        <v>34</v>
      </c>
      <c r="D44" s="14">
        <f t="shared" si="2"/>
        <v>51.4</v>
      </c>
      <c r="E44" s="93">
        <f t="shared" si="4"/>
        <v>151.1764705882353</v>
      </c>
      <c r="F44" s="170">
        <f>F45+F46</f>
        <v>0</v>
      </c>
      <c r="G44" s="170">
        <f>G45+G46</f>
        <v>6.4</v>
      </c>
      <c r="H44" s="176"/>
      <c r="I44" s="170">
        <f>I45+I46</f>
        <v>34</v>
      </c>
      <c r="J44" s="170">
        <f>J45+J46</f>
        <v>45</v>
      </c>
      <c r="K44" s="93">
        <f>J44/I44*100</f>
        <v>132.35294117647058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2"/>
        <v>0</v>
      </c>
      <c r="E45" s="13" t="e">
        <f t="shared" si="4"/>
        <v>#DIV/0!</v>
      </c>
      <c r="F45" s="165"/>
      <c r="G45" s="173"/>
      <c r="H45" s="204" t="e">
        <f t="shared" si="5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2"/>
        <v>34</v>
      </c>
      <c r="D46" s="12">
        <f t="shared" si="2"/>
        <v>51.4</v>
      </c>
      <c r="E46" s="13">
        <f t="shared" si="4"/>
        <v>151.1764705882353</v>
      </c>
      <c r="F46" s="165">
        <v>0</v>
      </c>
      <c r="G46" s="173">
        <v>6.4</v>
      </c>
      <c r="H46" s="166"/>
      <c r="I46" s="167">
        <v>34</v>
      </c>
      <c r="J46" s="168">
        <v>45</v>
      </c>
      <c r="K46" s="13">
        <f>J46/I46*100</f>
        <v>132.35294117647058</v>
      </c>
    </row>
    <row r="47" spans="1:11" ht="26.25" customHeight="1">
      <c r="A47" s="104" t="s">
        <v>73</v>
      </c>
      <c r="B47" s="124" t="s">
        <v>40</v>
      </c>
      <c r="C47" s="99">
        <f t="shared" si="2"/>
        <v>197.1</v>
      </c>
      <c r="D47" s="17">
        <f t="shared" si="2"/>
        <v>111.10000000000001</v>
      </c>
      <c r="E47" s="13">
        <f t="shared" si="4"/>
        <v>56.367326230339934</v>
      </c>
      <c r="F47" s="170">
        <f>F48</f>
        <v>59</v>
      </c>
      <c r="G47" s="169">
        <f>G48</f>
        <v>9.6999999999999993</v>
      </c>
      <c r="H47" s="176">
        <f t="shared" si="5"/>
        <v>16.440677966101696</v>
      </c>
      <c r="I47" s="170">
        <f>I48</f>
        <v>138.1</v>
      </c>
      <c r="J47" s="169">
        <f>J48</f>
        <v>101.4</v>
      </c>
      <c r="K47" s="93">
        <f>J47/I47*100</f>
        <v>73.425054308472127</v>
      </c>
    </row>
    <row r="48" spans="1:11" ht="15.75" customHeight="1">
      <c r="A48" s="103" t="s">
        <v>103</v>
      </c>
      <c r="B48" s="127" t="s">
        <v>38</v>
      </c>
      <c r="C48" s="71">
        <f t="shared" si="2"/>
        <v>197.1</v>
      </c>
      <c r="D48" s="12">
        <f t="shared" si="2"/>
        <v>111.10000000000001</v>
      </c>
      <c r="E48" s="13">
        <f t="shared" si="4"/>
        <v>56.367326230339934</v>
      </c>
      <c r="F48" s="165">
        <v>59</v>
      </c>
      <c r="G48" s="173">
        <v>9.6999999999999993</v>
      </c>
      <c r="H48" s="166">
        <f t="shared" si="5"/>
        <v>16.440677966101696</v>
      </c>
      <c r="I48" s="167">
        <v>138.1</v>
      </c>
      <c r="J48" s="175">
        <v>101.4</v>
      </c>
      <c r="K48" s="13">
        <f>J48/I48*100</f>
        <v>73.425054308472127</v>
      </c>
    </row>
    <row r="49" spans="1:11" ht="15.75" customHeight="1">
      <c r="A49" s="104" t="s">
        <v>74</v>
      </c>
      <c r="B49" s="124" t="s">
        <v>33</v>
      </c>
      <c r="C49" s="71">
        <f t="shared" si="2"/>
        <v>0</v>
      </c>
      <c r="D49" s="12">
        <f t="shared" si="2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2"/>
        <v>0</v>
      </c>
      <c r="D50" s="12">
        <f t="shared" si="2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2"/>
        <v>147</v>
      </c>
      <c r="D51" s="14">
        <f t="shared" si="2"/>
        <v>165.7</v>
      </c>
      <c r="E51" s="16">
        <f>D51/C51*100</f>
        <v>112.72108843537414</v>
      </c>
      <c r="F51" s="205">
        <v>147</v>
      </c>
      <c r="G51" s="206">
        <v>137.19999999999999</v>
      </c>
      <c r="H51" s="176">
        <f>G51/F51*100</f>
        <v>93.333333333333329</v>
      </c>
      <c r="I51" s="171"/>
      <c r="J51" s="207">
        <v>28.5</v>
      </c>
      <c r="K51" s="13"/>
    </row>
    <row r="52" spans="1:11" ht="16.5" customHeight="1">
      <c r="A52" s="104" t="s">
        <v>77</v>
      </c>
      <c r="B52" s="124" t="s">
        <v>7</v>
      </c>
      <c r="C52" s="118">
        <f t="shared" si="2"/>
        <v>13.8</v>
      </c>
      <c r="D52" s="23">
        <f t="shared" si="2"/>
        <v>-28.700000000000003</v>
      </c>
      <c r="E52" s="16">
        <f>D52/C52*100</f>
        <v>-207.97101449275362</v>
      </c>
      <c r="F52" s="176">
        <v>0</v>
      </c>
      <c r="G52" s="208">
        <v>-88.2</v>
      </c>
      <c r="H52" s="209"/>
      <c r="I52" s="207">
        <v>13.8</v>
      </c>
      <c r="J52" s="210">
        <v>59.5</v>
      </c>
      <c r="K52" s="93">
        <f>J52/I52*100</f>
        <v>431.15942028985506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241" t="s">
        <v>94</v>
      </c>
      <c r="B54" s="239" t="s">
        <v>95</v>
      </c>
      <c r="C54" s="99">
        <f t="shared" si="2"/>
        <v>0</v>
      </c>
      <c r="D54" s="14">
        <f t="shared" si="2"/>
        <v>0</v>
      </c>
      <c r="E54" s="64"/>
      <c r="F54" s="215"/>
      <c r="G54" s="216"/>
      <c r="H54" s="237"/>
      <c r="I54" s="218"/>
      <c r="J54" s="218"/>
      <c r="K54" s="60"/>
    </row>
    <row r="55" spans="1:11" ht="26.25" customHeight="1">
      <c r="A55" s="240" t="s">
        <v>108</v>
      </c>
      <c r="B55" s="238" t="s">
        <v>109</v>
      </c>
      <c r="C55" s="69">
        <f>C56</f>
        <v>2667.7</v>
      </c>
      <c r="D55" s="11">
        <f>D56</f>
        <v>1296.3</v>
      </c>
      <c r="E55" s="11">
        <f>D55/C55*100</f>
        <v>48.592420437080634</v>
      </c>
      <c r="F55" s="163">
        <f>F56</f>
        <v>1173</v>
      </c>
      <c r="G55" s="164">
        <f>G56</f>
        <v>574.29999999999995</v>
      </c>
      <c r="H55" s="209">
        <f>G55/F55*100</f>
        <v>48.95993179880648</v>
      </c>
      <c r="I55" s="163">
        <f>I56</f>
        <v>1494.7</v>
      </c>
      <c r="J55" s="164">
        <f>J56</f>
        <v>722</v>
      </c>
      <c r="K55" s="36">
        <f>J55/I55*100</f>
        <v>48.304007493142436</v>
      </c>
    </row>
    <row r="56" spans="1:11" ht="22.5" customHeight="1">
      <c r="A56" s="103" t="s">
        <v>110</v>
      </c>
      <c r="B56" s="123" t="s">
        <v>111</v>
      </c>
      <c r="C56" s="71">
        <f>F56+I56</f>
        <v>2667.7</v>
      </c>
      <c r="D56" s="12">
        <f>G56+J56</f>
        <v>1296.3</v>
      </c>
      <c r="E56" s="13">
        <f>D56/C56*100</f>
        <v>48.592420437080634</v>
      </c>
      <c r="F56" s="165">
        <v>1173</v>
      </c>
      <c r="G56" s="166">
        <v>574.29999999999995</v>
      </c>
      <c r="H56" s="176">
        <f>G56/F56*100</f>
        <v>48.95993179880648</v>
      </c>
      <c r="I56" s="167">
        <v>1494.7</v>
      </c>
      <c r="J56" s="167">
        <v>722</v>
      </c>
      <c r="K56" s="44">
        <f>J56/I56*100</f>
        <v>48.304007493142436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hiddenRows="1" state="hidden">
      <selection activeCell="L1" sqref="L1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1"/>
    </customSheetView>
    <customSheetView guid="{57BBB4D9-30EF-41A7-A07A-8B6EB44CC31F}" hiddenRows="1" state="hidden">
      <selection activeCell="L1" sqref="L1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2"/>
    </customSheetView>
    <customSheetView guid="{F53BA047-7CE7-44C2-8D09-9E016CD716F7}" hiddenRows="1" state="hidden">
      <selection activeCell="L1" sqref="L1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3"/>
    </customSheetView>
    <customSheetView guid="{4DDC44E0-FDE7-4C76-B2CB-EB1E9D545DCF}" hiddenRows="1" state="hidden">
      <selection activeCell="L1" sqref="L1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4"/>
    </customSheetView>
    <customSheetView guid="{13FFC561-9489-11D9-88B5-0050705212CF}" hiddenRows="1" state="hidden">
      <selection activeCell="L1" sqref="L1"/>
      <pageMargins left="0.70866141732283472" right="0.70866141732283472" top="0.74803149606299213" bottom="0.74803149606299213" header="0.31496062992125984" footer="0.31496062992125984"/>
      <pageSetup paperSize="9" scale="90" orientation="landscape" verticalDpi="0" r:id="rId5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verticalDpi="0" r:id="rId6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sqref="A1:K57"/>
    </sheetView>
  </sheetViews>
  <sheetFormatPr defaultRowHeight="12.75"/>
  <cols>
    <col min="1" max="1" width="20.28515625" customWidth="1"/>
    <col min="2" max="2" width="43.7109375" customWidth="1"/>
    <col min="3" max="3" width="10.140625" customWidth="1"/>
    <col min="5" max="5" width="9" customWidth="1"/>
    <col min="6" max="6" width="9.140625" style="152"/>
    <col min="7" max="7" width="9.5703125" style="152" bestFit="1" customWidth="1"/>
    <col min="8" max="8" width="7.5703125" style="152" customWidth="1"/>
    <col min="9" max="9" width="7.85546875" style="152" customWidth="1"/>
    <col min="10" max="10" width="8.85546875" style="152" customWidth="1"/>
    <col min="11" max="11" width="8.28515625" style="29" customWidth="1"/>
  </cols>
  <sheetData>
    <row r="1" spans="1:11" ht="33" customHeight="1">
      <c r="A1" s="146" t="s">
        <v>154</v>
      </c>
      <c r="B1" s="147"/>
      <c r="C1" s="147"/>
      <c r="D1" s="147"/>
      <c r="E1" s="147"/>
      <c r="F1" s="149"/>
      <c r="G1" s="149"/>
      <c r="H1" s="149"/>
      <c r="I1" s="150"/>
      <c r="J1" s="150"/>
      <c r="K1" s="148"/>
    </row>
    <row r="2" spans="1:11" ht="27" customHeight="1" thickBot="1">
      <c r="A2" s="7"/>
      <c r="B2" s="7"/>
      <c r="C2" s="7"/>
      <c r="D2" s="7"/>
      <c r="E2" s="7"/>
      <c r="F2" s="242"/>
      <c r="G2" s="242"/>
      <c r="H2" s="151"/>
      <c r="K2" s="30"/>
    </row>
    <row r="3" spans="1:11" ht="24.75" customHeight="1">
      <c r="A3" s="110" t="s">
        <v>36</v>
      </c>
      <c r="B3" s="119" t="s">
        <v>0</v>
      </c>
      <c r="C3" s="6" t="s">
        <v>78</v>
      </c>
      <c r="D3" s="6"/>
      <c r="E3" s="134"/>
      <c r="F3" s="153" t="s">
        <v>96</v>
      </c>
      <c r="G3" s="154"/>
      <c r="H3" s="155"/>
      <c r="I3" s="153" t="s">
        <v>79</v>
      </c>
      <c r="J3" s="153"/>
      <c r="K3" s="32"/>
    </row>
    <row r="4" spans="1:11" ht="24" customHeight="1" thickBot="1">
      <c r="A4" s="100"/>
      <c r="B4" s="120"/>
      <c r="C4" s="111" t="s">
        <v>80</v>
      </c>
      <c r="D4" s="5" t="s">
        <v>81</v>
      </c>
      <c r="E4" s="20" t="s">
        <v>82</v>
      </c>
      <c r="F4" s="156" t="s">
        <v>80</v>
      </c>
      <c r="G4" s="157" t="s">
        <v>81</v>
      </c>
      <c r="H4" s="158" t="s">
        <v>82</v>
      </c>
      <c r="I4" s="159" t="s">
        <v>80</v>
      </c>
      <c r="J4" s="160" t="s">
        <v>81</v>
      </c>
      <c r="K4" s="144" t="s">
        <v>82</v>
      </c>
    </row>
    <row r="5" spans="1:11" ht="13.5" customHeight="1" thickBot="1">
      <c r="A5" s="101" t="s">
        <v>41</v>
      </c>
      <c r="B5" s="121" t="s">
        <v>9</v>
      </c>
      <c r="C5" s="68">
        <f>(C6+C8+C12+C17+C22+C26+C37+C42+C44+C47+C49+C51+C52)</f>
        <v>19866.000000000004</v>
      </c>
      <c r="D5" s="10">
        <f>SUM(G5+J5)</f>
        <v>18838.099999999999</v>
      </c>
      <c r="E5" s="10">
        <f t="shared" ref="E5:E18" si="0">D5/C5*100</f>
        <v>94.825833081647019</v>
      </c>
      <c r="F5" s="161">
        <f>(F6+F8+F11+F12+F17+F22+F26+F37+F42+F44+F47+F49+F51+F52)</f>
        <v>13395</v>
      </c>
      <c r="G5" s="162">
        <f>(G6+G8+G12+G17+G22+G26+G37+G42+G44+G47+G49+G51+G52+G53+ G54)</f>
        <v>13334.399999999998</v>
      </c>
      <c r="H5" s="162">
        <f t="shared" ref="H5:H10" si="1">G5/F5*100</f>
        <v>99.547592385218351</v>
      </c>
      <c r="I5" s="161">
        <f>(I6+I8+I12+I17+I22+I26+I37+I42+I44+I47+I49+I51+I52)</f>
        <v>6484.9999999999991</v>
      </c>
      <c r="J5" s="162">
        <f>(J6+J8+J12+J17+J22+J26+J37+J42+J44+J47+J49+J51+J52+J53+ J54)</f>
        <v>5503.7</v>
      </c>
      <c r="K5" s="145">
        <f>J5/I5*100</f>
        <v>84.868157286044735</v>
      </c>
    </row>
    <row r="6" spans="1:11" ht="13.5" customHeight="1">
      <c r="A6" s="102" t="s">
        <v>42</v>
      </c>
      <c r="B6" s="122" t="s">
        <v>10</v>
      </c>
      <c r="C6" s="69">
        <f>C7</f>
        <v>14840.4</v>
      </c>
      <c r="D6" s="11">
        <f>D7</f>
        <v>13302.4</v>
      </c>
      <c r="E6" s="11">
        <f t="shared" si="0"/>
        <v>89.636397940756325</v>
      </c>
      <c r="F6" s="163">
        <f>F7</f>
        <v>10434</v>
      </c>
      <c r="G6" s="164">
        <f>G7</f>
        <v>10007.799999999999</v>
      </c>
      <c r="H6" s="164">
        <f t="shared" si="1"/>
        <v>95.91527697910675</v>
      </c>
      <c r="I6" s="163">
        <f>I7</f>
        <v>4406.3999999999996</v>
      </c>
      <c r="J6" s="164">
        <f>J7</f>
        <v>3294.6</v>
      </c>
      <c r="K6" s="95">
        <f>J6/I6*100</f>
        <v>74.768518518518519</v>
      </c>
    </row>
    <row r="7" spans="1:11" ht="13.5" customHeight="1">
      <c r="A7" s="103" t="s">
        <v>43</v>
      </c>
      <c r="B7" s="123" t="s">
        <v>37</v>
      </c>
      <c r="C7" s="71">
        <f>F7+I7</f>
        <v>14840.4</v>
      </c>
      <c r="D7" s="12">
        <f>G7+J7</f>
        <v>13302.4</v>
      </c>
      <c r="E7" s="13">
        <f t="shared" si="0"/>
        <v>89.636397940756325</v>
      </c>
      <c r="F7" s="165">
        <v>10434</v>
      </c>
      <c r="G7" s="166">
        <v>10007.799999999999</v>
      </c>
      <c r="H7" s="166">
        <f t="shared" si="1"/>
        <v>95.91527697910675</v>
      </c>
      <c r="I7" s="167">
        <v>4406.3999999999996</v>
      </c>
      <c r="J7" s="168">
        <v>3294.6</v>
      </c>
      <c r="K7" s="13">
        <f>J7/I7*100</f>
        <v>74.768518518518519</v>
      </c>
    </row>
    <row r="8" spans="1:11" ht="13.5" customHeight="1">
      <c r="A8" s="104" t="s">
        <v>44</v>
      </c>
      <c r="B8" s="124" t="s">
        <v>1</v>
      </c>
      <c r="C8" s="112">
        <f t="shared" ref="C8:D54" si="2">F8+I8</f>
        <v>2283</v>
      </c>
      <c r="D8" s="14">
        <f t="shared" si="2"/>
        <v>1931.8999999999999</v>
      </c>
      <c r="E8" s="16">
        <f t="shared" si="0"/>
        <v>84.621112571178273</v>
      </c>
      <c r="F8" s="169">
        <f>(F9+F10+F11)</f>
        <v>2279</v>
      </c>
      <c r="G8" s="169">
        <f>(G9+G10+G11)</f>
        <v>1917.6</v>
      </c>
      <c r="H8" s="169">
        <f t="shared" si="1"/>
        <v>84.142167617376046</v>
      </c>
      <c r="I8" s="170">
        <f>(I9+I10+I11)</f>
        <v>4</v>
      </c>
      <c r="J8" s="170">
        <f>(J9+J10+J11)</f>
        <v>14.3</v>
      </c>
      <c r="K8" s="13"/>
    </row>
    <row r="9" spans="1:11" ht="14.25" customHeight="1">
      <c r="A9" s="103" t="s">
        <v>45</v>
      </c>
      <c r="B9" s="123" t="s">
        <v>26</v>
      </c>
      <c r="C9" s="71">
        <f t="shared" si="2"/>
        <v>2254</v>
      </c>
      <c r="D9" s="12">
        <f t="shared" si="2"/>
        <v>1865.1</v>
      </c>
      <c r="E9" s="13">
        <f t="shared" si="0"/>
        <v>82.746228926353155</v>
      </c>
      <c r="F9" s="165">
        <v>2254</v>
      </c>
      <c r="G9" s="166">
        <v>1865.1</v>
      </c>
      <c r="H9" s="166">
        <f t="shared" si="1"/>
        <v>82.746228926353155</v>
      </c>
      <c r="I9" s="171"/>
      <c r="J9" s="172"/>
      <c r="K9" s="13"/>
    </row>
    <row r="10" spans="1:11" ht="12.75" customHeight="1">
      <c r="A10" s="103" t="s">
        <v>46</v>
      </c>
      <c r="B10" s="123" t="s">
        <v>11</v>
      </c>
      <c r="C10" s="71">
        <f t="shared" si="2"/>
        <v>15</v>
      </c>
      <c r="D10" s="12">
        <f t="shared" si="2"/>
        <v>47.7</v>
      </c>
      <c r="E10" s="13">
        <f t="shared" si="0"/>
        <v>318</v>
      </c>
      <c r="F10" s="165">
        <v>11</v>
      </c>
      <c r="G10" s="173">
        <v>33.4</v>
      </c>
      <c r="H10" s="166">
        <f t="shared" si="1"/>
        <v>303.63636363636363</v>
      </c>
      <c r="I10" s="174">
        <v>4</v>
      </c>
      <c r="J10" s="175">
        <v>14.3</v>
      </c>
      <c r="K10" s="13"/>
    </row>
    <row r="11" spans="1:11" ht="26.25" customHeight="1">
      <c r="A11" s="103" t="s">
        <v>106</v>
      </c>
      <c r="B11" s="123" t="s">
        <v>107</v>
      </c>
      <c r="C11" s="71">
        <f>F11+I11</f>
        <v>14</v>
      </c>
      <c r="D11" s="12">
        <f>G11+J11</f>
        <v>19.100000000000001</v>
      </c>
      <c r="E11" s="13"/>
      <c r="F11" s="165">
        <v>14</v>
      </c>
      <c r="G11" s="173">
        <v>19.100000000000001</v>
      </c>
      <c r="H11" s="166"/>
      <c r="I11" s="174">
        <v>0</v>
      </c>
      <c r="J11" s="175">
        <v>0</v>
      </c>
      <c r="K11" s="13"/>
    </row>
    <row r="12" spans="1:11" ht="12.75" customHeight="1">
      <c r="A12" s="104" t="s">
        <v>47</v>
      </c>
      <c r="B12" s="125" t="s">
        <v>2</v>
      </c>
      <c r="C12" s="99">
        <f t="shared" si="2"/>
        <v>1472.5</v>
      </c>
      <c r="D12" s="17">
        <f t="shared" si="2"/>
        <v>1323.4</v>
      </c>
      <c r="E12" s="93">
        <f t="shared" si="0"/>
        <v>89.874363327674033</v>
      </c>
      <c r="F12" s="170">
        <f>F13+F15+F16</f>
        <v>0</v>
      </c>
      <c r="G12" s="169">
        <f>SUM(G13:G16)</f>
        <v>0</v>
      </c>
      <c r="H12" s="176"/>
      <c r="I12" s="170">
        <f>(I13+I14+I15+I16)</f>
        <v>1472.5</v>
      </c>
      <c r="J12" s="169">
        <f>(J13+J14+J15+J16)</f>
        <v>1323.4</v>
      </c>
      <c r="K12" s="93">
        <f>J12/I12*100</f>
        <v>89.874363327674033</v>
      </c>
    </row>
    <row r="13" spans="1:11" ht="12.75" customHeight="1">
      <c r="A13" s="103" t="s">
        <v>48</v>
      </c>
      <c r="B13" s="123" t="s">
        <v>31</v>
      </c>
      <c r="C13" s="71">
        <f t="shared" si="2"/>
        <v>123</v>
      </c>
      <c r="D13" s="12">
        <f t="shared" si="2"/>
        <v>30</v>
      </c>
      <c r="E13" s="13">
        <f t="shared" si="0"/>
        <v>24.390243902439025</v>
      </c>
      <c r="F13" s="165">
        <v>0</v>
      </c>
      <c r="G13" s="173">
        <v>0</v>
      </c>
      <c r="H13" s="166"/>
      <c r="I13" s="174">
        <v>123</v>
      </c>
      <c r="J13" s="175">
        <v>30</v>
      </c>
      <c r="K13" s="13">
        <f>J13/I13*100</f>
        <v>24.390243902439025</v>
      </c>
    </row>
    <row r="14" spans="1:11" ht="15" hidden="1" customHeight="1">
      <c r="A14" s="103" t="s">
        <v>49</v>
      </c>
      <c r="B14" s="123" t="s">
        <v>27</v>
      </c>
      <c r="C14" s="71">
        <f t="shared" si="2"/>
        <v>0</v>
      </c>
      <c r="D14" s="12">
        <f t="shared" si="2"/>
        <v>0</v>
      </c>
      <c r="E14" s="13" t="e">
        <f t="shared" si="0"/>
        <v>#DIV/0!</v>
      </c>
      <c r="F14" s="165"/>
      <c r="G14" s="173"/>
      <c r="H14" s="166"/>
      <c r="I14" s="174"/>
      <c r="J14" s="175"/>
      <c r="K14" s="13" t="e">
        <f>J14/I14*100</f>
        <v>#DIV/0!</v>
      </c>
    </row>
    <row r="15" spans="1:11" ht="12" customHeight="1">
      <c r="A15" s="103" t="s">
        <v>50</v>
      </c>
      <c r="B15" s="123" t="s">
        <v>28</v>
      </c>
      <c r="C15" s="71">
        <f t="shared" si="2"/>
        <v>0</v>
      </c>
      <c r="D15" s="12">
        <f t="shared" si="2"/>
        <v>0</v>
      </c>
      <c r="E15" s="13"/>
      <c r="F15" s="165">
        <v>0</v>
      </c>
      <c r="G15" s="173">
        <v>0</v>
      </c>
      <c r="H15" s="166"/>
      <c r="I15" s="174"/>
      <c r="J15" s="175"/>
      <c r="K15" s="13"/>
    </row>
    <row r="16" spans="1:11" ht="12.75" customHeight="1">
      <c r="A16" s="103" t="s">
        <v>51</v>
      </c>
      <c r="B16" s="126" t="s">
        <v>3</v>
      </c>
      <c r="C16" s="71">
        <f t="shared" si="2"/>
        <v>1349.5</v>
      </c>
      <c r="D16" s="12">
        <f t="shared" si="2"/>
        <v>1293.4000000000001</v>
      </c>
      <c r="E16" s="13">
        <f t="shared" si="0"/>
        <v>95.842904779547993</v>
      </c>
      <c r="F16" s="165">
        <v>0</v>
      </c>
      <c r="G16" s="173">
        <v>0</v>
      </c>
      <c r="H16" s="166"/>
      <c r="I16" s="174">
        <v>1349.5</v>
      </c>
      <c r="J16" s="175">
        <v>1293.4000000000001</v>
      </c>
      <c r="K16" s="13">
        <f>J16/I16*100</f>
        <v>95.842904779547993</v>
      </c>
    </row>
    <row r="17" spans="1:11" ht="24.75" customHeight="1">
      <c r="A17" s="104" t="s">
        <v>52</v>
      </c>
      <c r="B17" s="125" t="s">
        <v>12</v>
      </c>
      <c r="C17" s="112">
        <f t="shared" si="2"/>
        <v>0</v>
      </c>
      <c r="D17" s="14">
        <f t="shared" si="2"/>
        <v>3.5</v>
      </c>
      <c r="E17" s="16" t="e">
        <f t="shared" si="0"/>
        <v>#DIV/0!</v>
      </c>
      <c r="F17" s="170">
        <f>F18</f>
        <v>0</v>
      </c>
      <c r="G17" s="169">
        <f>G18</f>
        <v>3.5</v>
      </c>
      <c r="H17" s="169" t="e">
        <f t="shared" ref="H17:H23" si="3">G17/F17*100</f>
        <v>#DIV/0!</v>
      </c>
      <c r="I17" s="170"/>
      <c r="J17" s="169"/>
      <c r="K17" s="13"/>
    </row>
    <row r="18" spans="1:11" ht="13.5" customHeight="1">
      <c r="A18" s="103" t="s">
        <v>53</v>
      </c>
      <c r="B18" s="127" t="s">
        <v>13</v>
      </c>
      <c r="C18" s="71">
        <f t="shared" si="2"/>
        <v>0</v>
      </c>
      <c r="D18" s="12">
        <f t="shared" si="2"/>
        <v>3.5</v>
      </c>
      <c r="E18" s="13" t="e">
        <f t="shared" si="0"/>
        <v>#DIV/0!</v>
      </c>
      <c r="F18" s="165">
        <v>0</v>
      </c>
      <c r="G18" s="165">
        <f>G19+G20+G21</f>
        <v>3.5</v>
      </c>
      <c r="H18" s="166" t="e">
        <f t="shared" si="3"/>
        <v>#DIV/0!</v>
      </c>
      <c r="I18" s="165"/>
      <c r="J18" s="166"/>
      <c r="K18" s="13"/>
    </row>
    <row r="19" spans="1:11" ht="24.75" customHeight="1">
      <c r="A19" s="103" t="s">
        <v>54</v>
      </c>
      <c r="B19" s="123" t="s">
        <v>14</v>
      </c>
      <c r="C19" s="71">
        <f t="shared" si="2"/>
        <v>0</v>
      </c>
      <c r="D19" s="12">
        <f t="shared" si="2"/>
        <v>3.8</v>
      </c>
      <c r="E19" s="13"/>
      <c r="F19" s="177"/>
      <c r="G19" s="173">
        <v>3.8</v>
      </c>
      <c r="H19" s="166"/>
      <c r="I19" s="171"/>
      <c r="J19" s="172"/>
      <c r="K19" s="13"/>
    </row>
    <row r="20" spans="1:11" ht="16.5" customHeight="1">
      <c r="A20" s="103" t="s">
        <v>55</v>
      </c>
      <c r="B20" s="123" t="s">
        <v>6</v>
      </c>
      <c r="C20" s="71">
        <f t="shared" si="2"/>
        <v>0</v>
      </c>
      <c r="D20" s="12">
        <f t="shared" si="2"/>
        <v>-0.3</v>
      </c>
      <c r="E20" s="13"/>
      <c r="F20" s="165"/>
      <c r="G20" s="166">
        <v>-0.3</v>
      </c>
      <c r="H20" s="166"/>
      <c r="I20" s="171"/>
      <c r="J20" s="172"/>
      <c r="K20" s="13"/>
    </row>
    <row r="21" spans="1:11" ht="25.5" customHeight="1">
      <c r="A21" s="103" t="s">
        <v>104</v>
      </c>
      <c r="B21" s="123" t="s">
        <v>105</v>
      </c>
      <c r="C21" s="71">
        <f>F21+I21</f>
        <v>0</v>
      </c>
      <c r="D21" s="12">
        <f>G21+J21</f>
        <v>0</v>
      </c>
      <c r="E21" s="13" t="e">
        <f>D21/C21*100</f>
        <v>#DIV/0!</v>
      </c>
      <c r="F21" s="165"/>
      <c r="G21" s="165"/>
      <c r="H21" s="166" t="e">
        <f t="shared" si="3"/>
        <v>#DIV/0!</v>
      </c>
      <c r="I21" s="171"/>
      <c r="J21" s="171"/>
      <c r="K21" s="13"/>
    </row>
    <row r="22" spans="1:11" ht="15" customHeight="1">
      <c r="A22" s="104" t="s">
        <v>56</v>
      </c>
      <c r="B22" s="124" t="s">
        <v>4</v>
      </c>
      <c r="C22" s="112">
        <f t="shared" si="2"/>
        <v>207.9</v>
      </c>
      <c r="D22" s="14">
        <f t="shared" si="2"/>
        <v>373.9</v>
      </c>
      <c r="E22" s="16">
        <f>D22/C22*100</f>
        <v>179.84607984607982</v>
      </c>
      <c r="F22" s="170">
        <f>(F23+F24+F25)</f>
        <v>182</v>
      </c>
      <c r="G22" s="178">
        <f>(G23+G24+G25)</f>
        <v>348</v>
      </c>
      <c r="H22" s="169">
        <f t="shared" si="3"/>
        <v>191.20879120879121</v>
      </c>
      <c r="I22" s="170">
        <f>(I23+I24+I25)</f>
        <v>25.9</v>
      </c>
      <c r="J22" s="178">
        <f>(J23+J24+J25)</f>
        <v>25.9</v>
      </c>
      <c r="K22" s="93">
        <f>J22/I22*100</f>
        <v>100</v>
      </c>
    </row>
    <row r="23" spans="1:11" ht="38.25" customHeight="1">
      <c r="A23" s="103" t="s">
        <v>57</v>
      </c>
      <c r="B23" s="127" t="s">
        <v>15</v>
      </c>
      <c r="C23" s="71">
        <f t="shared" si="2"/>
        <v>182</v>
      </c>
      <c r="D23" s="12">
        <f t="shared" si="2"/>
        <v>348</v>
      </c>
      <c r="E23" s="13">
        <f>D23/C23*100</f>
        <v>191.20879120879121</v>
      </c>
      <c r="F23" s="165">
        <v>182</v>
      </c>
      <c r="G23" s="166">
        <v>348</v>
      </c>
      <c r="H23" s="166">
        <f t="shared" si="3"/>
        <v>191.20879120879121</v>
      </c>
      <c r="I23" s="171"/>
      <c r="J23" s="172"/>
      <c r="K23" s="13"/>
    </row>
    <row r="24" spans="1:11" ht="26.25" customHeight="1">
      <c r="A24" s="103" t="s">
        <v>58</v>
      </c>
      <c r="B24" s="127" t="s">
        <v>32</v>
      </c>
      <c r="C24" s="71">
        <f t="shared" si="2"/>
        <v>25.9</v>
      </c>
      <c r="D24" s="12">
        <f t="shared" si="2"/>
        <v>25.9</v>
      </c>
      <c r="E24" s="13">
        <f>D24/C24*100</f>
        <v>100</v>
      </c>
      <c r="F24" s="165"/>
      <c r="G24" s="166"/>
      <c r="H24" s="166"/>
      <c r="I24" s="171">
        <v>25.9</v>
      </c>
      <c r="J24" s="168">
        <v>25.9</v>
      </c>
      <c r="K24" s="13">
        <f>J24/I24*100</f>
        <v>100</v>
      </c>
    </row>
    <row r="25" spans="1:11" ht="27.75" customHeight="1">
      <c r="A25" s="103" t="s">
        <v>59</v>
      </c>
      <c r="B25" s="127" t="s">
        <v>16</v>
      </c>
      <c r="C25" s="71">
        <f t="shared" si="2"/>
        <v>0</v>
      </c>
      <c r="D25" s="12">
        <f t="shared" si="2"/>
        <v>0</v>
      </c>
      <c r="E25" s="13"/>
      <c r="F25" s="165">
        <v>0</v>
      </c>
      <c r="G25" s="166"/>
      <c r="H25" s="166"/>
      <c r="I25" s="171"/>
      <c r="J25" s="172"/>
      <c r="K25" s="13"/>
    </row>
    <row r="26" spans="1:11" ht="37.5" customHeight="1">
      <c r="A26" s="104" t="s">
        <v>60</v>
      </c>
      <c r="B26" s="124" t="s">
        <v>17</v>
      </c>
      <c r="C26" s="112">
        <f t="shared" si="2"/>
        <v>0</v>
      </c>
      <c r="D26" s="14">
        <f t="shared" si="2"/>
        <v>0</v>
      </c>
      <c r="E26" s="13"/>
      <c r="F26" s="170">
        <f>F27+F28+F29+F30+F31+F32+F33+F34+F35+F36</f>
        <v>0</v>
      </c>
      <c r="G26" s="169">
        <f>G27+G28+G29+G30+G31+G32+G33+G34+G35+G36</f>
        <v>0</v>
      </c>
      <c r="H26" s="169"/>
      <c r="I26" s="170">
        <f>I27+I28+I29+I30+I31+I32+I33+I34+I35+I36</f>
        <v>0</v>
      </c>
      <c r="J26" s="169">
        <f>J27+J28+J29+J30+J31+J32+J33+J34+J35+J36</f>
        <v>0</v>
      </c>
      <c r="K26" s="13"/>
    </row>
    <row r="27" spans="1:11" ht="12" customHeight="1">
      <c r="A27" s="103" t="s">
        <v>61</v>
      </c>
      <c r="B27" s="126" t="s">
        <v>8</v>
      </c>
      <c r="C27" s="71">
        <f t="shared" si="2"/>
        <v>0</v>
      </c>
      <c r="D27" s="12">
        <f t="shared" si="2"/>
        <v>0</v>
      </c>
      <c r="E27" s="13"/>
      <c r="F27" s="165"/>
      <c r="G27" s="166">
        <v>0</v>
      </c>
      <c r="H27" s="166"/>
      <c r="I27" s="171"/>
      <c r="J27" s="172"/>
      <c r="K27" s="13"/>
    </row>
    <row r="28" spans="1:11" ht="24" hidden="1" customHeight="1">
      <c r="A28" s="103" t="s">
        <v>62</v>
      </c>
      <c r="B28" s="123" t="s">
        <v>91</v>
      </c>
      <c r="C28" s="71">
        <f t="shared" si="2"/>
        <v>0</v>
      </c>
      <c r="D28" s="12">
        <f t="shared" si="2"/>
        <v>0</v>
      </c>
      <c r="E28" s="13"/>
      <c r="F28" s="165"/>
      <c r="G28" s="166"/>
      <c r="H28" s="166"/>
      <c r="I28" s="171"/>
      <c r="J28" s="172"/>
      <c r="K28" s="13" t="e">
        <f>J28/I28*100</f>
        <v>#DIV/0!</v>
      </c>
    </row>
    <row r="29" spans="1:11" ht="12.75" customHeight="1">
      <c r="A29" s="103" t="s">
        <v>63</v>
      </c>
      <c r="B29" s="126" t="s">
        <v>18</v>
      </c>
      <c r="C29" s="71">
        <f t="shared" si="2"/>
        <v>0</v>
      </c>
      <c r="D29" s="12">
        <f t="shared" si="2"/>
        <v>0</v>
      </c>
      <c r="E29" s="13"/>
      <c r="F29" s="165">
        <v>0</v>
      </c>
      <c r="G29" s="166">
        <v>0</v>
      </c>
      <c r="H29" s="166"/>
      <c r="I29" s="171"/>
      <c r="J29" s="172"/>
      <c r="K29" s="13"/>
    </row>
    <row r="30" spans="1:11" ht="24" hidden="1" customHeight="1">
      <c r="A30" s="105" t="s">
        <v>87</v>
      </c>
      <c r="B30" s="128" t="s">
        <v>88</v>
      </c>
      <c r="C30" s="113">
        <f>F30+I30</f>
        <v>0</v>
      </c>
      <c r="D30" s="18">
        <f>G30+J30</f>
        <v>0</v>
      </c>
      <c r="E30" s="19"/>
      <c r="F30" s="179">
        <v>0</v>
      </c>
      <c r="G30" s="180">
        <v>0</v>
      </c>
      <c r="H30" s="180"/>
      <c r="I30" s="181"/>
      <c r="J30" s="182"/>
      <c r="K30" s="13" t="e">
        <f>J30/I30*100</f>
        <v>#DIV/0!</v>
      </c>
    </row>
    <row r="31" spans="1:11" ht="24.75" customHeight="1">
      <c r="A31" s="103" t="s">
        <v>101</v>
      </c>
      <c r="B31" s="129" t="s">
        <v>84</v>
      </c>
      <c r="C31" s="71">
        <f t="shared" si="2"/>
        <v>0</v>
      </c>
      <c r="D31" s="12">
        <f t="shared" si="2"/>
        <v>0</v>
      </c>
      <c r="E31" s="13"/>
      <c r="F31" s="165">
        <v>0</v>
      </c>
      <c r="G31" s="166">
        <v>0</v>
      </c>
      <c r="H31" s="166"/>
      <c r="I31" s="165">
        <v>0</v>
      </c>
      <c r="J31" s="166">
        <v>0</v>
      </c>
      <c r="K31" s="13"/>
    </row>
    <row r="32" spans="1:11" ht="12" customHeight="1">
      <c r="A32" s="103" t="s">
        <v>64</v>
      </c>
      <c r="B32" s="123" t="s">
        <v>19</v>
      </c>
      <c r="C32" s="71">
        <f t="shared" si="2"/>
        <v>0</v>
      </c>
      <c r="D32" s="12">
        <f t="shared" si="2"/>
        <v>0</v>
      </c>
      <c r="E32" s="13"/>
      <c r="F32" s="165"/>
      <c r="G32" s="166">
        <v>0</v>
      </c>
      <c r="H32" s="166"/>
      <c r="I32" s="171"/>
      <c r="J32" s="172"/>
      <c r="K32" s="13"/>
    </row>
    <row r="33" spans="1:11" ht="12.75" customHeight="1">
      <c r="A33" s="103" t="s">
        <v>65</v>
      </c>
      <c r="B33" s="123" t="s">
        <v>35</v>
      </c>
      <c r="C33" s="71">
        <f t="shared" si="2"/>
        <v>0</v>
      </c>
      <c r="D33" s="12">
        <f t="shared" si="2"/>
        <v>0</v>
      </c>
      <c r="E33" s="13"/>
      <c r="F33" s="165"/>
      <c r="G33" s="166"/>
      <c r="H33" s="166"/>
      <c r="I33" s="171"/>
      <c r="J33" s="172"/>
      <c r="K33" s="13"/>
    </row>
    <row r="34" spans="1:11" ht="17.25" customHeight="1" thickBot="1">
      <c r="A34" s="106" t="s">
        <v>66</v>
      </c>
      <c r="B34" s="130" t="s">
        <v>20</v>
      </c>
      <c r="C34" s="114">
        <f t="shared" si="2"/>
        <v>0</v>
      </c>
      <c r="D34" s="20">
        <f t="shared" si="2"/>
        <v>0</v>
      </c>
      <c r="E34" s="79"/>
      <c r="F34" s="183"/>
      <c r="G34" s="184"/>
      <c r="H34" s="185"/>
      <c r="I34" s="186"/>
      <c r="J34" s="187"/>
      <c r="K34" s="79"/>
    </row>
    <row r="35" spans="1:11" ht="25.5" hidden="1" customHeight="1" thickBot="1">
      <c r="A35" s="107" t="s">
        <v>67</v>
      </c>
      <c r="B35" s="131" t="s">
        <v>5</v>
      </c>
      <c r="C35" s="115">
        <f t="shared" si="2"/>
        <v>0</v>
      </c>
      <c r="D35" s="21">
        <f t="shared" si="2"/>
        <v>0</v>
      </c>
      <c r="E35" s="80"/>
      <c r="F35" s="188"/>
      <c r="G35" s="189"/>
      <c r="H35" s="190"/>
      <c r="I35" s="191"/>
      <c r="J35" s="192"/>
      <c r="K35" s="94" t="e">
        <f>J35/I35*100</f>
        <v>#DIV/0!</v>
      </c>
    </row>
    <row r="36" spans="1:11" ht="13.5" customHeight="1">
      <c r="A36" s="108" t="s">
        <v>89</v>
      </c>
      <c r="B36" s="9" t="s">
        <v>90</v>
      </c>
      <c r="C36" s="116">
        <f>F36+I36</f>
        <v>0</v>
      </c>
      <c r="D36" s="22">
        <f>G36+J36</f>
        <v>0</v>
      </c>
      <c r="E36" s="81"/>
      <c r="F36" s="193"/>
      <c r="G36" s="194"/>
      <c r="H36" s="195"/>
      <c r="I36" s="196"/>
      <c r="J36" s="197"/>
      <c r="K36" s="13"/>
    </row>
    <row r="37" spans="1:11" ht="36.75" customHeight="1">
      <c r="A37" s="109" t="s">
        <v>68</v>
      </c>
      <c r="B37" s="132" t="s">
        <v>83</v>
      </c>
      <c r="C37" s="117">
        <f t="shared" si="2"/>
        <v>612.70000000000005</v>
      </c>
      <c r="D37" s="23">
        <f t="shared" si="2"/>
        <v>774.3</v>
      </c>
      <c r="E37" s="24">
        <f>D37/C37*100</f>
        <v>126.37506120450463</v>
      </c>
      <c r="F37" s="198">
        <f>(F38+F39+F40+F41)</f>
        <v>110</v>
      </c>
      <c r="G37" s="199">
        <f>(G38+G39+G40+G41)</f>
        <v>190.8</v>
      </c>
      <c r="H37" s="199">
        <f>G37/F37*100</f>
        <v>173.45454545454547</v>
      </c>
      <c r="I37" s="198">
        <f>(I38+I39+I40+I41)</f>
        <v>502.7</v>
      </c>
      <c r="J37" s="199">
        <f>(J38+J39+J40+J41)</f>
        <v>583.5</v>
      </c>
      <c r="K37" s="93">
        <f>J37/I37*100</f>
        <v>116.07320469464891</v>
      </c>
    </row>
    <row r="38" spans="1:11" ht="24.75" customHeight="1">
      <c r="A38" s="103" t="s">
        <v>92</v>
      </c>
      <c r="B38" s="127" t="s">
        <v>39</v>
      </c>
      <c r="C38" s="71">
        <f t="shared" si="2"/>
        <v>0</v>
      </c>
      <c r="D38" s="12">
        <f t="shared" si="2"/>
        <v>0</v>
      </c>
      <c r="E38" s="236" t="e">
        <f>D38/C38*100</f>
        <v>#DIV/0!</v>
      </c>
      <c r="F38" s="200">
        <v>0</v>
      </c>
      <c r="G38" s="201"/>
      <c r="H38" s="202" t="e">
        <f>G38/F38*100</f>
        <v>#DIV/0!</v>
      </c>
      <c r="I38" s="200"/>
      <c r="J38" s="201"/>
      <c r="K38" s="13"/>
    </row>
    <row r="39" spans="1:11" ht="13.5" customHeight="1">
      <c r="A39" s="103" t="s">
        <v>102</v>
      </c>
      <c r="B39" s="127" t="s">
        <v>21</v>
      </c>
      <c r="C39" s="71">
        <f t="shared" si="2"/>
        <v>216.7</v>
      </c>
      <c r="D39" s="12">
        <f t="shared" si="2"/>
        <v>308.8</v>
      </c>
      <c r="E39" s="13">
        <f>D39/C39*100</f>
        <v>142.50115366866638</v>
      </c>
      <c r="F39" s="203">
        <v>104</v>
      </c>
      <c r="G39" s="173">
        <v>163.5</v>
      </c>
      <c r="H39" s="166">
        <f>G39/F39*100</f>
        <v>157.21153846153845</v>
      </c>
      <c r="I39" s="174">
        <v>112.7</v>
      </c>
      <c r="J39" s="175">
        <v>145.30000000000001</v>
      </c>
      <c r="K39" s="13">
        <f>J39/I39*100</f>
        <v>128.92635314995564</v>
      </c>
    </row>
    <row r="40" spans="1:11" ht="38.25" hidden="1" customHeight="1">
      <c r="A40" s="103" t="s">
        <v>97</v>
      </c>
      <c r="B40" s="127" t="s">
        <v>98</v>
      </c>
      <c r="C40" s="71">
        <f t="shared" si="2"/>
        <v>0</v>
      </c>
      <c r="D40" s="12">
        <f t="shared" si="2"/>
        <v>0</v>
      </c>
      <c r="E40" s="16"/>
      <c r="F40" s="170"/>
      <c r="G40" s="173">
        <v>0</v>
      </c>
      <c r="H40" s="169"/>
      <c r="I40" s="174"/>
      <c r="J40" s="175"/>
      <c r="K40" s="13" t="e">
        <f>J40/I40*100</f>
        <v>#DIV/0!</v>
      </c>
    </row>
    <row r="41" spans="1:11" ht="37.5" customHeight="1">
      <c r="A41" s="103" t="s">
        <v>93</v>
      </c>
      <c r="B41" s="127" t="s">
        <v>22</v>
      </c>
      <c r="C41" s="71">
        <f t="shared" si="2"/>
        <v>396</v>
      </c>
      <c r="D41" s="12">
        <f t="shared" si="2"/>
        <v>465.5</v>
      </c>
      <c r="E41" s="13">
        <f t="shared" ref="E41:E48" si="4">D41/C41*100</f>
        <v>117.55050505050507</v>
      </c>
      <c r="F41" s="165">
        <v>6</v>
      </c>
      <c r="G41" s="173">
        <v>27.3</v>
      </c>
      <c r="H41" s="166">
        <f t="shared" ref="H41:H48" si="5">G41/F41*100</f>
        <v>455</v>
      </c>
      <c r="I41" s="174">
        <v>390</v>
      </c>
      <c r="J41" s="175">
        <v>438.2</v>
      </c>
      <c r="K41" s="13">
        <f>J41/I41*100</f>
        <v>112.35897435897435</v>
      </c>
    </row>
    <row r="42" spans="1:11" ht="25.5" customHeight="1">
      <c r="A42" s="104" t="s">
        <v>69</v>
      </c>
      <c r="B42" s="124" t="s">
        <v>23</v>
      </c>
      <c r="C42" s="112">
        <f t="shared" si="2"/>
        <v>85</v>
      </c>
      <c r="D42" s="14">
        <f t="shared" si="2"/>
        <v>130.4</v>
      </c>
      <c r="E42" s="16">
        <f t="shared" si="4"/>
        <v>153.41176470588235</v>
      </c>
      <c r="F42" s="170">
        <f>F43</f>
        <v>85</v>
      </c>
      <c r="G42" s="169">
        <f>G43</f>
        <v>130.4</v>
      </c>
      <c r="H42" s="169">
        <f t="shared" si="5"/>
        <v>153.41176470588235</v>
      </c>
      <c r="I42" s="170"/>
      <c r="J42" s="169"/>
      <c r="K42" s="13"/>
    </row>
    <row r="43" spans="1:11" ht="26.25" customHeight="1">
      <c r="A43" s="103" t="s">
        <v>70</v>
      </c>
      <c r="B43" s="127" t="s">
        <v>24</v>
      </c>
      <c r="C43" s="71">
        <f t="shared" si="2"/>
        <v>85</v>
      </c>
      <c r="D43" s="12">
        <f t="shared" si="2"/>
        <v>130.4</v>
      </c>
      <c r="E43" s="13">
        <f t="shared" si="4"/>
        <v>153.41176470588235</v>
      </c>
      <c r="F43" s="165">
        <v>85</v>
      </c>
      <c r="G43" s="173">
        <v>130.4</v>
      </c>
      <c r="H43" s="166">
        <f t="shared" si="5"/>
        <v>153.41176470588235</v>
      </c>
      <c r="I43" s="170"/>
      <c r="J43" s="172"/>
      <c r="K43" s="13"/>
    </row>
    <row r="44" spans="1:11" ht="27.75" customHeight="1">
      <c r="A44" s="104" t="s">
        <v>71</v>
      </c>
      <c r="B44" s="124" t="s">
        <v>29</v>
      </c>
      <c r="C44" s="112">
        <f t="shared" si="2"/>
        <v>31.7</v>
      </c>
      <c r="D44" s="14">
        <f t="shared" si="2"/>
        <v>80.3</v>
      </c>
      <c r="E44" s="93">
        <f t="shared" si="4"/>
        <v>253.31230283911671</v>
      </c>
      <c r="F44" s="170">
        <f>F45+F46</f>
        <v>0</v>
      </c>
      <c r="G44" s="170">
        <f>G45+G46</f>
        <v>7.5</v>
      </c>
      <c r="H44" s="176"/>
      <c r="I44" s="170">
        <f>I45+I46</f>
        <v>31.7</v>
      </c>
      <c r="J44" s="170">
        <f>J45+J46</f>
        <v>72.8</v>
      </c>
      <c r="K44" s="93">
        <f>J44/I44*100</f>
        <v>229.65299684542586</v>
      </c>
    </row>
    <row r="45" spans="1:11" ht="21" hidden="1" customHeight="1">
      <c r="A45" s="103" t="s">
        <v>72</v>
      </c>
      <c r="B45" s="127" t="s">
        <v>30</v>
      </c>
      <c r="C45" s="71">
        <f t="shared" si="2"/>
        <v>0</v>
      </c>
      <c r="D45" s="12">
        <f t="shared" si="2"/>
        <v>0</v>
      </c>
      <c r="E45" s="13" t="e">
        <f t="shared" si="4"/>
        <v>#DIV/0!</v>
      </c>
      <c r="F45" s="165"/>
      <c r="G45" s="173"/>
      <c r="H45" s="204" t="e">
        <f t="shared" si="5"/>
        <v>#DIV/0!</v>
      </c>
      <c r="I45" s="171"/>
      <c r="J45" s="172"/>
      <c r="K45" s="13" t="e">
        <f>J45/I45*100</f>
        <v>#DIV/0!</v>
      </c>
    </row>
    <row r="46" spans="1:11" ht="24" customHeight="1">
      <c r="A46" s="103" t="s">
        <v>85</v>
      </c>
      <c r="B46" s="127" t="s">
        <v>86</v>
      </c>
      <c r="C46" s="71">
        <f t="shared" si="2"/>
        <v>31.7</v>
      </c>
      <c r="D46" s="12">
        <f t="shared" si="2"/>
        <v>80.3</v>
      </c>
      <c r="E46" s="13">
        <f t="shared" si="4"/>
        <v>253.31230283911671</v>
      </c>
      <c r="F46" s="165">
        <v>0</v>
      </c>
      <c r="G46" s="173">
        <v>7.5</v>
      </c>
      <c r="H46" s="166"/>
      <c r="I46" s="167">
        <v>31.7</v>
      </c>
      <c r="J46" s="168">
        <v>72.8</v>
      </c>
      <c r="K46" s="13">
        <f>J46/I46*100</f>
        <v>229.65299684542586</v>
      </c>
    </row>
    <row r="47" spans="1:11" ht="26.25" customHeight="1">
      <c r="A47" s="104" t="s">
        <v>73</v>
      </c>
      <c r="B47" s="124" t="s">
        <v>40</v>
      </c>
      <c r="C47" s="99">
        <f t="shared" si="2"/>
        <v>37.700000000000003</v>
      </c>
      <c r="D47" s="17">
        <f t="shared" si="2"/>
        <v>290</v>
      </c>
      <c r="E47" s="13">
        <f t="shared" si="4"/>
        <v>769.23076923076917</v>
      </c>
      <c r="F47" s="170">
        <f>F48</f>
        <v>7</v>
      </c>
      <c r="G47" s="169">
        <f>G48</f>
        <v>140</v>
      </c>
      <c r="H47" s="176">
        <f t="shared" si="5"/>
        <v>2000</v>
      </c>
      <c r="I47" s="170">
        <f>I48</f>
        <v>30.7</v>
      </c>
      <c r="J47" s="169">
        <f>J48</f>
        <v>150</v>
      </c>
      <c r="K47" s="93">
        <f>J47/I47*100</f>
        <v>488.59934853420202</v>
      </c>
    </row>
    <row r="48" spans="1:11" ht="15.75" customHeight="1">
      <c r="A48" s="103" t="s">
        <v>103</v>
      </c>
      <c r="B48" s="127" t="s">
        <v>38</v>
      </c>
      <c r="C48" s="71">
        <f t="shared" si="2"/>
        <v>37.700000000000003</v>
      </c>
      <c r="D48" s="12">
        <f t="shared" si="2"/>
        <v>290</v>
      </c>
      <c r="E48" s="13">
        <f t="shared" si="4"/>
        <v>769.23076923076917</v>
      </c>
      <c r="F48" s="165">
        <v>7</v>
      </c>
      <c r="G48" s="173">
        <v>140</v>
      </c>
      <c r="H48" s="166">
        <f t="shared" si="5"/>
        <v>2000</v>
      </c>
      <c r="I48" s="167">
        <v>30.7</v>
      </c>
      <c r="J48" s="175">
        <v>150</v>
      </c>
      <c r="K48" s="13">
        <f>J48/I48*100</f>
        <v>488.59934853420202</v>
      </c>
    </row>
    <row r="49" spans="1:11" ht="15.75" customHeight="1">
      <c r="A49" s="104" t="s">
        <v>74</v>
      </c>
      <c r="B49" s="124" t="s">
        <v>33</v>
      </c>
      <c r="C49" s="71">
        <f t="shared" si="2"/>
        <v>0</v>
      </c>
      <c r="D49" s="12">
        <f t="shared" si="2"/>
        <v>0</v>
      </c>
      <c r="E49" s="13"/>
      <c r="F49" s="170">
        <f>F50</f>
        <v>0</v>
      </c>
      <c r="G49" s="169">
        <f>G50</f>
        <v>0</v>
      </c>
      <c r="H49" s="166"/>
      <c r="I49" s="170">
        <f>I50</f>
        <v>0</v>
      </c>
      <c r="J49" s="169">
        <f>J50</f>
        <v>0</v>
      </c>
      <c r="K49" s="13"/>
    </row>
    <row r="50" spans="1:11" ht="15" customHeight="1">
      <c r="A50" s="103" t="s">
        <v>75</v>
      </c>
      <c r="B50" s="127" t="s">
        <v>34</v>
      </c>
      <c r="C50" s="71">
        <f t="shared" si="2"/>
        <v>0</v>
      </c>
      <c r="D50" s="12">
        <f t="shared" si="2"/>
        <v>0</v>
      </c>
      <c r="E50" s="13"/>
      <c r="F50" s="165"/>
      <c r="G50" s="173"/>
      <c r="H50" s="166"/>
      <c r="I50" s="171"/>
      <c r="J50" s="172"/>
      <c r="K50" s="13"/>
    </row>
    <row r="51" spans="1:11" ht="16.5" customHeight="1">
      <c r="A51" s="104" t="s">
        <v>76</v>
      </c>
      <c r="B51" s="124" t="s">
        <v>25</v>
      </c>
      <c r="C51" s="112">
        <f t="shared" si="2"/>
        <v>284</v>
      </c>
      <c r="D51" s="14">
        <f t="shared" si="2"/>
        <v>595.69999999999993</v>
      </c>
      <c r="E51" s="16">
        <f>D51/C51*100</f>
        <v>209.75352112676055</v>
      </c>
      <c r="F51" s="205">
        <v>284</v>
      </c>
      <c r="G51" s="206">
        <v>588.79999999999995</v>
      </c>
      <c r="H51" s="176">
        <f>G51/F51*100</f>
        <v>207.32394366197181</v>
      </c>
      <c r="I51" s="171"/>
      <c r="J51" s="207">
        <v>6.9</v>
      </c>
      <c r="K51" s="13"/>
    </row>
    <row r="52" spans="1:11" ht="16.5" customHeight="1">
      <c r="A52" s="104" t="s">
        <v>77</v>
      </c>
      <c r="B52" s="124" t="s">
        <v>7</v>
      </c>
      <c r="C52" s="118">
        <f t="shared" si="2"/>
        <v>11.1</v>
      </c>
      <c r="D52" s="23">
        <f t="shared" si="2"/>
        <v>32.299999999999997</v>
      </c>
      <c r="E52" s="16">
        <f>D52/C52*100</f>
        <v>290.99099099099101</v>
      </c>
      <c r="F52" s="176">
        <v>0</v>
      </c>
      <c r="G52" s="208">
        <v>0</v>
      </c>
      <c r="H52" s="209"/>
      <c r="I52" s="207">
        <v>11.1</v>
      </c>
      <c r="J52" s="210">
        <v>32.299999999999997</v>
      </c>
      <c r="K52" s="93">
        <f>J52/I52*100</f>
        <v>290.99099099099101</v>
      </c>
    </row>
    <row r="53" spans="1:11" ht="16.5" customHeight="1">
      <c r="A53" s="109" t="s">
        <v>99</v>
      </c>
      <c r="B53" s="133" t="s">
        <v>100</v>
      </c>
      <c r="C53" s="118">
        <f>F53+I53</f>
        <v>0</v>
      </c>
      <c r="D53" s="23">
        <f>G53+J53</f>
        <v>0</v>
      </c>
      <c r="E53" s="24"/>
      <c r="F53" s="211">
        <v>0</v>
      </c>
      <c r="G53" s="212"/>
      <c r="H53" s="209"/>
      <c r="I53" s="213"/>
      <c r="J53" s="214"/>
      <c r="K53" s="140"/>
    </row>
    <row r="54" spans="1:11" ht="13.5" customHeight="1" thickBot="1">
      <c r="A54" s="241" t="s">
        <v>94</v>
      </c>
      <c r="B54" s="239" t="s">
        <v>95</v>
      </c>
      <c r="C54" s="99">
        <f t="shared" si="2"/>
        <v>0</v>
      </c>
      <c r="D54" s="14">
        <f t="shared" si="2"/>
        <v>0</v>
      </c>
      <c r="E54" s="64"/>
      <c r="F54" s="215"/>
      <c r="G54" s="216"/>
      <c r="H54" s="237"/>
      <c r="I54" s="218"/>
      <c r="J54" s="218"/>
      <c r="K54" s="60"/>
    </row>
    <row r="55" spans="1:11" ht="26.25" customHeight="1">
      <c r="A55" s="240" t="s">
        <v>108</v>
      </c>
      <c r="B55" s="238" t="s">
        <v>109</v>
      </c>
      <c r="C55" s="69">
        <f>C56</f>
        <v>2664.2</v>
      </c>
      <c r="D55" s="11">
        <f>D56</f>
        <v>2977.5</v>
      </c>
      <c r="E55" s="11">
        <f>D55/C55*100</f>
        <v>111.75962765558143</v>
      </c>
      <c r="F55" s="163">
        <f>F56</f>
        <v>1173</v>
      </c>
      <c r="G55" s="164">
        <f>G56</f>
        <v>1319</v>
      </c>
      <c r="H55" s="209">
        <f>G55/F55*100</f>
        <v>112.44671781756182</v>
      </c>
      <c r="I55" s="163">
        <f>I56</f>
        <v>1491.2</v>
      </c>
      <c r="J55" s="164">
        <f>J56</f>
        <v>1658.5</v>
      </c>
      <c r="K55" s="36">
        <f>J55/I55*100</f>
        <v>111.21915236051503</v>
      </c>
    </row>
    <row r="56" spans="1:11" ht="22.5" customHeight="1">
      <c r="A56" s="103" t="s">
        <v>110</v>
      </c>
      <c r="B56" s="123" t="s">
        <v>111</v>
      </c>
      <c r="C56" s="71">
        <f>F56+I56</f>
        <v>2664.2</v>
      </c>
      <c r="D56" s="12">
        <f>G56+J56</f>
        <v>2977.5</v>
      </c>
      <c r="E56" s="13">
        <f>D56/C56*100</f>
        <v>111.75962765558143</v>
      </c>
      <c r="F56" s="165">
        <v>1173</v>
      </c>
      <c r="G56" s="166">
        <v>1319</v>
      </c>
      <c r="H56" s="176">
        <f>G56/F56*100</f>
        <v>112.44671781756182</v>
      </c>
      <c r="I56" s="167">
        <v>1491.2</v>
      </c>
      <c r="J56" s="167">
        <v>1658.5</v>
      </c>
      <c r="K56" s="44">
        <f>J56/I56*100</f>
        <v>111.21915236051503</v>
      </c>
    </row>
    <row r="57" spans="1:11">
      <c r="A57" s="2"/>
      <c r="B57" s="2"/>
      <c r="C57" s="2"/>
      <c r="D57" s="2"/>
      <c r="E57" s="4"/>
      <c r="F57" s="220"/>
      <c r="G57" s="219"/>
      <c r="H57" s="220"/>
      <c r="K57" s="30"/>
    </row>
    <row r="58" spans="1:11">
      <c r="A58" s="2"/>
      <c r="B58" s="2"/>
      <c r="C58" s="2"/>
      <c r="D58" s="2"/>
      <c r="E58" s="4"/>
      <c r="F58" s="220"/>
      <c r="G58" s="219"/>
      <c r="H58" s="220"/>
      <c r="K58" s="30"/>
    </row>
    <row r="59" spans="1:11">
      <c r="A59" s="2"/>
      <c r="B59" s="2"/>
      <c r="C59" s="2"/>
      <c r="D59" s="2"/>
      <c r="E59" s="4"/>
      <c r="F59" s="220"/>
      <c r="G59" s="219"/>
      <c r="H59" s="220"/>
      <c r="K59" s="30"/>
    </row>
    <row r="60" spans="1:11">
      <c r="B60" s="2"/>
      <c r="C60" s="2"/>
      <c r="D60" s="2"/>
      <c r="K60" s="30"/>
    </row>
    <row r="61" spans="1:11">
      <c r="K61" s="30"/>
    </row>
    <row r="62" spans="1:11">
      <c r="K62" s="30"/>
    </row>
    <row r="63" spans="1:11">
      <c r="K63" s="30"/>
    </row>
    <row r="64" spans="1:11">
      <c r="K64" s="30"/>
    </row>
    <row r="65" spans="11:11">
      <c r="K65" s="30"/>
    </row>
    <row r="66" spans="11:11">
      <c r="K66" s="30"/>
    </row>
    <row r="67" spans="11:11">
      <c r="K67" s="30"/>
    </row>
    <row r="68" spans="11:11">
      <c r="K68" s="30"/>
    </row>
    <row r="69" spans="11:11">
      <c r="K69" s="30"/>
    </row>
    <row r="70" spans="11:11">
      <c r="K70" s="30"/>
    </row>
    <row r="71" spans="11:11">
      <c r="K71" s="30"/>
    </row>
    <row r="72" spans="11:11">
      <c r="K72" s="30"/>
    </row>
    <row r="73" spans="11:11">
      <c r="K73" s="30"/>
    </row>
    <row r="74" spans="11:11">
      <c r="K74" s="30"/>
    </row>
    <row r="75" spans="11:11">
      <c r="K75" s="30"/>
    </row>
    <row r="76" spans="11:11">
      <c r="K76" s="30"/>
    </row>
    <row r="77" spans="11:11">
      <c r="K77" s="30"/>
    </row>
    <row r="78" spans="11:11">
      <c r="K78" s="30"/>
    </row>
    <row r="79" spans="11:11">
      <c r="K79" s="30"/>
    </row>
    <row r="80" spans="11:11">
      <c r="K80" s="30"/>
    </row>
    <row r="81" spans="11:11">
      <c r="K81" s="30"/>
    </row>
    <row r="82" spans="11:11">
      <c r="K82" s="30"/>
    </row>
    <row r="83" spans="11:11">
      <c r="K83" s="30"/>
    </row>
    <row r="84" spans="11:11">
      <c r="K84" s="30"/>
    </row>
    <row r="85" spans="11:11">
      <c r="K85" s="30"/>
    </row>
    <row r="86" spans="11:11">
      <c r="K86" s="30"/>
    </row>
    <row r="87" spans="11:11">
      <c r="K87" s="30"/>
    </row>
    <row r="88" spans="11:11">
      <c r="K88" s="30"/>
    </row>
    <row r="89" spans="11:11">
      <c r="K89" s="30"/>
    </row>
    <row r="90" spans="11:11">
      <c r="K90" s="30"/>
    </row>
    <row r="91" spans="11:11">
      <c r="K91" s="30"/>
    </row>
    <row r="92" spans="11:11">
      <c r="K92" s="30"/>
    </row>
    <row r="93" spans="11:11">
      <c r="K93" s="30"/>
    </row>
    <row r="94" spans="11:11">
      <c r="K94" s="30"/>
    </row>
    <row r="95" spans="11:11">
      <c r="K95" s="30"/>
    </row>
    <row r="96" spans="11:11">
      <c r="K96" s="30"/>
    </row>
    <row r="97" spans="11:11">
      <c r="K97" s="30"/>
    </row>
    <row r="98" spans="11:11">
      <c r="K98" s="30"/>
    </row>
    <row r="99" spans="11:11">
      <c r="K99" s="30"/>
    </row>
    <row r="100" spans="11:11">
      <c r="K100" s="30"/>
    </row>
    <row r="101" spans="11:11">
      <c r="K101" s="30"/>
    </row>
    <row r="102" spans="11:11">
      <c r="K102" s="30"/>
    </row>
    <row r="103" spans="11:11">
      <c r="K103" s="30"/>
    </row>
    <row r="104" spans="11:11">
      <c r="K104" s="30"/>
    </row>
    <row r="105" spans="11:11">
      <c r="K105" s="30"/>
    </row>
  </sheetData>
  <customSheetViews>
    <customSheetView guid="{1A1A1EB2-31F4-46DB-A8AF-D039AE268F1E}" showPageBreaks="1" hiddenRows="1" state="hidden">
      <selection sqref="A1:K57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57BBB4D9-30EF-41A7-A07A-8B6EB44CC31F}" hiddenRows="1" state="hidden">
      <selection sqref="A1:K57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F53BA047-7CE7-44C2-8D09-9E016CD716F7}" hiddenRows="1" state="hidden">
      <selection sqref="A1:K57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4DDC44E0-FDE7-4C76-B2CB-EB1E9D545DCF}" showPageBreaks="1" hiddenRows="1" state="hidden">
      <selection sqref="A1:K57"/>
      <pageMargins left="0.70866141732283472" right="0.70866141732283472" top="0.74803149606299213" bottom="0.74803149606299213" header="0.31496062992125984" footer="0.31496062992125984"/>
      <pageSetup paperSize="9" scale="90" orientation="landscape" r:id="rId4"/>
    </customSheetView>
    <customSheetView guid="{13FFC561-9489-11D9-88B5-0050705212CF}" hiddenRows="1" state="hidden">
      <selection sqref="A1:K57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</customSheetViews>
  <pageMargins left="0.70866141732283472" right="0.70866141732283472" top="0.74803149606299213" bottom="0.74803149606299213" header="0.31496062992125984" footer="0.31496062992125984"/>
  <pageSetup paperSize="9" scale="9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июнь</vt:lpstr>
      <vt:lpstr>июль</vt:lpstr>
      <vt:lpstr>год 2022</vt:lpstr>
      <vt:lpstr>6 мес.2014 с 2015</vt:lpstr>
      <vt:lpstr>июнь 2014 с 2015</vt:lpstr>
      <vt:lpstr>'год 2022'!Область_печати</vt:lpstr>
      <vt:lpstr>Лист1!Область_печати</vt:lpstr>
    </vt:vector>
  </TitlesOfParts>
  <Company>CTC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Секретарь</cp:lastModifiedBy>
  <cp:lastPrinted>2023-05-26T02:51:40Z</cp:lastPrinted>
  <dcterms:created xsi:type="dcterms:W3CDTF">2005-03-14T02:05:48Z</dcterms:created>
  <dcterms:modified xsi:type="dcterms:W3CDTF">2023-05-26T02:51:52Z</dcterms:modified>
</cp:coreProperties>
</file>