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45" i="1"/>
  <c r="C245"/>
  <c r="C246" s="1"/>
  <c r="E242"/>
  <c r="D242"/>
  <c r="C242"/>
  <c r="F242" s="1"/>
  <c r="F241"/>
  <c r="O240"/>
  <c r="L240"/>
  <c r="F240"/>
  <c r="F239"/>
  <c r="N237"/>
  <c r="N246" s="1"/>
  <c r="G237"/>
  <c r="G246" s="1"/>
  <c r="E237"/>
  <c r="L237" s="1"/>
  <c r="D237"/>
  <c r="C237"/>
  <c r="F236"/>
  <c r="F235"/>
  <c r="F234"/>
  <c r="N232"/>
  <c r="O232" s="1"/>
  <c r="G232"/>
  <c r="E232"/>
  <c r="E246" s="1"/>
  <c r="D232"/>
  <c r="D246" s="1"/>
  <c r="C232"/>
  <c r="F231"/>
  <c r="F230"/>
  <c r="O229"/>
  <c r="L229"/>
  <c r="F229"/>
  <c r="L228"/>
  <c r="L232" s="1"/>
  <c r="F228"/>
  <c r="F227"/>
  <c r="N225"/>
  <c r="J225"/>
  <c r="G225"/>
  <c r="F225"/>
  <c r="E225"/>
  <c r="D225"/>
  <c r="C225"/>
  <c r="O224"/>
  <c r="O225" s="1"/>
  <c r="L224"/>
  <c r="L225" s="1"/>
  <c r="F224"/>
  <c r="N221"/>
  <c r="O221" s="1"/>
  <c r="G221"/>
  <c r="E221"/>
  <c r="F221" s="1"/>
  <c r="D221"/>
  <c r="C221"/>
  <c r="F220"/>
  <c r="F219"/>
  <c r="F218"/>
  <c r="F217"/>
  <c r="F216"/>
  <c r="F215"/>
  <c r="F214"/>
  <c r="O213"/>
  <c r="L213"/>
  <c r="F213"/>
  <c r="O212"/>
  <c r="L212"/>
  <c r="F212"/>
  <c r="O211"/>
  <c r="L211"/>
  <c r="F211"/>
  <c r="O210"/>
  <c r="L210"/>
  <c r="L221" s="1"/>
  <c r="F210"/>
  <c r="F209"/>
  <c r="F208"/>
  <c r="O206"/>
  <c r="N206"/>
  <c r="G206"/>
  <c r="F206"/>
  <c r="E206"/>
  <c r="D206"/>
  <c r="C206"/>
  <c r="F205"/>
  <c r="O204"/>
  <c r="L204"/>
  <c r="F204"/>
  <c r="O203"/>
  <c r="L203"/>
  <c r="L206" s="1"/>
  <c r="F203"/>
  <c r="F202"/>
  <c r="O200"/>
  <c r="N200"/>
  <c r="L200"/>
  <c r="J200"/>
  <c r="G200"/>
  <c r="E200"/>
  <c r="D200"/>
  <c r="C200"/>
  <c r="F200" s="1"/>
  <c r="F198"/>
  <c r="F197"/>
  <c r="F196"/>
  <c r="F195"/>
  <c r="F194"/>
  <c r="F193"/>
  <c r="F192"/>
  <c r="F191"/>
  <c r="F190"/>
  <c r="F189"/>
  <c r="F188"/>
  <c r="F187"/>
  <c r="F186"/>
  <c r="N184"/>
  <c r="O184" s="1"/>
  <c r="L184"/>
  <c r="G184"/>
  <c r="E184"/>
  <c r="F184" s="1"/>
  <c r="D184"/>
  <c r="C184"/>
  <c r="F182"/>
  <c r="F181"/>
  <c r="F180"/>
  <c r="F179"/>
  <c r="F178"/>
  <c r="F177"/>
  <c r="F176"/>
  <c r="F175"/>
  <c r="O174"/>
  <c r="L174"/>
  <c r="F174"/>
  <c r="F173"/>
  <c r="N171"/>
  <c r="L171"/>
  <c r="J171"/>
  <c r="G171"/>
  <c r="E171"/>
  <c r="D171"/>
  <c r="C171"/>
  <c r="F170"/>
  <c r="N168"/>
  <c r="L168"/>
  <c r="G168"/>
  <c r="E168"/>
  <c r="D168"/>
  <c r="C168"/>
  <c r="F168" s="1"/>
  <c r="F166"/>
  <c r="F165"/>
  <c r="F164"/>
  <c r="F163"/>
  <c r="O161"/>
  <c r="N161"/>
  <c r="J161"/>
  <c r="J246" s="1"/>
  <c r="G161"/>
  <c r="E161"/>
  <c r="F161" s="1"/>
  <c r="D161"/>
  <c r="C161"/>
  <c r="F160"/>
  <c r="F159"/>
  <c r="F158"/>
  <c r="F157"/>
  <c r="O156"/>
  <c r="L156"/>
  <c r="F156"/>
  <c r="O155"/>
  <c r="L155"/>
  <c r="F155"/>
  <c r="O154"/>
  <c r="L154"/>
  <c r="L161" s="1"/>
  <c r="F154"/>
  <c r="F153"/>
  <c r="N151"/>
  <c r="L151"/>
  <c r="G151"/>
  <c r="F151"/>
  <c r="E151"/>
  <c r="D151"/>
  <c r="C151"/>
  <c r="L148"/>
  <c r="O145"/>
  <c r="N145"/>
  <c r="G145"/>
  <c r="F145"/>
  <c r="E145"/>
  <c r="D145"/>
  <c r="C145"/>
  <c r="F143"/>
  <c r="F142"/>
  <c r="F141"/>
  <c r="F140"/>
  <c r="F139"/>
  <c r="F138"/>
  <c r="F137"/>
  <c r="O136"/>
  <c r="L136"/>
  <c r="F136"/>
  <c r="O135"/>
  <c r="L135"/>
  <c r="F135"/>
  <c r="O134"/>
  <c r="L134"/>
  <c r="L145" s="1"/>
  <c r="F134"/>
  <c r="F133"/>
  <c r="L131"/>
  <c r="E131"/>
  <c r="D131"/>
  <c r="C131"/>
  <c r="N125"/>
  <c r="G125"/>
  <c r="F125"/>
  <c r="E125"/>
  <c r="D125"/>
  <c r="C125"/>
  <c r="O122"/>
  <c r="L122"/>
  <c r="L125" s="1"/>
  <c r="F122"/>
  <c r="F121"/>
  <c r="L119"/>
  <c r="J119"/>
  <c r="E119"/>
  <c r="F119" s="1"/>
  <c r="D119"/>
  <c r="C119"/>
  <c r="F117"/>
  <c r="F116"/>
  <c r="F115"/>
  <c r="O113"/>
  <c r="N113"/>
  <c r="G113"/>
  <c r="E113"/>
  <c r="D113"/>
  <c r="C113"/>
  <c r="F113" s="1"/>
  <c r="F112"/>
  <c r="F111"/>
  <c r="O110"/>
  <c r="L110"/>
  <c r="K110"/>
  <c r="F110"/>
  <c r="O109"/>
  <c r="L109"/>
  <c r="L113" s="1"/>
  <c r="K109"/>
  <c r="F109"/>
  <c r="F108"/>
  <c r="N106"/>
  <c r="L106"/>
  <c r="J106"/>
  <c r="G106"/>
  <c r="E106"/>
  <c r="D106"/>
  <c r="C106"/>
  <c r="F104"/>
  <c r="F106" s="1"/>
  <c r="F103"/>
  <c r="F102"/>
  <c r="F101"/>
  <c r="O99"/>
  <c r="N99"/>
  <c r="J99"/>
  <c r="G99"/>
  <c r="E99"/>
  <c r="D99"/>
  <c r="C99"/>
  <c r="F99" s="1"/>
  <c r="F98"/>
  <c r="F97"/>
  <c r="O96"/>
  <c r="L96"/>
  <c r="L99" s="1"/>
  <c r="F96"/>
  <c r="F95"/>
  <c r="F94"/>
  <c r="F93"/>
  <c r="F92"/>
  <c r="F91"/>
  <c r="N89"/>
  <c r="O89" s="1"/>
  <c r="L89"/>
  <c r="G89"/>
  <c r="E89"/>
  <c r="F89" s="1"/>
  <c r="D89"/>
  <c r="C89"/>
  <c r="F88"/>
  <c r="F87"/>
  <c r="F86"/>
  <c r="F85"/>
  <c r="F84"/>
  <c r="N82"/>
  <c r="G82"/>
  <c r="E82"/>
  <c r="D82"/>
  <c r="C82"/>
  <c r="O80"/>
  <c r="L80"/>
  <c r="L82" s="1"/>
  <c r="F80"/>
  <c r="F82" s="1"/>
  <c r="N77"/>
  <c r="O77" s="1"/>
  <c r="L77"/>
  <c r="G77"/>
  <c r="E77"/>
  <c r="F77" s="1"/>
  <c r="D77"/>
  <c r="C77"/>
  <c r="F75"/>
  <c r="F74"/>
  <c r="F73"/>
  <c r="F72"/>
  <c r="F71"/>
  <c r="F70"/>
  <c r="F69"/>
  <c r="O68"/>
  <c r="L68"/>
  <c r="F68"/>
  <c r="F67"/>
  <c r="E65"/>
  <c r="D65"/>
  <c r="C65"/>
  <c r="F65" s="1"/>
  <c r="F64"/>
  <c r="F63"/>
  <c r="N61"/>
  <c r="L61"/>
  <c r="G61"/>
  <c r="E61"/>
  <c r="F61" s="1"/>
  <c r="D61"/>
  <c r="C61"/>
  <c r="L59"/>
  <c r="F59"/>
  <c r="F58"/>
  <c r="E56"/>
  <c r="D56"/>
  <c r="C56"/>
  <c r="O52"/>
  <c r="N52"/>
  <c r="G52"/>
  <c r="F52"/>
  <c r="E52"/>
  <c r="D52"/>
  <c r="C52"/>
  <c r="O50"/>
  <c r="L50"/>
  <c r="L52" s="1"/>
  <c r="F50"/>
  <c r="F49"/>
  <c r="F48"/>
  <c r="F47"/>
  <c r="N45"/>
  <c r="O45" s="1"/>
  <c r="L45"/>
  <c r="G45"/>
  <c r="E45"/>
  <c r="F45" s="1"/>
  <c r="D45"/>
  <c r="C45"/>
  <c r="F43"/>
  <c r="F42"/>
  <c r="F41"/>
  <c r="O40"/>
  <c r="L40"/>
  <c r="F40"/>
  <c r="F39"/>
  <c r="O37"/>
  <c r="N37"/>
  <c r="G37"/>
  <c r="E37"/>
  <c r="D37"/>
  <c r="C37"/>
  <c r="F37" s="1"/>
  <c r="F35"/>
  <c r="F34"/>
  <c r="O33"/>
  <c r="L33"/>
  <c r="L37" s="1"/>
  <c r="F33"/>
  <c r="F32"/>
  <c r="N30"/>
  <c r="G30"/>
  <c r="E30"/>
  <c r="F30" s="1"/>
  <c r="D30"/>
  <c r="C30"/>
  <c r="F29"/>
  <c r="F28"/>
  <c r="L27"/>
  <c r="L30" s="1"/>
  <c r="F27"/>
  <c r="F26"/>
  <c r="N24"/>
  <c r="O24" s="1"/>
  <c r="K24"/>
  <c r="J24"/>
  <c r="G24"/>
  <c r="E24"/>
  <c r="D24"/>
  <c r="C24"/>
  <c r="F24" s="1"/>
  <c r="F23"/>
  <c r="F22"/>
  <c r="F21"/>
  <c r="F20"/>
  <c r="F19"/>
  <c r="F18"/>
  <c r="O17"/>
  <c r="L17"/>
  <c r="L24" s="1"/>
  <c r="F17"/>
  <c r="F246" l="1"/>
  <c r="O246"/>
  <c r="L246"/>
  <c r="F232"/>
</calcChain>
</file>

<file path=xl/sharedStrings.xml><?xml version="1.0" encoding="utf-8"?>
<sst xmlns="http://schemas.openxmlformats.org/spreadsheetml/2006/main" count="417" uniqueCount="341">
  <si>
    <t xml:space="preserve">Проект квот добычи </t>
  </si>
  <si>
    <t>Барсука</t>
  </si>
  <si>
    <r>
      <rPr>
        <b/>
        <u/>
        <sz val="14"/>
        <rFont val="Calibri"/>
        <family val="2"/>
        <charset val="204"/>
        <scheme val="minor"/>
      </rPr>
      <t>Медведя бурого</t>
    </r>
    <r>
      <rPr>
        <sz val="14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</si>
  <si>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</si>
  <si>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на  период:  с  1  августа  2023 г.  до  1  августа  2024 г.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</si>
  <si>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</si>
  <si>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</si>
  <si>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</si>
  <si>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</si>
  <si>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</si>
  <si>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 xml:space="preserve">Предыдущий год </t>
  </si>
  <si>
    <t>Предстоящий год</t>
  </si>
  <si>
    <t>Утвержденная квота добычи, особей</t>
  </si>
  <si>
    <t>Фактическая добыча, особей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</si>
  <si>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</si>
  <si>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</si>
  <si>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</si>
  <si>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</si>
  <si>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</si>
  <si>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Освоение квоты, %</t>
  </si>
  <si>
    <t>Без разделения по половому признаку</t>
  </si>
  <si>
    <t>2022 -2023 гг</t>
  </si>
  <si>
    <t>2023 -2024 гг</t>
  </si>
  <si>
    <t>1. Акшинский район</t>
  </si>
  <si>
    <t>1.1</t>
  </si>
  <si>
    <t xml:space="preserve"> ООУ</t>
  </si>
  <si>
    <t>1.2</t>
  </si>
  <si>
    <t>Охотхозяйство «Онкоекское» ЗабКОООиР</t>
  </si>
  <si>
    <t>1.3</t>
  </si>
  <si>
    <t>ИП Логинов А.В.</t>
  </si>
  <si>
    <t>1.4</t>
  </si>
  <si>
    <t>ИП Глушков В.Л.</t>
  </si>
  <si>
    <t>1.5</t>
  </si>
  <si>
    <t>ИП Щеглов В.В.</t>
  </si>
  <si>
    <t>1.6</t>
  </si>
  <si>
    <t>НИИВ Восточной Сибири - филиал СФНЦА РАН</t>
  </si>
  <si>
    <t>1.7</t>
  </si>
  <si>
    <t>ООО "Барс"</t>
  </si>
  <si>
    <t>1.8</t>
  </si>
  <si>
    <t>ООО "Артемида"</t>
  </si>
  <si>
    <t>Итого:</t>
  </si>
  <si>
    <t>2. Александрово-Заводский район</t>
  </si>
  <si>
    <t>2.1</t>
  </si>
  <si>
    <t>2.2</t>
  </si>
  <si>
    <t>Охотхозяйство «Каменск-Боровское» ЗабКОООиР</t>
  </si>
  <si>
    <t>2.3</t>
  </si>
  <si>
    <t>ИП Ревягин Р.В.</t>
  </si>
  <si>
    <t>2,4</t>
  </si>
  <si>
    <t>ИП Бродягин В.А.</t>
  </si>
  <si>
    <t>3. Балейский район</t>
  </si>
  <si>
    <t>ООУ</t>
  </si>
  <si>
    <t>3.2</t>
  </si>
  <si>
    <t>Охотхозяйство «Балейское» ЗабКОООиР</t>
  </si>
  <si>
    <t>3.3</t>
  </si>
  <si>
    <t>ООО «Сибцветметэнерго»</t>
  </si>
  <si>
    <t>ИП Забелин В.А.</t>
  </si>
  <si>
    <t>Зеленая зона лесничества</t>
  </si>
  <si>
    <t>4. Борзинский район</t>
  </si>
  <si>
    <t>4.1</t>
  </si>
  <si>
    <t>4.2</t>
  </si>
  <si>
    <t>Охотхозяйство «Ключевское» ЗабКОООиР</t>
  </si>
  <si>
    <t>4.3</t>
  </si>
  <si>
    <t>Хозяйство «Борзинское» ВОО Забайкалья (участок 1)</t>
  </si>
  <si>
    <t>65.27</t>
  </si>
  <si>
    <t>Хозяйство «Борзинское» ВОО Забайкалья (участок 2)</t>
  </si>
  <si>
    <t>4.4</t>
  </si>
  <si>
    <t>ИП Русинов А.И.</t>
  </si>
  <si>
    <t>1 км  зона вдоль госграницы</t>
  </si>
  <si>
    <t>5. Газимуро-Заводский район</t>
  </si>
  <si>
    <t>5.1</t>
  </si>
  <si>
    <t>5.2</t>
  </si>
  <si>
    <t>ООО "Алдан"</t>
  </si>
  <si>
    <t>ООО "Забохотсервис"</t>
  </si>
  <si>
    <t>5.5</t>
  </si>
  <si>
    <t>Охотхозяйство "Газимурское" ЗабКОООиР</t>
  </si>
  <si>
    <t>6. Забайкальский район</t>
  </si>
  <si>
    <t>6.1</t>
  </si>
  <si>
    <t>6.2</t>
  </si>
  <si>
    <t>ООО "Орион"</t>
  </si>
  <si>
    <t>7. Калганский район</t>
  </si>
  <si>
    <t>7.1</t>
  </si>
  <si>
    <t>7.2</t>
  </si>
  <si>
    <t>Охотхозяйство "Калганское" ЗабКОООиР</t>
  </si>
  <si>
    <t>8. Каларский район</t>
  </si>
  <si>
    <t>8.1</t>
  </si>
  <si>
    <t>8.2</t>
  </si>
  <si>
    <t>ООО Уссури</t>
  </si>
  <si>
    <t>9. Карымский район</t>
  </si>
  <si>
    <t>9.1</t>
  </si>
  <si>
    <t>9.2</t>
  </si>
  <si>
    <t>Охотхозяйство «Карымское» ЗабКОООиР</t>
  </si>
  <si>
    <t>9.3</t>
  </si>
  <si>
    <t>ЗабКООРиО "Динамо" - ОХ "Зинкуй"</t>
  </si>
  <si>
    <t>9.4</t>
  </si>
  <si>
    <t>ООО «Телекомремстройсервис»</t>
  </si>
  <si>
    <t>9.5</t>
  </si>
  <si>
    <t>ООО «Лось»</t>
  </si>
  <si>
    <t>9.6</t>
  </si>
  <si>
    <t xml:space="preserve">ООО «Ургуй» </t>
  </si>
  <si>
    <t>9.7</t>
  </si>
  <si>
    <t>ООО Чернякова Н. М.</t>
  </si>
  <si>
    <t>9.8</t>
  </si>
  <si>
    <t>ООО "Транссиб"</t>
  </si>
  <si>
    <t>9.9</t>
  </si>
  <si>
    <t>ООО "Север"</t>
  </si>
  <si>
    <t>Земли обороны и безопасности</t>
  </si>
  <si>
    <t>10. Краснокаменский район</t>
  </si>
  <si>
    <t>10.1</t>
  </si>
  <si>
    <t xml:space="preserve">ООУ </t>
  </si>
  <si>
    <t>10.2</t>
  </si>
  <si>
    <t>Охотхозяйство «Краснокаменское» ЗабКОООиР</t>
  </si>
  <si>
    <t>10.3</t>
  </si>
  <si>
    <t>ООО "Лайт"</t>
  </si>
  <si>
    <t>11. Красночикойский район</t>
  </si>
  <si>
    <t>11.1</t>
  </si>
  <si>
    <t>11.2</t>
  </si>
  <si>
    <t xml:space="preserve">СПК «Черемхово» </t>
  </si>
  <si>
    <t>11.3</t>
  </si>
  <si>
    <t>ООО «Таежная компания»</t>
  </si>
  <si>
    <t>11.4</t>
  </si>
  <si>
    <t>УНС "Менза"</t>
  </si>
  <si>
    <t>11.5</t>
  </si>
  <si>
    <t>ООО «Охотник»</t>
  </si>
  <si>
    <t>12. Кыринский район</t>
  </si>
  <si>
    <t>12.1</t>
  </si>
  <si>
    <t>12.2</t>
  </si>
  <si>
    <t>МУП «Кыринское ОПХ»</t>
  </si>
  <si>
    <t>12.3</t>
  </si>
  <si>
    <t>ООО "Край"</t>
  </si>
  <si>
    <t>12.4</t>
  </si>
  <si>
    <t>ООО "Прометей"</t>
  </si>
  <si>
    <t>12.5</t>
  </si>
  <si>
    <t>ООО "Заказник"</t>
  </si>
  <si>
    <t>12.6</t>
  </si>
  <si>
    <t>ООО «Становик»</t>
  </si>
  <si>
    <t>12.7</t>
  </si>
  <si>
    <t>ИП Колесников С.Б.</t>
  </si>
  <si>
    <t>12.8</t>
  </si>
  <si>
    <t>ООО "Каренга"</t>
  </si>
  <si>
    <t>13. Могочинский район</t>
  </si>
  <si>
    <t>13.1</t>
  </si>
  <si>
    <t>13.2</t>
  </si>
  <si>
    <t>ООО МПЗХ «Охотник»</t>
  </si>
  <si>
    <t>13.3</t>
  </si>
  <si>
    <t>ИП Мельник М.В.</t>
  </si>
  <si>
    <t>13.4</t>
  </si>
  <si>
    <t>ИП Рыжих О.В.</t>
  </si>
  <si>
    <t>14. Нерчинский район</t>
  </si>
  <si>
    <t>14.1</t>
  </si>
  <si>
    <t>14.2</t>
  </si>
  <si>
    <t>Охотхозяйство «Калининское» ЗабКОООиР</t>
  </si>
  <si>
    <t>14.3</t>
  </si>
  <si>
    <t>Охотхозяйство «Карповское» ЗабКОООиР</t>
  </si>
  <si>
    <t>14.4</t>
  </si>
  <si>
    <t>ИП Дрёмов П.М.</t>
  </si>
  <si>
    <t>14.5</t>
  </si>
  <si>
    <t>ИП Кладова З.Н.</t>
  </si>
  <si>
    <t>15. Нерчинско-Заводский район</t>
  </si>
  <si>
    <t>15.1</t>
  </si>
  <si>
    <t>15.3</t>
  </si>
  <si>
    <t>ООО «Талакан»</t>
  </si>
  <si>
    <t>15.4</t>
  </si>
  <si>
    <t>ГПЗ "Среднеаргунский"</t>
  </si>
  <si>
    <t>16. Оловяннинский район</t>
  </si>
  <si>
    <t>16.1</t>
  </si>
  <si>
    <t>16.2</t>
  </si>
  <si>
    <t>Охотхозяйство «Оловяннинское» ЗабКОООиР</t>
  </si>
  <si>
    <t>16.3</t>
  </si>
  <si>
    <t>ООО "Элемент"</t>
  </si>
  <si>
    <t>16.4</t>
  </si>
  <si>
    <t>ООО "Застава"</t>
  </si>
  <si>
    <t>17.  Ононский район</t>
  </si>
  <si>
    <t>17.1</t>
  </si>
  <si>
    <t>17.2</t>
  </si>
  <si>
    <t>ИП Черепицина Е.Ю. (участок 1)</t>
  </si>
  <si>
    <t>17.3</t>
  </si>
  <si>
    <t>ИП Черепицина Е.Ю. (участок 2)</t>
  </si>
  <si>
    <t>18. Петровск-Забайкальский район</t>
  </si>
  <si>
    <t>18.1</t>
  </si>
  <si>
    <t>18.2</t>
  </si>
  <si>
    <t xml:space="preserve">Охотхозяйство «Балягинское»  ЗабКОООиР </t>
  </si>
  <si>
    <t>18.3</t>
  </si>
  <si>
    <t xml:space="preserve">Охотхозяйство «Катангарское»  ЗабКОООиР </t>
  </si>
  <si>
    <t>18.4</t>
  </si>
  <si>
    <t>Охотхозяйство «Новопавловское» ЗабКОООиР</t>
  </si>
  <si>
    <t>18.5</t>
  </si>
  <si>
    <t>ИП Федотов С.А.</t>
  </si>
  <si>
    <t>18.6</t>
  </si>
  <si>
    <t>ООО "Петровский"</t>
  </si>
  <si>
    <t>18.7</t>
  </si>
  <si>
    <t>ООО "Мегастрой+"</t>
  </si>
  <si>
    <t>18.8</t>
  </si>
  <si>
    <t>ИП Беломестнов А.П.</t>
  </si>
  <si>
    <t>18.9</t>
  </si>
  <si>
    <t>ООО «Дальсо-природа»</t>
  </si>
  <si>
    <t>18.10</t>
  </si>
  <si>
    <t>ИП Самсонов В.Ф.</t>
  </si>
  <si>
    <t>18.11</t>
  </si>
  <si>
    <t>19. Приаргунский район</t>
  </si>
  <si>
    <t>19.1</t>
  </si>
  <si>
    <t>19.2</t>
  </si>
  <si>
    <t>Охотхозяйство «Быркинское» ЗабКОООиР</t>
  </si>
  <si>
    <t>19,3</t>
  </si>
  <si>
    <t>ИП Бродягин А.В.</t>
  </si>
  <si>
    <t>20. Сретенский район</t>
  </si>
  <si>
    <t>20.1</t>
  </si>
  <si>
    <t>20.2</t>
  </si>
  <si>
    <t>Охотхозяйство «Сретенское» ЗабКОООиР</t>
  </si>
  <si>
    <t>20.3</t>
  </si>
  <si>
    <t>Охотхозяйство «Кокуйское» ЗабКОООиР</t>
  </si>
  <si>
    <t>20.4</t>
  </si>
  <si>
    <t>Охотхозяйство «Усть-Карское» ЗабКОООиР</t>
  </si>
  <si>
    <t>20.5</t>
  </si>
  <si>
    <t>ИП Ефимов В.А.</t>
  </si>
  <si>
    <t>20.6</t>
  </si>
  <si>
    <t>АО «Рудник-Александровский»</t>
  </si>
  <si>
    <t>20.7</t>
  </si>
  <si>
    <t>ИП Забелин Е.А.</t>
  </si>
  <si>
    <t>20.8</t>
  </si>
  <si>
    <t>ООО "Светлый Альянс"</t>
  </si>
  <si>
    <t>21. Тунгокоченский район</t>
  </si>
  <si>
    <t>21.1</t>
  </si>
  <si>
    <t>21.2</t>
  </si>
  <si>
    <t>Охотхозяйство «Ульдургинское» ЗабКОООиР</t>
  </si>
  <si>
    <t>21.3</t>
  </si>
  <si>
    <t>ООО «Каренга»</t>
  </si>
  <si>
    <t>21,4</t>
  </si>
  <si>
    <t>ГПЗ "Нерчуганский"</t>
  </si>
  <si>
    <t>22. Тунгиро-Олёкминский район</t>
  </si>
  <si>
    <t>22.1</t>
  </si>
  <si>
    <t>23. Улётовский район</t>
  </si>
  <si>
    <t>23.1</t>
  </si>
  <si>
    <t>23.2</t>
  </si>
  <si>
    <t>Охотхозяйство «Улётовское» ЗабКОООиР</t>
  </si>
  <si>
    <t>23.3</t>
  </si>
  <si>
    <t>ИП Шолохов А.Н.</t>
  </si>
  <si>
    <t>23.4</t>
  </si>
  <si>
    <t>ООО "Недра"</t>
  </si>
  <si>
    <t>23.6</t>
  </si>
  <si>
    <t>ООО «Улётовский КЗПХ»</t>
  </si>
  <si>
    <t>23.7</t>
  </si>
  <si>
    <t>ООО "Егерь"</t>
  </si>
  <si>
    <t>23.8</t>
  </si>
  <si>
    <t>ООО "Кедр"</t>
  </si>
  <si>
    <t>23.9</t>
  </si>
  <si>
    <t>ООО "Охотник"</t>
  </si>
  <si>
    <t>23,10</t>
  </si>
  <si>
    <t>ИП Мартюшов</t>
  </si>
  <si>
    <t>23,11</t>
  </si>
  <si>
    <t>ГПЗ "Джилинский"</t>
  </si>
  <si>
    <t>24. Хилокский район</t>
  </si>
  <si>
    <t>24.1.1</t>
  </si>
  <si>
    <t>24.3</t>
  </si>
  <si>
    <t>ВОО Забайкалья - Хилокское ОХ</t>
  </si>
  <si>
    <t>24.4</t>
  </si>
  <si>
    <t>ИП Торопшин В.А.</t>
  </si>
  <si>
    <t>СПК "Маяк"</t>
  </si>
  <si>
    <t>24.5</t>
  </si>
  <si>
    <t>ООО "Охотник плюс"</t>
  </si>
  <si>
    <t>24.6</t>
  </si>
  <si>
    <t>ИП Голубцов А.Г.</t>
  </si>
  <si>
    <t>24.7</t>
  </si>
  <si>
    <t xml:space="preserve">ИП Пешков Л. Б. </t>
  </si>
  <si>
    <t>24.8</t>
  </si>
  <si>
    <t>ИП Калинина А.К.</t>
  </si>
  <si>
    <t>24.9</t>
  </si>
  <si>
    <t>ИП Галданова Т.Н.</t>
  </si>
  <si>
    <t>24.10</t>
  </si>
  <si>
    <t>ИП Глебушкин П.В.</t>
  </si>
  <si>
    <t>24.11</t>
  </si>
  <si>
    <t>ИП Малютин В.А.</t>
  </si>
  <si>
    <t>24.12</t>
  </si>
  <si>
    <t>ИП Степочкин А.Г.</t>
  </si>
  <si>
    <t>24.13</t>
  </si>
  <si>
    <t>ООО"Дунфан"</t>
  </si>
  <si>
    <t>Иная территория: Зеленая зона лесничества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</si>
  <si>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</si>
  <si>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</si>
  <si>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</si>
  <si>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</si>
  <si>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</si>
  <si>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</si>
  <si>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</si>
  <si>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26. Читинский район</t>
  </si>
  <si>
    <t>26.1</t>
  </si>
  <si>
    <t>26.2</t>
  </si>
  <si>
    <t>Охотхозяйство «Кручининское» ЗабКОООиР</t>
  </si>
  <si>
    <t>26.3</t>
  </si>
  <si>
    <t>Охотхозяйство «Маккавеевское» ЗабКОООиР</t>
  </si>
  <si>
    <t>26.4</t>
  </si>
  <si>
    <t>Охотхозяйство «Оленгуйское» ЗабКОООиР</t>
  </si>
  <si>
    <t>26.5</t>
  </si>
  <si>
    <t>Охотхозяйство «Яблоновское» ЗабКОООиР</t>
  </si>
  <si>
    <t>26.6</t>
  </si>
  <si>
    <t>Охотхозяйство «Читинское» ЗабКОООиР</t>
  </si>
  <si>
    <t>26.7</t>
  </si>
  <si>
    <t>ООО «Лесгеоконсалтинг»</t>
  </si>
  <si>
    <t>26.8</t>
  </si>
  <si>
    <t xml:space="preserve">Хозяйство «Новотроицкое» ВОО Забабайкалья </t>
  </si>
  <si>
    <t>26.9</t>
  </si>
  <si>
    <t>ООО «Читинское охотничье хозяйство»</t>
  </si>
  <si>
    <t>26.10</t>
  </si>
  <si>
    <t>ООО «Герум»</t>
  </si>
  <si>
    <t>26.11</t>
  </si>
  <si>
    <t>ИП Иванов Э.Ю.</t>
  </si>
  <si>
    <t>26.12</t>
  </si>
  <si>
    <t>ИП Лиханов Д.И.</t>
  </si>
  <si>
    <t>26.13</t>
  </si>
  <si>
    <t>ООО «Чита-Охота»</t>
  </si>
  <si>
    <t>27. Шелопугинский район</t>
  </si>
  <si>
    <t>27.1</t>
  </si>
  <si>
    <t>27.2</t>
  </si>
  <si>
    <t>Охотхозяйство «Шелопугинское» ЗабКОООиР</t>
  </si>
  <si>
    <t xml:space="preserve"> </t>
  </si>
  <si>
    <t>28. Шилкинский район</t>
  </si>
  <si>
    <t>28.1</t>
  </si>
  <si>
    <t>28.2</t>
  </si>
  <si>
    <t>Охотхозяйство «Первомайское» ЗабКОООиР</t>
  </si>
  <si>
    <t>28.3</t>
  </si>
  <si>
    <t>Охотхозяйство «Шилкинское» ЗабКОООиР</t>
  </si>
  <si>
    <t>28.4</t>
  </si>
  <si>
    <t>ИП Еремин С.А.</t>
  </si>
  <si>
    <t>28.5</t>
  </si>
  <si>
    <t>ИП Леонова Л.В.</t>
  </si>
  <si>
    <t>29. Агинский район</t>
  </si>
  <si>
    <t>29.1</t>
  </si>
  <si>
    <t>29.2</t>
  </si>
  <si>
    <t>Охотхозяйство «Агинское» ЗабКОООиР</t>
  </si>
  <si>
    <t>29.3</t>
  </si>
  <si>
    <t>ИП Федорова И.А.</t>
  </si>
  <si>
    <t>30. Дульдургинский район</t>
  </si>
  <si>
    <t>30.1</t>
  </si>
  <si>
    <t>30.2</t>
  </si>
  <si>
    <t>Охотхозяйство «Дульдургинское» ЗабКОООиР</t>
  </si>
  <si>
    <t>30.3</t>
  </si>
  <si>
    <t>ООО Гуран</t>
  </si>
  <si>
    <t>31. Могойтуйский район</t>
  </si>
  <si>
    <t>31.1</t>
  </si>
  <si>
    <t>Итого по краю:</t>
  </si>
  <si>
    <t>Министр природных ресурсов Забайкальского края        _____________________  Немков С.И.                          "_____"     __________________2023 г.</t>
  </si>
  <si>
    <t>подпись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</si>
</sst>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00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/>
    </xf>
    <xf numFmtId="0" fontId="0" fillId="2" borderId="10" xfId="0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textRotation="90" wrapText="1"/>
    </xf>
    <xf numFmtId="164" fontId="7" fillId="2" borderId="14" xfId="0" applyNumberFormat="1" applyFont="1" applyFill="1" applyBorder="1" applyAlignment="1">
      <alignment horizontal="center" vertical="center" textRotation="90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2" fontId="7" fillId="2" borderId="19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164" fontId="7" fillId="2" borderId="20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textRotation="90" wrapText="1"/>
    </xf>
    <xf numFmtId="164" fontId="7" fillId="2" borderId="20" xfId="0" applyNumberFormat="1" applyFont="1" applyFill="1" applyBorder="1" applyAlignment="1">
      <alignment horizontal="center" vertical="center" textRotation="90"/>
    </xf>
    <xf numFmtId="0" fontId="9" fillId="2" borderId="1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2" fontId="9" fillId="2" borderId="1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64" fontId="9" fillId="2" borderId="17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/>
    </xf>
    <xf numFmtId="49" fontId="13" fillId="2" borderId="17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2" fontId="15" fillId="2" borderId="7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164" fontId="16" fillId="2" borderId="17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/>
    </xf>
    <xf numFmtId="164" fontId="15" fillId="2" borderId="1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2" fontId="16" fillId="2" borderId="17" xfId="0" applyNumberFormat="1" applyFont="1" applyFill="1" applyBorder="1" applyAlignment="1">
      <alignment horizontal="center" vertical="center"/>
    </xf>
    <xf numFmtId="1" fontId="13" fillId="2" borderId="17" xfId="0" applyNumberFormat="1" applyFont="1" applyFill="1" applyBorder="1" applyAlignment="1">
      <alignment horizontal="center" vertical="center" wrapText="1"/>
    </xf>
    <xf numFmtId="164" fontId="13" fillId="2" borderId="17" xfId="0" applyNumberFormat="1" applyFont="1" applyFill="1" applyBorder="1" applyAlignment="1">
      <alignment horizontal="center" vertical="center" wrapText="1"/>
    </xf>
    <xf numFmtId="164" fontId="11" fillId="2" borderId="17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/>
    </xf>
    <xf numFmtId="2" fontId="13" fillId="2" borderId="17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" fontId="14" fillId="2" borderId="17" xfId="0" applyNumberFormat="1" applyFont="1" applyFill="1" applyBorder="1" applyAlignment="1">
      <alignment horizontal="center" vertical="center" wrapText="1"/>
    </xf>
    <xf numFmtId="165" fontId="14" fillId="2" borderId="17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2" fontId="16" fillId="2" borderId="7" xfId="0" applyNumberFormat="1" applyFont="1" applyFill="1" applyBorder="1" applyAlignment="1">
      <alignment horizontal="center" vertical="center"/>
    </xf>
    <xf numFmtId="166" fontId="16" fillId="2" borderId="17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1" fontId="15" fillId="2" borderId="17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165" fontId="14" fillId="2" borderId="6" xfId="0" applyNumberFormat="1" applyFont="1" applyFill="1" applyBorder="1" applyAlignment="1">
      <alignment horizontal="center" vertical="center" wrapText="1"/>
    </xf>
    <xf numFmtId="165" fontId="14" fillId="2" borderId="12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2" fontId="17" fillId="2" borderId="17" xfId="0" applyNumberFormat="1" applyFont="1" applyFill="1" applyBorder="1" applyAlignment="1">
      <alignment horizontal="center" vertical="center" wrapText="1"/>
    </xf>
    <xf numFmtId="1" fontId="18" fillId="2" borderId="17" xfId="0" applyNumberFormat="1" applyFont="1" applyFill="1" applyBorder="1" applyAlignment="1">
      <alignment horizontal="center" vertical="center" wrapText="1"/>
    </xf>
    <xf numFmtId="2" fontId="14" fillId="2" borderId="17" xfId="0" applyNumberFormat="1" applyFont="1" applyFill="1" applyBorder="1" applyAlignment="1">
      <alignment horizontal="center" vertical="center" wrapText="1"/>
    </xf>
    <xf numFmtId="1" fontId="13" fillId="2" borderId="17" xfId="0" applyNumberFormat="1" applyFont="1" applyFill="1" applyBorder="1" applyAlignment="1">
      <alignment horizontal="center" vertical="center"/>
    </xf>
    <xf numFmtId="2" fontId="17" fillId="2" borderId="17" xfId="0" applyNumberFormat="1" applyFont="1" applyFill="1" applyBorder="1" applyAlignment="1">
      <alignment horizontal="center" vertical="center"/>
    </xf>
    <xf numFmtId="1" fontId="13" fillId="2" borderId="5" xfId="0" applyNumberFormat="1" applyFont="1" applyFill="1" applyBorder="1" applyAlignment="1">
      <alignment horizontal="center" vertical="center" wrapText="1"/>
    </xf>
    <xf numFmtId="2" fontId="17" fillId="2" borderId="6" xfId="0" applyNumberFormat="1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2" fontId="15" fillId="2" borderId="17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166" fontId="21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" fontId="22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251"/>
  <sheetViews>
    <sheetView tabSelected="1" workbookViewId="0">
      <selection sqref="A1:XFD1048576"/>
    </sheetView>
  </sheetViews>
  <sheetFormatPr defaultRowHeight="15"/>
  <cols>
    <col min="1" max="1" width="10.42578125" style="1" customWidth="1"/>
    <col min="2" max="2" width="41.140625" style="1" customWidth="1"/>
    <col min="3" max="3" width="26.140625" style="1" customWidth="1"/>
    <col min="4" max="5" width="10.85546875" style="1" customWidth="1"/>
    <col min="6" max="6" width="19.7109375" style="96" customWidth="1"/>
    <col min="7" max="7" width="9.28515625" style="4" bestFit="1" customWidth="1"/>
    <col min="8" max="8" width="10.5703125" style="5" bestFit="1" customWidth="1"/>
    <col min="9" max="9" width="9.28515625" style="1" bestFit="1" customWidth="1"/>
    <col min="10" max="10" width="9.85546875" style="1" bestFit="1" customWidth="1"/>
    <col min="11" max="12" width="9.5703125" style="1" bestFit="1" customWidth="1"/>
    <col min="13" max="13" width="9.28515625" style="1" bestFit="1" customWidth="1"/>
    <col min="14" max="14" width="9.28515625" style="4" bestFit="1" customWidth="1"/>
    <col min="15" max="15" width="9.28515625" style="5" customWidth="1"/>
    <col min="16" max="16" width="9.28515625" style="5" bestFit="1" customWidth="1"/>
    <col min="17" max="17" width="9.28515625" style="1" bestFit="1" customWidth="1"/>
    <col min="18" max="18" width="17.85546875" style="6" bestFit="1" customWidth="1"/>
    <col min="19" max="19" width="11.42578125" style="6" bestFit="1" customWidth="1"/>
    <col min="20" max="20" width="9" style="7" bestFit="1" customWidth="1"/>
    <col min="21" max="21" width="9.28515625" style="7" bestFit="1" customWidth="1"/>
    <col min="22" max="22" width="10.5703125" style="7" bestFit="1" customWidth="1"/>
    <col min="23" max="23" width="9.28515625" style="7" bestFit="1" customWidth="1"/>
    <col min="24" max="24" width="9.85546875" style="7" bestFit="1" customWidth="1"/>
    <col min="25" max="26" width="9.85546875" style="7" customWidth="1"/>
    <col min="27" max="28" width="9.5703125" style="7" bestFit="1" customWidth="1"/>
    <col min="29" max="16384" width="9.140625" style="7"/>
  </cols>
  <sheetData>
    <row r="2" spans="1:19" ht="18.75">
      <c r="E2" s="2" t="s">
        <v>0</v>
      </c>
      <c r="F2" s="3"/>
      <c r="G2" s="3"/>
      <c r="H2" s="3"/>
      <c r="S2" s="7"/>
    </row>
    <row r="4" spans="1:19" ht="18.75">
      <c r="D4" s="8"/>
      <c r="E4" s="8" t="s">
        <v>1</v>
      </c>
      <c r="F4" s="9" t="s">
        <v>2</v>
      </c>
      <c r="S4" s="7"/>
    </row>
    <row r="5" spans="1:19" ht="18.75">
      <c r="F5" s="9"/>
      <c r="S5" s="7"/>
    </row>
    <row r="6" spans="1:19" ht="18.75">
      <c r="F6" s="9" t="s">
        <v>3</v>
      </c>
      <c r="S6" s="7"/>
    </row>
    <row r="7" spans="1:19" ht="18.75">
      <c r="F7" s="9"/>
      <c r="S7" s="7"/>
    </row>
    <row r="8" spans="1:19" ht="19.5" thickBot="1">
      <c r="F8" s="9" t="s">
        <v>4</v>
      </c>
      <c r="S8" s="7"/>
    </row>
    <row r="9" spans="1:19">
      <c r="A9" s="10" t="s">
        <v>5</v>
      </c>
      <c r="B9" s="10" t="s">
        <v>6</v>
      </c>
      <c r="C9" s="11" t="s">
        <v>7</v>
      </c>
      <c r="D9" s="12" t="s">
        <v>8</v>
      </c>
      <c r="E9" s="13"/>
      <c r="F9" s="14" t="s">
        <v>9</v>
      </c>
      <c r="G9" s="15" t="s">
        <v>10</v>
      </c>
      <c r="H9" s="16"/>
      <c r="I9" s="16"/>
      <c r="J9" s="16"/>
      <c r="K9" s="17"/>
      <c r="L9" s="18" t="s">
        <v>11</v>
      </c>
      <c r="M9" s="19"/>
      <c r="N9" s="19"/>
      <c r="O9" s="19"/>
      <c r="P9" s="19"/>
      <c r="Q9" s="19"/>
      <c r="S9" s="7"/>
    </row>
    <row r="10" spans="1:19">
      <c r="A10" s="20"/>
      <c r="B10" s="20"/>
      <c r="C10" s="21"/>
      <c r="D10" s="22"/>
      <c r="E10" s="23"/>
      <c r="F10" s="24"/>
      <c r="G10" s="25" t="s">
        <v>12</v>
      </c>
      <c r="H10" s="26"/>
      <c r="I10" s="26"/>
      <c r="J10" s="25" t="s">
        <v>13</v>
      </c>
      <c r="K10" s="27"/>
      <c r="L10" s="25" t="s">
        <v>14</v>
      </c>
      <c r="M10" s="27"/>
      <c r="N10" s="25" t="s">
        <v>15</v>
      </c>
      <c r="O10" s="26"/>
      <c r="P10" s="26"/>
      <c r="Q10" s="26"/>
      <c r="S10" s="7"/>
    </row>
    <row r="11" spans="1:19">
      <c r="A11" s="20"/>
      <c r="B11" s="20"/>
      <c r="C11" s="21"/>
      <c r="D11" s="22"/>
      <c r="E11" s="23"/>
      <c r="F11" s="24"/>
      <c r="G11" s="28" t="s">
        <v>16</v>
      </c>
      <c r="H11" s="29" t="s">
        <v>17</v>
      </c>
      <c r="I11" s="30" t="s">
        <v>18</v>
      </c>
      <c r="J11" s="31" t="s">
        <v>16</v>
      </c>
      <c r="K11" s="32" t="s">
        <v>19</v>
      </c>
      <c r="L11" s="28" t="s">
        <v>16</v>
      </c>
      <c r="M11" s="33" t="s">
        <v>17</v>
      </c>
      <c r="N11" s="28" t="s">
        <v>16</v>
      </c>
      <c r="O11" s="29" t="s">
        <v>17</v>
      </c>
      <c r="P11" s="29" t="s">
        <v>20</v>
      </c>
      <c r="Q11" s="30" t="s">
        <v>18</v>
      </c>
      <c r="R11" s="34"/>
      <c r="S11" s="7"/>
    </row>
    <row r="12" spans="1:19" ht="15.75" thickBot="1">
      <c r="A12" s="20"/>
      <c r="B12" s="20"/>
      <c r="C12" s="21"/>
      <c r="D12" s="22"/>
      <c r="E12" s="35"/>
      <c r="F12" s="24"/>
      <c r="G12" s="36"/>
      <c r="H12" s="37"/>
      <c r="I12" s="38"/>
      <c r="J12" s="39"/>
      <c r="K12" s="40"/>
      <c r="L12" s="36"/>
      <c r="M12" s="38"/>
      <c r="N12" s="36"/>
      <c r="O12" s="37"/>
      <c r="P12" s="41"/>
      <c r="Q12" s="38"/>
      <c r="R12" s="34"/>
      <c r="S12" s="7"/>
    </row>
    <row r="13" spans="1:19" ht="26.25" thickBot="1">
      <c r="A13" s="42"/>
      <c r="B13" s="42"/>
      <c r="C13" s="43"/>
      <c r="D13" s="44" t="s">
        <v>21</v>
      </c>
      <c r="E13" s="45" t="s">
        <v>22</v>
      </c>
      <c r="F13" s="46"/>
      <c r="G13" s="47"/>
      <c r="H13" s="48"/>
      <c r="I13" s="49"/>
      <c r="J13" s="50"/>
      <c r="K13" s="51"/>
      <c r="L13" s="47"/>
      <c r="M13" s="49"/>
      <c r="N13" s="47"/>
      <c r="O13" s="48"/>
      <c r="P13" s="52"/>
      <c r="Q13" s="49"/>
      <c r="R13" s="34"/>
      <c r="S13" s="7"/>
    </row>
    <row r="14" spans="1:19">
      <c r="A14" s="53">
        <v>1</v>
      </c>
      <c r="B14" s="53">
        <v>2</v>
      </c>
      <c r="C14" s="53">
        <v>3</v>
      </c>
      <c r="D14" s="54">
        <v>5</v>
      </c>
      <c r="E14" s="53">
        <v>5</v>
      </c>
      <c r="F14" s="55">
        <v>6</v>
      </c>
      <c r="G14" s="56">
        <v>14</v>
      </c>
      <c r="H14" s="57">
        <v>15</v>
      </c>
      <c r="I14" s="53">
        <v>16</v>
      </c>
      <c r="J14" s="53">
        <v>10</v>
      </c>
      <c r="K14" s="53">
        <v>11</v>
      </c>
      <c r="L14" s="53">
        <v>12</v>
      </c>
      <c r="M14" s="53">
        <v>13</v>
      </c>
      <c r="N14" s="56">
        <v>14</v>
      </c>
      <c r="O14" s="57">
        <v>15</v>
      </c>
      <c r="P14" s="57"/>
      <c r="Q14" s="53">
        <v>16</v>
      </c>
      <c r="S14" s="7"/>
    </row>
    <row r="15" spans="1:19" ht="15.75">
      <c r="A15" s="58" t="s">
        <v>23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S15" s="7"/>
    </row>
    <row r="16" spans="1:19" ht="15.75">
      <c r="A16" s="60" t="s">
        <v>24</v>
      </c>
      <c r="B16" s="60" t="s">
        <v>25</v>
      </c>
      <c r="C16" s="61">
        <v>381</v>
      </c>
      <c r="D16" s="62">
        <v>91</v>
      </c>
      <c r="E16" s="62"/>
      <c r="F16" s="63"/>
      <c r="G16" s="64"/>
      <c r="H16" s="65"/>
      <c r="I16" s="66"/>
      <c r="J16" s="67"/>
      <c r="K16" s="65"/>
      <c r="L16" s="66"/>
      <c r="M16" s="66"/>
      <c r="N16" s="64"/>
      <c r="O16" s="65"/>
      <c r="P16" s="65"/>
      <c r="Q16" s="66"/>
      <c r="S16" s="7"/>
    </row>
    <row r="17" spans="1:19" ht="30">
      <c r="A17" s="60" t="s">
        <v>26</v>
      </c>
      <c r="B17" s="67" t="s">
        <v>27</v>
      </c>
      <c r="C17" s="68">
        <v>77.67</v>
      </c>
      <c r="D17" s="62">
        <v>28</v>
      </c>
      <c r="E17" s="62">
        <v>34</v>
      </c>
      <c r="F17" s="63">
        <f t="shared" ref="F17:F24" si="0">E17/C17</f>
        <v>0.43774945281318395</v>
      </c>
      <c r="G17" s="64">
        <v>1</v>
      </c>
      <c r="H17" s="65">
        <v>3.5714285714285712</v>
      </c>
      <c r="I17" s="66"/>
      <c r="J17" s="67">
        <v>0</v>
      </c>
      <c r="K17" s="65">
        <v>0</v>
      </c>
      <c r="L17" s="66">
        <f t="shared" ref="L17" si="1">E17*M17%</f>
        <v>3.4000000000000004</v>
      </c>
      <c r="M17" s="66">
        <v>10</v>
      </c>
      <c r="N17" s="64">
        <v>3</v>
      </c>
      <c r="O17" s="65">
        <f t="shared" ref="O17:O24" si="2">N17/E17%</f>
        <v>8.8235294117647047</v>
      </c>
      <c r="P17" s="65">
        <v>3</v>
      </c>
      <c r="Q17" s="66"/>
    </row>
    <row r="18" spans="1:19" ht="15.75">
      <c r="A18" s="60" t="s">
        <v>28</v>
      </c>
      <c r="B18" s="69" t="s">
        <v>29</v>
      </c>
      <c r="C18" s="61">
        <v>24.202999999999999</v>
      </c>
      <c r="D18" s="62">
        <v>78</v>
      </c>
      <c r="E18" s="62"/>
      <c r="F18" s="63">
        <f t="shared" si="0"/>
        <v>0</v>
      </c>
      <c r="G18" s="64"/>
      <c r="H18" s="65"/>
      <c r="I18" s="66"/>
      <c r="J18" s="67"/>
      <c r="K18" s="65"/>
      <c r="L18" s="66"/>
      <c r="M18" s="66"/>
      <c r="N18" s="64"/>
      <c r="O18" s="65"/>
      <c r="P18" s="65"/>
      <c r="Q18" s="66"/>
    </row>
    <row r="19" spans="1:19" ht="15.75">
      <c r="A19" s="60" t="s">
        <v>30</v>
      </c>
      <c r="B19" s="67" t="s">
        <v>31</v>
      </c>
      <c r="C19" s="68">
        <v>38.389000000000003</v>
      </c>
      <c r="D19" s="62">
        <v>39</v>
      </c>
      <c r="E19" s="62"/>
      <c r="F19" s="63">
        <f t="shared" si="0"/>
        <v>0</v>
      </c>
      <c r="G19" s="64"/>
      <c r="H19" s="65"/>
      <c r="I19" s="66"/>
      <c r="J19" s="67"/>
      <c r="K19" s="65"/>
      <c r="L19" s="66"/>
      <c r="M19" s="66"/>
      <c r="N19" s="64"/>
      <c r="O19" s="65"/>
      <c r="P19" s="65"/>
      <c r="Q19" s="66"/>
    </row>
    <row r="20" spans="1:19" ht="15.75">
      <c r="A20" s="60" t="s">
        <v>32</v>
      </c>
      <c r="B20" s="67" t="s">
        <v>33</v>
      </c>
      <c r="C20" s="68">
        <v>21.3</v>
      </c>
      <c r="D20" s="62">
        <v>4</v>
      </c>
      <c r="E20" s="62"/>
      <c r="F20" s="63">
        <f t="shared" si="0"/>
        <v>0</v>
      </c>
      <c r="G20" s="64"/>
      <c r="H20" s="65"/>
      <c r="I20" s="66"/>
      <c r="J20" s="67"/>
      <c r="K20" s="65"/>
      <c r="L20" s="66"/>
      <c r="M20" s="66"/>
      <c r="N20" s="64"/>
      <c r="O20" s="65"/>
      <c r="P20" s="65"/>
      <c r="Q20" s="66"/>
    </row>
    <row r="21" spans="1:19" ht="31.5">
      <c r="A21" s="60" t="s">
        <v>34</v>
      </c>
      <c r="B21" s="69" t="s">
        <v>35</v>
      </c>
      <c r="C21" s="68">
        <v>50</v>
      </c>
      <c r="D21" s="62">
        <v>0</v>
      </c>
      <c r="E21" s="62">
        <v>11</v>
      </c>
      <c r="F21" s="63">
        <f t="shared" si="0"/>
        <v>0.22</v>
      </c>
      <c r="G21" s="64"/>
      <c r="H21" s="65"/>
      <c r="I21" s="66"/>
      <c r="J21" s="67"/>
      <c r="K21" s="65"/>
      <c r="L21" s="66"/>
      <c r="M21" s="66"/>
      <c r="N21" s="64"/>
      <c r="O21" s="65"/>
      <c r="P21" s="65"/>
      <c r="Q21" s="66"/>
    </row>
    <row r="22" spans="1:19" ht="15.75">
      <c r="A22" s="60" t="s">
        <v>36</v>
      </c>
      <c r="B22" s="70" t="s">
        <v>37</v>
      </c>
      <c r="C22" s="71">
        <v>36.835000000000001</v>
      </c>
      <c r="D22" s="72">
        <v>46</v>
      </c>
      <c r="E22" s="72">
        <v>44</v>
      </c>
      <c r="F22" s="63">
        <f t="shared" si="0"/>
        <v>1.1945160852450114</v>
      </c>
      <c r="G22" s="64"/>
      <c r="H22" s="65"/>
      <c r="I22" s="66"/>
      <c r="J22" s="67"/>
      <c r="K22" s="65"/>
      <c r="L22" s="66"/>
      <c r="M22" s="66"/>
      <c r="N22" s="64"/>
      <c r="O22" s="65"/>
      <c r="P22" s="65"/>
      <c r="Q22" s="66"/>
    </row>
    <row r="23" spans="1:19" ht="15.75">
      <c r="A23" s="60" t="s">
        <v>38</v>
      </c>
      <c r="B23" s="67" t="s">
        <v>39</v>
      </c>
      <c r="C23" s="68">
        <v>33.630000000000003</v>
      </c>
      <c r="D23" s="62">
        <v>0</v>
      </c>
      <c r="E23" s="62">
        <v>6</v>
      </c>
      <c r="F23" s="63">
        <f t="shared" si="0"/>
        <v>0.17841213202497769</v>
      </c>
      <c r="G23" s="64"/>
      <c r="H23" s="65"/>
      <c r="I23" s="66"/>
      <c r="J23" s="67"/>
      <c r="K23" s="65"/>
      <c r="L23" s="66"/>
      <c r="M23" s="66"/>
      <c r="N23" s="64"/>
      <c r="O23" s="65"/>
      <c r="P23" s="65"/>
      <c r="Q23" s="66"/>
    </row>
    <row r="24" spans="1:19" s="79" customFormat="1" ht="15.75">
      <c r="A24" s="64"/>
      <c r="B24" s="73" t="s">
        <v>40</v>
      </c>
      <c r="C24" s="74">
        <f>C23+C22+C21+C20+C19+C18+C17+C16</f>
        <v>663.02700000000004</v>
      </c>
      <c r="D24" s="75">
        <f>D22+D21+D20+D19+D18+D17+D16</f>
        <v>286</v>
      </c>
      <c r="E24" s="75">
        <f>E22+E21+E20+E19+E18+E17+E16</f>
        <v>89</v>
      </c>
      <c r="F24" s="63">
        <f t="shared" si="0"/>
        <v>0.13423284421298076</v>
      </c>
      <c r="G24" s="76">
        <f>SUM(G16:G23)</f>
        <v>1</v>
      </c>
      <c r="H24" s="65">
        <v>0.34965034965034969</v>
      </c>
      <c r="I24" s="64"/>
      <c r="J24" s="75">
        <f>SUM(J16:J23)</f>
        <v>0</v>
      </c>
      <c r="K24" s="77">
        <f>SUM(K16:K23)</f>
        <v>0</v>
      </c>
      <c r="L24" s="64">
        <f>SUM(L16:L22)</f>
        <v>3.4000000000000004</v>
      </c>
      <c r="M24" s="66"/>
      <c r="N24" s="76">
        <f>SUM(N16:N23)</f>
        <v>3</v>
      </c>
      <c r="O24" s="65">
        <f t="shared" si="2"/>
        <v>3.3707865168539324</v>
      </c>
      <c r="P24" s="65"/>
      <c r="Q24" s="64"/>
      <c r="R24" s="78"/>
      <c r="S24" s="78"/>
    </row>
    <row r="25" spans="1:19">
      <c r="A25" s="80" t="s">
        <v>41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9" ht="15.75">
      <c r="A26" s="60" t="s">
        <v>42</v>
      </c>
      <c r="B26" s="67" t="s">
        <v>25</v>
      </c>
      <c r="C26" s="68">
        <v>425.29</v>
      </c>
      <c r="D26" s="62">
        <v>0</v>
      </c>
      <c r="E26" s="62">
        <v>0</v>
      </c>
      <c r="F26" s="82">
        <f>E26/C26</f>
        <v>0</v>
      </c>
      <c r="G26" s="64"/>
      <c r="H26" s="65"/>
      <c r="I26" s="66"/>
      <c r="J26" s="83"/>
      <c r="K26" s="66"/>
      <c r="L26" s="66"/>
      <c r="M26" s="66"/>
      <c r="N26" s="64"/>
      <c r="O26" s="65"/>
      <c r="P26" s="65"/>
      <c r="Q26" s="66"/>
    </row>
    <row r="27" spans="1:19" ht="30">
      <c r="A27" s="60" t="s">
        <v>43</v>
      </c>
      <c r="B27" s="67" t="s">
        <v>44</v>
      </c>
      <c r="C27" s="68">
        <v>61.19</v>
      </c>
      <c r="D27" s="62">
        <v>65</v>
      </c>
      <c r="E27" s="62">
        <v>50</v>
      </c>
      <c r="F27" s="82">
        <f t="shared" ref="F27:F30" si="3">E27/C27</f>
        <v>0.81712698153293029</v>
      </c>
      <c r="G27" s="64">
        <v>3</v>
      </c>
      <c r="H27" s="65">
        <v>0</v>
      </c>
      <c r="I27" s="66"/>
      <c r="J27" s="84">
        <v>0</v>
      </c>
      <c r="K27" s="66">
        <v>0</v>
      </c>
      <c r="L27" s="66">
        <f t="shared" ref="L27" si="4">E27*M27%</f>
        <v>5</v>
      </c>
      <c r="M27" s="66">
        <v>10</v>
      </c>
      <c r="N27" s="64">
        <v>5</v>
      </c>
      <c r="O27" s="65">
        <v>0</v>
      </c>
      <c r="P27" s="65">
        <v>5</v>
      </c>
      <c r="Q27" s="66"/>
    </row>
    <row r="28" spans="1:19" ht="15.75">
      <c r="A28" s="60" t="s">
        <v>45</v>
      </c>
      <c r="B28" s="67" t="s">
        <v>46</v>
      </c>
      <c r="C28" s="68">
        <v>79.221999999999994</v>
      </c>
      <c r="D28" s="62">
        <v>0</v>
      </c>
      <c r="E28" s="62">
        <v>0</v>
      </c>
      <c r="F28" s="82">
        <f t="shared" si="3"/>
        <v>0</v>
      </c>
      <c r="G28" s="64"/>
      <c r="H28" s="65"/>
      <c r="I28" s="66"/>
      <c r="J28" s="84"/>
      <c r="K28" s="66"/>
      <c r="L28" s="66"/>
      <c r="M28" s="66"/>
      <c r="N28" s="64"/>
      <c r="O28" s="65"/>
      <c r="P28" s="65"/>
      <c r="Q28" s="66"/>
    </row>
    <row r="29" spans="1:19" ht="15.75">
      <c r="A29" s="60" t="s">
        <v>47</v>
      </c>
      <c r="B29" s="67" t="s">
        <v>48</v>
      </c>
      <c r="C29" s="68">
        <v>80.819999999999993</v>
      </c>
      <c r="D29" s="62">
        <v>0</v>
      </c>
      <c r="E29" s="62">
        <v>0</v>
      </c>
      <c r="F29" s="82">
        <f t="shared" si="3"/>
        <v>0</v>
      </c>
      <c r="G29" s="64"/>
      <c r="H29" s="65"/>
      <c r="I29" s="66"/>
      <c r="J29" s="84"/>
      <c r="K29" s="66"/>
      <c r="L29" s="66"/>
      <c r="M29" s="66"/>
      <c r="N29" s="64"/>
      <c r="O29" s="65"/>
      <c r="P29" s="65"/>
      <c r="Q29" s="66"/>
    </row>
    <row r="30" spans="1:19" ht="15.75">
      <c r="A30" s="66"/>
      <c r="B30" s="73" t="s">
        <v>40</v>
      </c>
      <c r="C30" s="74">
        <f>SUM(C26:C29)</f>
        <v>646.52199999999993</v>
      </c>
      <c r="D30" s="75">
        <f>SUM(D26:D29)</f>
        <v>65</v>
      </c>
      <c r="E30" s="75">
        <f>SUM(E26:E29)</f>
        <v>50</v>
      </c>
      <c r="F30" s="82">
        <f t="shared" si="3"/>
        <v>7.7336888767899625E-2</v>
      </c>
      <c r="G30" s="64">
        <f>SUM(G26:G28)</f>
        <v>3</v>
      </c>
      <c r="H30" s="65">
        <v>0</v>
      </c>
      <c r="I30" s="66"/>
      <c r="J30" s="85">
        <v>0</v>
      </c>
      <c r="K30" s="66">
        <v>0</v>
      </c>
      <c r="L30" s="66">
        <f>SUM(L26:L28)</f>
        <v>5</v>
      </c>
      <c r="M30" s="66"/>
      <c r="N30" s="64">
        <f>SUM(N26:N28)</f>
        <v>5</v>
      </c>
      <c r="O30" s="65">
        <v>0</v>
      </c>
      <c r="P30" s="65"/>
      <c r="Q30" s="66"/>
    </row>
    <row r="31" spans="1:19">
      <c r="A31" s="80" t="s">
        <v>49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9" ht="15.75">
      <c r="A32" s="60"/>
      <c r="B32" s="67" t="s">
        <v>50</v>
      </c>
      <c r="C32" s="68">
        <v>222.18</v>
      </c>
      <c r="D32" s="62">
        <v>80</v>
      </c>
      <c r="E32" s="62"/>
      <c r="F32" s="82">
        <f>E32/C32</f>
        <v>0</v>
      </c>
      <c r="G32" s="64"/>
      <c r="H32" s="65"/>
      <c r="I32" s="66"/>
      <c r="J32" s="67"/>
      <c r="K32" s="66"/>
      <c r="L32" s="65"/>
      <c r="M32" s="66"/>
      <c r="N32" s="64"/>
      <c r="O32" s="65"/>
      <c r="P32" s="65"/>
      <c r="Q32" s="66"/>
    </row>
    <row r="33" spans="1:19" ht="30">
      <c r="A33" s="60" t="s">
        <v>51</v>
      </c>
      <c r="B33" s="67" t="s">
        <v>52</v>
      </c>
      <c r="C33" s="68">
        <v>143.47</v>
      </c>
      <c r="D33" s="62">
        <v>142</v>
      </c>
      <c r="E33" s="62">
        <v>30</v>
      </c>
      <c r="F33" s="82">
        <f t="shared" ref="F33:F37" si="5">E33/C33</f>
        <v>0.20910294835157175</v>
      </c>
      <c r="G33" s="64">
        <v>7</v>
      </c>
      <c r="H33" s="65">
        <v>4.9295774647887329</v>
      </c>
      <c r="I33" s="66"/>
      <c r="J33" s="67">
        <v>0</v>
      </c>
      <c r="K33" s="66">
        <v>0</v>
      </c>
      <c r="L33" s="66">
        <f t="shared" ref="L33" si="6">E33*M33%</f>
        <v>3</v>
      </c>
      <c r="M33" s="66">
        <v>10</v>
      </c>
      <c r="N33" s="64">
        <v>3</v>
      </c>
      <c r="O33" s="65">
        <f t="shared" ref="O33:O37" si="7">N33/E33%</f>
        <v>10</v>
      </c>
      <c r="P33" s="65">
        <v>3</v>
      </c>
      <c r="Q33" s="66"/>
      <c r="R33" s="7"/>
      <c r="S33" s="7"/>
    </row>
    <row r="34" spans="1:19" ht="15.75">
      <c r="A34" s="60" t="s">
        <v>53</v>
      </c>
      <c r="B34" s="67" t="s">
        <v>54</v>
      </c>
      <c r="C34" s="68">
        <v>12.04</v>
      </c>
      <c r="D34" s="62">
        <v>18</v>
      </c>
      <c r="E34" s="62"/>
      <c r="F34" s="82">
        <f t="shared" si="5"/>
        <v>0</v>
      </c>
      <c r="G34" s="64"/>
      <c r="H34" s="65"/>
      <c r="I34" s="66"/>
      <c r="J34" s="67"/>
      <c r="K34" s="66"/>
      <c r="L34" s="66"/>
      <c r="M34" s="66"/>
      <c r="N34" s="64"/>
      <c r="O34" s="65"/>
      <c r="P34" s="65"/>
      <c r="Q34" s="66"/>
      <c r="R34" s="7"/>
      <c r="S34" s="7"/>
    </row>
    <row r="35" spans="1:19" ht="15.75">
      <c r="A35" s="86">
        <v>3.4</v>
      </c>
      <c r="B35" s="86" t="s">
        <v>55</v>
      </c>
      <c r="C35" s="87">
        <v>51.435000000000002</v>
      </c>
      <c r="D35" s="62">
        <v>0</v>
      </c>
      <c r="E35" s="62"/>
      <c r="F35" s="82">
        <f t="shared" si="5"/>
        <v>0</v>
      </c>
      <c r="G35" s="64"/>
      <c r="H35" s="65"/>
      <c r="I35" s="66"/>
      <c r="J35" s="86"/>
      <c r="K35" s="66"/>
      <c r="L35" s="66"/>
      <c r="M35" s="66"/>
      <c r="N35" s="64"/>
      <c r="O35" s="65"/>
      <c r="P35" s="65"/>
      <c r="Q35" s="66"/>
      <c r="R35" s="7"/>
      <c r="S35" s="7"/>
    </row>
    <row r="36" spans="1:19" ht="15.75">
      <c r="A36" s="86"/>
      <c r="B36" s="88" t="s">
        <v>56</v>
      </c>
      <c r="C36" s="89"/>
      <c r="D36" s="62">
        <v>0</v>
      </c>
      <c r="E36" s="62">
        <v>121</v>
      </c>
      <c r="F36" s="82"/>
      <c r="G36" s="64"/>
      <c r="H36" s="65"/>
      <c r="I36" s="66"/>
      <c r="J36" s="86"/>
      <c r="K36" s="66"/>
      <c r="L36" s="66"/>
      <c r="M36" s="66"/>
      <c r="N36" s="64"/>
      <c r="O36" s="65"/>
      <c r="P36" s="65"/>
      <c r="Q36" s="66"/>
      <c r="R36" s="7"/>
      <c r="S36" s="7"/>
    </row>
    <row r="37" spans="1:19" ht="15.75">
      <c r="A37" s="66"/>
      <c r="B37" s="73" t="s">
        <v>40</v>
      </c>
      <c r="C37" s="74">
        <f t="shared" ref="C37:E37" si="8">SUM(C32:C35)</f>
        <v>429.125</v>
      </c>
      <c r="D37" s="75">
        <f>SUM(D32:D36)</f>
        <v>240</v>
      </c>
      <c r="E37" s="75">
        <f t="shared" si="8"/>
        <v>30</v>
      </c>
      <c r="F37" s="82">
        <f t="shared" si="5"/>
        <v>6.9909699970870959E-2</v>
      </c>
      <c r="G37" s="64">
        <f>SUM(G32:G35)</f>
        <v>7</v>
      </c>
      <c r="H37" s="65">
        <v>4.5833333333333339</v>
      </c>
      <c r="I37" s="66"/>
      <c r="J37" s="75">
        <v>0</v>
      </c>
      <c r="K37" s="66">
        <v>0</v>
      </c>
      <c r="L37" s="66">
        <f>SUM(L32:L35)</f>
        <v>3</v>
      </c>
      <c r="M37" s="66"/>
      <c r="N37" s="64">
        <f>SUM(N32:N35)</f>
        <v>3</v>
      </c>
      <c r="O37" s="65">
        <f t="shared" si="7"/>
        <v>10</v>
      </c>
      <c r="P37" s="65"/>
      <c r="Q37" s="66"/>
      <c r="R37" s="7"/>
      <c r="S37" s="7"/>
    </row>
    <row r="38" spans="1:19">
      <c r="A38" s="80" t="s">
        <v>57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7"/>
      <c r="S38" s="7"/>
    </row>
    <row r="39" spans="1:19" ht="15.75">
      <c r="A39" s="60" t="s">
        <v>58</v>
      </c>
      <c r="B39" s="67" t="s">
        <v>50</v>
      </c>
      <c r="C39" s="68">
        <v>163.22</v>
      </c>
      <c r="D39" s="62">
        <v>0</v>
      </c>
      <c r="E39" s="62"/>
      <c r="F39" s="82">
        <f t="shared" ref="F39:F45" si="9">E39/C39</f>
        <v>0</v>
      </c>
      <c r="G39" s="64"/>
      <c r="H39" s="65"/>
      <c r="I39" s="66"/>
      <c r="J39" s="67"/>
      <c r="K39" s="67"/>
      <c r="L39" s="66"/>
      <c r="M39" s="66"/>
      <c r="N39" s="64"/>
      <c r="O39" s="65"/>
      <c r="P39" s="65"/>
      <c r="Q39" s="66"/>
      <c r="R39" s="7"/>
      <c r="S39" s="7"/>
    </row>
    <row r="40" spans="1:19" ht="30">
      <c r="A40" s="60" t="s">
        <v>59</v>
      </c>
      <c r="B40" s="67" t="s">
        <v>60</v>
      </c>
      <c r="C40" s="68">
        <v>279.41699999999997</v>
      </c>
      <c r="D40" s="62">
        <v>136</v>
      </c>
      <c r="E40" s="62">
        <v>121</v>
      </c>
      <c r="F40" s="82">
        <f t="shared" si="9"/>
        <v>0.43304451769219487</v>
      </c>
      <c r="G40" s="64">
        <v>6</v>
      </c>
      <c r="H40" s="65">
        <v>0</v>
      </c>
      <c r="I40" s="66"/>
      <c r="J40" s="67">
        <v>0</v>
      </c>
      <c r="K40" s="67">
        <v>0</v>
      </c>
      <c r="L40" s="66">
        <f t="shared" ref="L40" si="10">E40*M40%</f>
        <v>12.100000000000001</v>
      </c>
      <c r="M40" s="66">
        <v>10</v>
      </c>
      <c r="N40" s="64">
        <v>10</v>
      </c>
      <c r="O40" s="65">
        <f>N40/E40%</f>
        <v>8.2644628099173563</v>
      </c>
      <c r="P40" s="65">
        <v>10</v>
      </c>
      <c r="Q40" s="66"/>
      <c r="R40" s="7"/>
      <c r="S40" s="7"/>
    </row>
    <row r="41" spans="1:19" ht="30">
      <c r="A41" s="60" t="s">
        <v>61</v>
      </c>
      <c r="B41" s="67" t="s">
        <v>62</v>
      </c>
      <c r="C41" s="68" t="s">
        <v>63</v>
      </c>
      <c r="D41" s="62">
        <v>0</v>
      </c>
      <c r="E41" s="62"/>
      <c r="F41" s="82" t="e">
        <f t="shared" si="9"/>
        <v>#VALUE!</v>
      </c>
      <c r="G41" s="64"/>
      <c r="H41" s="65"/>
      <c r="I41" s="66"/>
      <c r="J41" s="67"/>
      <c r="K41" s="67"/>
      <c r="L41" s="66"/>
      <c r="M41" s="66"/>
      <c r="N41" s="64"/>
      <c r="O41" s="65"/>
      <c r="P41" s="65"/>
      <c r="Q41" s="66"/>
      <c r="R41" s="7"/>
      <c r="S41" s="7"/>
    </row>
    <row r="42" spans="1:19" ht="30">
      <c r="A42" s="60"/>
      <c r="B42" s="67" t="s">
        <v>64</v>
      </c>
      <c r="C42" s="68">
        <v>33.369999999999997</v>
      </c>
      <c r="D42" s="62">
        <v>33</v>
      </c>
      <c r="E42" s="62"/>
      <c r="F42" s="82">
        <f t="shared" si="9"/>
        <v>0</v>
      </c>
      <c r="G42" s="64"/>
      <c r="H42" s="65"/>
      <c r="I42" s="66"/>
      <c r="J42" s="67"/>
      <c r="K42" s="67"/>
      <c r="L42" s="66"/>
      <c r="M42" s="66"/>
      <c r="N42" s="64"/>
      <c r="O42" s="65"/>
      <c r="P42" s="65"/>
      <c r="Q42" s="66"/>
      <c r="R42" s="7"/>
      <c r="S42" s="7"/>
    </row>
    <row r="43" spans="1:19" ht="15.75">
      <c r="A43" s="60" t="s">
        <v>65</v>
      </c>
      <c r="B43" s="67" t="s">
        <v>66</v>
      </c>
      <c r="C43" s="68">
        <v>64.3</v>
      </c>
      <c r="D43" s="62">
        <v>0</v>
      </c>
      <c r="E43" s="62"/>
      <c r="F43" s="82">
        <f>E43/C43</f>
        <v>0</v>
      </c>
      <c r="G43" s="64"/>
      <c r="H43" s="65"/>
      <c r="I43" s="66"/>
      <c r="J43" s="67"/>
      <c r="K43" s="67"/>
      <c r="L43" s="66"/>
      <c r="M43" s="66"/>
      <c r="N43" s="64"/>
      <c r="O43" s="65"/>
      <c r="P43" s="65"/>
      <c r="Q43" s="66"/>
      <c r="R43" s="7"/>
      <c r="S43" s="7"/>
    </row>
    <row r="44" spans="1:19" ht="15.75">
      <c r="A44" s="60"/>
      <c r="B44" s="90" t="s">
        <v>67</v>
      </c>
      <c r="C44" s="91"/>
      <c r="D44" s="62"/>
      <c r="E44" s="62">
        <v>53</v>
      </c>
      <c r="F44" s="82"/>
      <c r="G44" s="64"/>
      <c r="H44" s="65"/>
      <c r="I44" s="66"/>
      <c r="J44" s="67"/>
      <c r="K44" s="67"/>
      <c r="L44" s="66"/>
      <c r="M44" s="66"/>
      <c r="N44" s="64"/>
      <c r="O44" s="65"/>
      <c r="P44" s="65"/>
      <c r="Q44" s="66"/>
      <c r="R44" s="7"/>
      <c r="S44" s="7"/>
    </row>
    <row r="45" spans="1:19" ht="15.75">
      <c r="A45" s="66"/>
      <c r="B45" s="73" t="s">
        <v>40</v>
      </c>
      <c r="C45" s="74">
        <f>SUM(C39:C43)</f>
        <v>540.3069999999999</v>
      </c>
      <c r="D45" s="75">
        <f>SUM(D39:D43)</f>
        <v>169</v>
      </c>
      <c r="E45" s="75">
        <f>SUM(E39:E43)</f>
        <v>121</v>
      </c>
      <c r="F45" s="82">
        <f t="shared" si="9"/>
        <v>0.22394675619601453</v>
      </c>
      <c r="G45" s="64">
        <f>SUM(G39:G43)</f>
        <v>6</v>
      </c>
      <c r="H45" s="65">
        <v>3.5502958579881656</v>
      </c>
      <c r="I45" s="66"/>
      <c r="J45" s="67">
        <v>0</v>
      </c>
      <c r="K45" s="67">
        <v>0</v>
      </c>
      <c r="L45" s="66">
        <f>SUM(L39:L43)</f>
        <v>12.100000000000001</v>
      </c>
      <c r="M45" s="66"/>
      <c r="N45" s="64">
        <f>SUM(N39:N43)</f>
        <v>10</v>
      </c>
      <c r="O45" s="65">
        <f t="shared" ref="O45" si="11">N45/E45%</f>
        <v>8.2644628099173563</v>
      </c>
      <c r="P45" s="65"/>
      <c r="Q45" s="66"/>
      <c r="R45" s="7"/>
      <c r="S45" s="7"/>
    </row>
    <row r="46" spans="1:19">
      <c r="A46" s="92" t="s">
        <v>68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7"/>
      <c r="S46" s="7"/>
    </row>
    <row r="47" spans="1:19" ht="15.75">
      <c r="A47" s="60" t="s">
        <v>69</v>
      </c>
      <c r="B47" s="69" t="s">
        <v>25</v>
      </c>
      <c r="C47" s="61">
        <v>817.66</v>
      </c>
      <c r="D47" s="62">
        <v>110</v>
      </c>
      <c r="E47" s="62">
        <v>110</v>
      </c>
      <c r="F47" s="82">
        <f>E47/C47</f>
        <v>0.13453024484504561</v>
      </c>
      <c r="G47" s="64"/>
      <c r="H47" s="65"/>
      <c r="I47" s="66"/>
      <c r="J47" s="67"/>
      <c r="K47" s="66"/>
      <c r="L47" s="66"/>
      <c r="M47" s="66"/>
      <c r="N47" s="64"/>
      <c r="O47" s="65"/>
      <c r="P47" s="65"/>
      <c r="Q47" s="66"/>
      <c r="R47" s="7"/>
      <c r="S47" s="7"/>
    </row>
    <row r="48" spans="1:19" ht="15.75">
      <c r="A48" s="60" t="s">
        <v>70</v>
      </c>
      <c r="B48" s="69" t="s">
        <v>71</v>
      </c>
      <c r="C48" s="61">
        <v>120.74</v>
      </c>
      <c r="D48" s="62">
        <v>0</v>
      </c>
      <c r="E48" s="62">
        <v>0</v>
      </c>
      <c r="F48" s="82">
        <f t="shared" ref="F48:F52" si="12">E48/C48</f>
        <v>0</v>
      </c>
      <c r="G48" s="64"/>
      <c r="H48" s="65"/>
      <c r="I48" s="66"/>
      <c r="J48" s="67"/>
      <c r="K48" s="66"/>
      <c r="L48" s="66"/>
      <c r="M48" s="66"/>
      <c r="N48" s="64"/>
      <c r="O48" s="65"/>
      <c r="P48" s="65"/>
      <c r="Q48" s="66"/>
      <c r="R48" s="7"/>
      <c r="S48" s="7"/>
    </row>
    <row r="49" spans="1:19" ht="15.75">
      <c r="A49" s="86">
        <v>5.4</v>
      </c>
      <c r="B49" s="86" t="s">
        <v>72</v>
      </c>
      <c r="C49" s="87">
        <v>152.26</v>
      </c>
      <c r="D49" s="62">
        <v>59</v>
      </c>
      <c r="E49" s="62">
        <v>59</v>
      </c>
      <c r="F49" s="82">
        <f t="shared" si="12"/>
        <v>0.38749507421515833</v>
      </c>
      <c r="G49" s="64"/>
      <c r="H49" s="65"/>
      <c r="I49" s="66"/>
      <c r="J49" s="67"/>
      <c r="K49" s="66"/>
      <c r="L49" s="66"/>
      <c r="M49" s="66"/>
      <c r="N49" s="64"/>
      <c r="O49" s="65"/>
      <c r="P49" s="65"/>
      <c r="Q49" s="66"/>
      <c r="R49" s="7"/>
      <c r="S49" s="7"/>
    </row>
    <row r="50" spans="1:19" ht="30">
      <c r="A50" s="60" t="s">
        <v>73</v>
      </c>
      <c r="B50" s="67" t="s">
        <v>74</v>
      </c>
      <c r="C50" s="87">
        <v>269.19799999999998</v>
      </c>
      <c r="D50" s="86">
        <v>48</v>
      </c>
      <c r="E50" s="86">
        <v>53</v>
      </c>
      <c r="F50" s="82">
        <f t="shared" si="12"/>
        <v>0.19688110610034251</v>
      </c>
      <c r="G50" s="64">
        <v>0</v>
      </c>
      <c r="H50" s="65">
        <v>0</v>
      </c>
      <c r="I50" s="66"/>
      <c r="J50" s="86">
        <v>0</v>
      </c>
      <c r="K50" s="66">
        <v>0</v>
      </c>
      <c r="L50" s="66">
        <f t="shared" ref="L50" si="13">E50*M50%</f>
        <v>5.3000000000000007</v>
      </c>
      <c r="M50" s="66">
        <v>10</v>
      </c>
      <c r="N50" s="64">
        <v>5</v>
      </c>
      <c r="O50" s="65">
        <f t="shared" ref="O50" si="14">N50/E50%</f>
        <v>9.4339622641509422</v>
      </c>
      <c r="P50" s="65">
        <v>5</v>
      </c>
      <c r="Q50" s="66"/>
      <c r="R50" s="7"/>
      <c r="S50" s="7"/>
    </row>
    <row r="51" spans="1:19" ht="15.75">
      <c r="A51" s="60"/>
      <c r="B51" s="90" t="s">
        <v>67</v>
      </c>
      <c r="C51" s="89"/>
      <c r="D51" s="86"/>
      <c r="E51" s="86">
        <v>93</v>
      </c>
      <c r="F51" s="82"/>
      <c r="G51" s="64"/>
      <c r="H51" s="65"/>
      <c r="I51" s="66"/>
      <c r="J51" s="86"/>
      <c r="K51" s="66"/>
      <c r="L51" s="66"/>
      <c r="M51" s="66"/>
      <c r="N51" s="64"/>
      <c r="O51" s="65"/>
      <c r="P51" s="65"/>
      <c r="Q51" s="66"/>
      <c r="R51" s="7"/>
      <c r="S51" s="7"/>
    </row>
    <row r="52" spans="1:19" ht="15.75">
      <c r="A52" s="66"/>
      <c r="B52" s="73" t="s">
        <v>40</v>
      </c>
      <c r="C52" s="74">
        <f t="shared" ref="C52:D52" si="15">SUM(C47:C50)</f>
        <v>1359.8579999999997</v>
      </c>
      <c r="D52" s="75">
        <f t="shared" si="15"/>
        <v>217</v>
      </c>
      <c r="E52" s="75">
        <f>SUM(E47:E51)</f>
        <v>315</v>
      </c>
      <c r="F52" s="82">
        <f t="shared" si="12"/>
        <v>0.2316418331914068</v>
      </c>
      <c r="G52" s="64">
        <f>G50+G47</f>
        <v>0</v>
      </c>
      <c r="H52" s="65">
        <v>0</v>
      </c>
      <c r="I52" s="66"/>
      <c r="J52" s="75">
        <v>0</v>
      </c>
      <c r="K52" s="66">
        <v>0</v>
      </c>
      <c r="L52" s="66">
        <f>SUM(L47:L50)</f>
        <v>5.3000000000000007</v>
      </c>
      <c r="M52" s="66"/>
      <c r="N52" s="64">
        <f>N50+N47</f>
        <v>5</v>
      </c>
      <c r="O52" s="65">
        <f>N52/E52%</f>
        <v>1.5873015873015874</v>
      </c>
      <c r="P52" s="65"/>
      <c r="Q52" s="66"/>
      <c r="R52" s="7"/>
      <c r="S52" s="7"/>
    </row>
    <row r="53" spans="1:19">
      <c r="A53" s="93" t="s">
        <v>75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7"/>
      <c r="S53" s="7"/>
    </row>
    <row r="54" spans="1:19" ht="15.75">
      <c r="A54" s="95" t="s">
        <v>76</v>
      </c>
      <c r="B54" s="70" t="s">
        <v>25</v>
      </c>
      <c r="C54" s="71">
        <v>189.9</v>
      </c>
      <c r="D54" s="70">
        <v>0</v>
      </c>
      <c r="E54" s="70">
        <v>0</v>
      </c>
      <c r="F54" s="96">
        <v>0</v>
      </c>
      <c r="G54" s="64"/>
      <c r="H54" s="65"/>
      <c r="I54" s="66"/>
      <c r="J54" s="70"/>
      <c r="K54" s="66"/>
      <c r="L54" s="66"/>
      <c r="M54" s="66"/>
      <c r="N54" s="64"/>
      <c r="O54" s="65"/>
      <c r="P54" s="65"/>
      <c r="Q54" s="66"/>
      <c r="R54" s="7"/>
      <c r="S54" s="7"/>
    </row>
    <row r="55" spans="1:19" ht="15.75">
      <c r="A55" s="60" t="s">
        <v>77</v>
      </c>
      <c r="B55" s="67" t="s">
        <v>78</v>
      </c>
      <c r="C55" s="68">
        <v>203.81</v>
      </c>
      <c r="D55" s="67">
        <v>0</v>
      </c>
      <c r="E55" s="67">
        <v>0</v>
      </c>
      <c r="F55" s="97">
        <v>0</v>
      </c>
      <c r="G55" s="64"/>
      <c r="H55" s="65"/>
      <c r="I55" s="66"/>
      <c r="J55" s="67"/>
      <c r="K55" s="66"/>
      <c r="L55" s="66"/>
      <c r="M55" s="66"/>
      <c r="N55" s="64"/>
      <c r="O55" s="65"/>
      <c r="P55" s="65"/>
      <c r="Q55" s="66"/>
      <c r="R55" s="7"/>
      <c r="S55" s="7"/>
    </row>
    <row r="56" spans="1:19" ht="15.75">
      <c r="A56" s="66"/>
      <c r="B56" s="73" t="s">
        <v>40</v>
      </c>
      <c r="C56" s="74">
        <f>SUM(C54:C55)</f>
        <v>393.71000000000004</v>
      </c>
      <c r="D56" s="75">
        <f>SUM(D54:D55)</f>
        <v>0</v>
      </c>
      <c r="E56" s="75">
        <f>SUM(E54:E55)</f>
        <v>0</v>
      </c>
      <c r="F56" s="98">
        <v>0</v>
      </c>
      <c r="G56" s="64">
        <v>0</v>
      </c>
      <c r="H56" s="65">
        <v>0</v>
      </c>
      <c r="I56" s="66"/>
      <c r="J56" s="75">
        <v>0</v>
      </c>
      <c r="K56" s="66">
        <v>0</v>
      </c>
      <c r="L56" s="66">
        <v>0</v>
      </c>
      <c r="M56" s="66"/>
      <c r="N56" s="64">
        <v>0</v>
      </c>
      <c r="O56" s="65">
        <v>0</v>
      </c>
      <c r="P56" s="65"/>
      <c r="Q56" s="66"/>
      <c r="R56" s="7"/>
      <c r="S56" s="7"/>
    </row>
    <row r="57" spans="1:19">
      <c r="A57" s="93" t="s">
        <v>79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7"/>
      <c r="S57" s="7"/>
    </row>
    <row r="58" spans="1:19" ht="15.75">
      <c r="A58" s="60" t="s">
        <v>80</v>
      </c>
      <c r="B58" s="67" t="s">
        <v>25</v>
      </c>
      <c r="C58" s="68">
        <v>233.84</v>
      </c>
      <c r="D58" s="62">
        <v>49</v>
      </c>
      <c r="E58" s="62">
        <v>49</v>
      </c>
      <c r="F58" s="82">
        <f>E58/C58</f>
        <v>0.20954498802600069</v>
      </c>
      <c r="G58" s="64"/>
      <c r="H58" s="65"/>
      <c r="I58" s="66"/>
      <c r="J58" s="67"/>
      <c r="K58" s="67"/>
      <c r="L58" s="66"/>
      <c r="M58" s="66"/>
      <c r="N58" s="64"/>
      <c r="O58" s="65"/>
      <c r="P58" s="65"/>
      <c r="Q58" s="66"/>
      <c r="R58" s="7"/>
      <c r="S58" s="7"/>
    </row>
    <row r="59" spans="1:19" ht="30">
      <c r="A59" s="60" t="s">
        <v>81</v>
      </c>
      <c r="B59" s="67" t="s">
        <v>82</v>
      </c>
      <c r="C59" s="68">
        <v>80.242999999999995</v>
      </c>
      <c r="D59" s="62">
        <v>96</v>
      </c>
      <c r="E59" s="62">
        <v>96</v>
      </c>
      <c r="F59" s="82">
        <f>E59/C59</f>
        <v>1.1963660381590919</v>
      </c>
      <c r="G59" s="64">
        <v>4</v>
      </c>
      <c r="H59" s="65">
        <v>0</v>
      </c>
      <c r="I59" s="66"/>
      <c r="J59" s="67">
        <v>0</v>
      </c>
      <c r="K59" s="67">
        <v>0</v>
      </c>
      <c r="L59" s="66">
        <f>E59*M59%</f>
        <v>9.6000000000000014</v>
      </c>
      <c r="M59" s="66">
        <v>10</v>
      </c>
      <c r="N59" s="64">
        <v>9</v>
      </c>
      <c r="O59" s="65">
        <v>0</v>
      </c>
      <c r="P59" s="65">
        <v>9</v>
      </c>
      <c r="Q59" s="66"/>
      <c r="R59" s="7"/>
      <c r="S59" s="7"/>
    </row>
    <row r="60" spans="1:19" ht="15.75">
      <c r="A60" s="60"/>
      <c r="B60" s="90" t="s">
        <v>67</v>
      </c>
      <c r="C60" s="91"/>
      <c r="D60" s="62"/>
      <c r="E60" s="62">
        <v>36</v>
      </c>
      <c r="F60" s="82"/>
      <c r="G60" s="64"/>
      <c r="H60" s="65"/>
      <c r="I60" s="66"/>
      <c r="J60" s="67"/>
      <c r="K60" s="67"/>
      <c r="L60" s="66"/>
      <c r="M60" s="66"/>
      <c r="N60" s="64"/>
      <c r="O60" s="65"/>
      <c r="P60" s="65"/>
      <c r="Q60" s="66"/>
      <c r="R60" s="7"/>
      <c r="S60" s="7"/>
    </row>
    <row r="61" spans="1:19" ht="15.75">
      <c r="A61" s="66"/>
      <c r="B61" s="73" t="s">
        <v>40</v>
      </c>
      <c r="C61" s="74">
        <f>SUM(C58:C59)</f>
        <v>314.08299999999997</v>
      </c>
      <c r="D61" s="75">
        <f>SUM(D58:D59)</f>
        <v>145</v>
      </c>
      <c r="E61" s="75">
        <f>SUM(E58:E59)</f>
        <v>145</v>
      </c>
      <c r="F61" s="82">
        <f>E61/C61</f>
        <v>0.46166140797177818</v>
      </c>
      <c r="G61" s="64">
        <f>SUM(G58:G59)</f>
        <v>4</v>
      </c>
      <c r="H61" s="65">
        <v>0</v>
      </c>
      <c r="I61" s="66"/>
      <c r="J61" s="67">
        <v>0</v>
      </c>
      <c r="K61" s="67">
        <v>0</v>
      </c>
      <c r="L61" s="66">
        <f>SUM(L58:L59)</f>
        <v>9.6000000000000014</v>
      </c>
      <c r="M61" s="66"/>
      <c r="N61" s="64">
        <f>SUM(N58:N59)</f>
        <v>9</v>
      </c>
      <c r="O61" s="65">
        <v>0</v>
      </c>
      <c r="P61" s="65"/>
      <c r="Q61" s="66"/>
      <c r="R61" s="7"/>
      <c r="S61" s="7"/>
    </row>
    <row r="62" spans="1:19">
      <c r="A62" s="93" t="s">
        <v>83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7"/>
      <c r="S62" s="7"/>
    </row>
    <row r="63" spans="1:19" ht="15.75">
      <c r="A63" s="60" t="s">
        <v>84</v>
      </c>
      <c r="B63" s="67" t="s">
        <v>50</v>
      </c>
      <c r="C63" s="68">
        <v>4100.01</v>
      </c>
      <c r="D63" s="67">
        <v>0</v>
      </c>
      <c r="E63" s="67">
        <v>96</v>
      </c>
      <c r="F63" s="97">
        <f>E63/C63</f>
        <v>2.3414577037616981E-2</v>
      </c>
      <c r="G63" s="64"/>
      <c r="H63" s="65"/>
      <c r="I63" s="66"/>
      <c r="J63" s="67"/>
      <c r="K63" s="66"/>
      <c r="L63" s="66"/>
      <c r="M63" s="66"/>
      <c r="N63" s="64"/>
      <c r="O63" s="65"/>
      <c r="P63" s="65"/>
      <c r="Q63" s="66"/>
      <c r="R63" s="7"/>
      <c r="S63" s="7"/>
    </row>
    <row r="64" spans="1:19" ht="15.75">
      <c r="A64" s="60" t="s">
        <v>85</v>
      </c>
      <c r="B64" s="67" t="s">
        <v>86</v>
      </c>
      <c r="C64" s="68">
        <v>1069.01</v>
      </c>
      <c r="D64" s="67">
        <v>0</v>
      </c>
      <c r="E64" s="67">
        <v>0</v>
      </c>
      <c r="F64" s="97">
        <f t="shared" ref="F64:F65" si="16">E64/C64</f>
        <v>0</v>
      </c>
      <c r="G64" s="64"/>
      <c r="H64" s="65"/>
      <c r="I64" s="66"/>
      <c r="J64" s="67"/>
      <c r="K64" s="66"/>
      <c r="L64" s="66"/>
      <c r="M64" s="66"/>
      <c r="N64" s="64"/>
      <c r="O64" s="65"/>
      <c r="P64" s="65"/>
      <c r="Q64" s="66"/>
      <c r="R64" s="7"/>
      <c r="S64" s="7"/>
    </row>
    <row r="65" spans="1:19" ht="15.75">
      <c r="A65" s="66"/>
      <c r="B65" s="73" t="s">
        <v>40</v>
      </c>
      <c r="C65" s="74">
        <f t="shared" ref="C65:E65" si="17">SUM(C63:C64)</f>
        <v>5169.0200000000004</v>
      </c>
      <c r="D65" s="75">
        <f t="shared" si="17"/>
        <v>0</v>
      </c>
      <c r="E65" s="75">
        <f t="shared" si="17"/>
        <v>96</v>
      </c>
      <c r="F65" s="97">
        <f t="shared" si="16"/>
        <v>1.8572185830196052E-2</v>
      </c>
      <c r="G65" s="64"/>
      <c r="H65" s="65"/>
      <c r="I65" s="66"/>
      <c r="J65" s="75"/>
      <c r="K65" s="65"/>
      <c r="L65" s="66"/>
      <c r="M65" s="66"/>
      <c r="N65" s="64"/>
      <c r="O65" s="65"/>
      <c r="P65" s="65"/>
      <c r="Q65" s="66"/>
      <c r="R65" s="7"/>
      <c r="S65" s="7"/>
    </row>
    <row r="66" spans="1:19">
      <c r="A66" s="93" t="s">
        <v>87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7"/>
      <c r="S66" s="7"/>
    </row>
    <row r="67" spans="1:19" ht="15.75">
      <c r="A67" s="60" t="s">
        <v>88</v>
      </c>
      <c r="B67" s="67" t="s">
        <v>50</v>
      </c>
      <c r="C67" s="61">
        <v>307.77999999999997</v>
      </c>
      <c r="D67" s="62">
        <v>8</v>
      </c>
      <c r="E67" s="62"/>
      <c r="F67" s="82">
        <f>E67/C67</f>
        <v>0</v>
      </c>
      <c r="G67" s="64"/>
      <c r="H67" s="65"/>
      <c r="I67" s="66"/>
      <c r="J67" s="67"/>
      <c r="K67" s="66"/>
      <c r="L67" s="66"/>
      <c r="M67" s="66"/>
      <c r="N67" s="64"/>
      <c r="O67" s="65"/>
      <c r="P67" s="65"/>
      <c r="Q67" s="66"/>
      <c r="R67" s="7"/>
      <c r="S67" s="7"/>
    </row>
    <row r="68" spans="1:19" ht="30">
      <c r="A68" s="60" t="s">
        <v>89</v>
      </c>
      <c r="B68" s="67" t="s">
        <v>90</v>
      </c>
      <c r="C68" s="68">
        <v>291.774</v>
      </c>
      <c r="D68" s="62">
        <v>32</v>
      </c>
      <c r="E68" s="62">
        <v>36</v>
      </c>
      <c r="F68" s="82">
        <f t="shared" ref="F68:F77" si="18">E68/C68</f>
        <v>0.12338316642332764</v>
      </c>
      <c r="G68" s="64">
        <v>1</v>
      </c>
      <c r="H68" s="65">
        <v>3.125</v>
      </c>
      <c r="I68" s="66"/>
      <c r="J68" s="67">
        <v>0</v>
      </c>
      <c r="K68" s="66">
        <v>0</v>
      </c>
      <c r="L68" s="66">
        <f t="shared" ref="L68" si="19">E68*M68%</f>
        <v>3.6</v>
      </c>
      <c r="M68" s="66">
        <v>10</v>
      </c>
      <c r="N68" s="64">
        <v>3</v>
      </c>
      <c r="O68" s="65">
        <f t="shared" ref="O68:O77" si="20">N68/E68%</f>
        <v>8.3333333333333339</v>
      </c>
      <c r="P68" s="65">
        <v>3</v>
      </c>
      <c r="Q68" s="66"/>
      <c r="R68" s="7"/>
      <c r="S68" s="7"/>
    </row>
    <row r="69" spans="1:19" ht="15.75">
      <c r="A69" s="60" t="s">
        <v>91</v>
      </c>
      <c r="B69" s="67" t="s">
        <v>92</v>
      </c>
      <c r="C69" s="68">
        <v>16</v>
      </c>
      <c r="D69" s="62">
        <v>13</v>
      </c>
      <c r="E69" s="62"/>
      <c r="F69" s="82">
        <f t="shared" si="18"/>
        <v>0</v>
      </c>
      <c r="G69" s="64"/>
      <c r="H69" s="65"/>
      <c r="I69" s="66"/>
      <c r="J69" s="67"/>
      <c r="K69" s="66"/>
      <c r="L69" s="66"/>
      <c r="M69" s="66"/>
      <c r="N69" s="64"/>
      <c r="O69" s="65"/>
      <c r="P69" s="65"/>
      <c r="Q69" s="66"/>
      <c r="R69" s="7"/>
      <c r="S69" s="7"/>
    </row>
    <row r="70" spans="1:19" ht="15.75">
      <c r="A70" s="60" t="s">
        <v>93</v>
      </c>
      <c r="B70" s="67" t="s">
        <v>94</v>
      </c>
      <c r="C70" s="68">
        <v>25.46</v>
      </c>
      <c r="D70" s="62">
        <v>0</v>
      </c>
      <c r="E70" s="62"/>
      <c r="F70" s="82">
        <f t="shared" si="18"/>
        <v>0</v>
      </c>
      <c r="G70" s="64"/>
      <c r="H70" s="65"/>
      <c r="I70" s="66"/>
      <c r="J70" s="67"/>
      <c r="K70" s="66"/>
      <c r="L70" s="66"/>
      <c r="M70" s="66"/>
      <c r="N70" s="64"/>
      <c r="O70" s="65"/>
      <c r="P70" s="65"/>
      <c r="Q70" s="66"/>
      <c r="R70" s="7"/>
      <c r="S70" s="7"/>
    </row>
    <row r="71" spans="1:19" ht="15.75">
      <c r="A71" s="60" t="s">
        <v>95</v>
      </c>
      <c r="B71" s="67" t="s">
        <v>96</v>
      </c>
      <c r="C71" s="68">
        <v>58.078000000000003</v>
      </c>
      <c r="D71" s="62">
        <v>0</v>
      </c>
      <c r="E71" s="62"/>
      <c r="F71" s="82">
        <f t="shared" si="18"/>
        <v>0</v>
      </c>
      <c r="G71" s="64"/>
      <c r="H71" s="65"/>
      <c r="I71" s="66"/>
      <c r="J71" s="67"/>
      <c r="K71" s="66"/>
      <c r="L71" s="66"/>
      <c r="M71" s="66"/>
      <c r="N71" s="64"/>
      <c r="O71" s="65"/>
      <c r="P71" s="65"/>
      <c r="Q71" s="66"/>
      <c r="R71" s="7"/>
      <c r="S71" s="7"/>
    </row>
    <row r="72" spans="1:19" ht="15.75">
      <c r="A72" s="60" t="s">
        <v>97</v>
      </c>
      <c r="B72" s="67" t="s">
        <v>98</v>
      </c>
      <c r="C72" s="68">
        <v>8.7370000000000001</v>
      </c>
      <c r="D72" s="62">
        <v>0</v>
      </c>
      <c r="E72" s="62"/>
      <c r="F72" s="82">
        <f t="shared" si="18"/>
        <v>0</v>
      </c>
      <c r="G72" s="64"/>
      <c r="H72" s="65"/>
      <c r="I72" s="66"/>
      <c r="J72" s="67"/>
      <c r="K72" s="66"/>
      <c r="L72" s="66"/>
      <c r="M72" s="66"/>
      <c r="N72" s="64"/>
      <c r="O72" s="65"/>
      <c r="P72" s="65"/>
      <c r="Q72" s="66"/>
      <c r="R72" s="7"/>
      <c r="S72" s="7"/>
    </row>
    <row r="73" spans="1:19" ht="15.75">
      <c r="A73" s="60" t="s">
        <v>99</v>
      </c>
      <c r="B73" s="67" t="s">
        <v>100</v>
      </c>
      <c r="C73" s="68">
        <v>11.44</v>
      </c>
      <c r="D73" s="62">
        <v>0</v>
      </c>
      <c r="E73" s="62"/>
      <c r="F73" s="82">
        <f t="shared" si="18"/>
        <v>0</v>
      </c>
      <c r="G73" s="64"/>
      <c r="H73" s="65"/>
      <c r="I73" s="66"/>
      <c r="J73" s="67"/>
      <c r="K73" s="66"/>
      <c r="L73" s="66"/>
      <c r="M73" s="66"/>
      <c r="N73" s="64"/>
      <c r="O73" s="65"/>
      <c r="P73" s="65"/>
      <c r="Q73" s="66"/>
      <c r="R73" s="7"/>
      <c r="S73" s="7"/>
    </row>
    <row r="74" spans="1:19" ht="15.75">
      <c r="A74" s="60" t="s">
        <v>101</v>
      </c>
      <c r="B74" s="67" t="s">
        <v>102</v>
      </c>
      <c r="C74" s="71">
        <v>16.34</v>
      </c>
      <c r="D74" s="62">
        <v>0</v>
      </c>
      <c r="E74" s="62"/>
      <c r="F74" s="82">
        <f t="shared" si="18"/>
        <v>0</v>
      </c>
      <c r="G74" s="64"/>
      <c r="H74" s="65"/>
      <c r="I74" s="66"/>
      <c r="J74" s="67"/>
      <c r="K74" s="66"/>
      <c r="L74" s="66"/>
      <c r="M74" s="66"/>
      <c r="N74" s="64"/>
      <c r="O74" s="65"/>
      <c r="P74" s="65"/>
      <c r="Q74" s="66"/>
      <c r="R74" s="7"/>
      <c r="S74" s="7"/>
    </row>
    <row r="75" spans="1:19" ht="15.75">
      <c r="A75" s="60" t="s">
        <v>103</v>
      </c>
      <c r="B75" s="99" t="s">
        <v>104</v>
      </c>
      <c r="C75" s="87">
        <v>5.34</v>
      </c>
      <c r="D75" s="62">
        <v>0</v>
      </c>
      <c r="E75" s="62">
        <v>0</v>
      </c>
      <c r="F75" s="82">
        <f t="shared" si="18"/>
        <v>0</v>
      </c>
      <c r="G75" s="64"/>
      <c r="H75" s="65"/>
      <c r="I75" s="66"/>
      <c r="J75" s="67"/>
      <c r="K75" s="66"/>
      <c r="L75" s="66"/>
      <c r="M75" s="66"/>
      <c r="N75" s="64"/>
      <c r="O75" s="65"/>
      <c r="P75" s="65"/>
      <c r="Q75" s="66"/>
      <c r="R75" s="7"/>
      <c r="S75" s="7"/>
    </row>
    <row r="76" spans="1:19" ht="15.75">
      <c r="A76" s="60"/>
      <c r="B76" s="99" t="s">
        <v>105</v>
      </c>
      <c r="C76" s="89"/>
      <c r="D76" s="62"/>
      <c r="E76" s="62">
        <v>35</v>
      </c>
      <c r="F76" s="82"/>
      <c r="G76" s="64"/>
      <c r="H76" s="65"/>
      <c r="I76" s="66"/>
      <c r="J76" s="67"/>
      <c r="K76" s="66"/>
      <c r="L76" s="66"/>
      <c r="M76" s="66"/>
      <c r="N76" s="64"/>
      <c r="O76" s="65"/>
      <c r="P76" s="65"/>
      <c r="Q76" s="66"/>
      <c r="R76" s="7"/>
      <c r="S76" s="7"/>
    </row>
    <row r="77" spans="1:19" ht="15.75">
      <c r="A77" s="66"/>
      <c r="B77" s="73" t="s">
        <v>40</v>
      </c>
      <c r="C77" s="74">
        <f>SUM(C67:C75)</f>
        <v>740.94900000000007</v>
      </c>
      <c r="D77" s="75">
        <f>SUM(D67:D75)</f>
        <v>53</v>
      </c>
      <c r="E77" s="75">
        <f>SUM(E67:E75)</f>
        <v>36</v>
      </c>
      <c r="F77" s="82">
        <f t="shared" si="18"/>
        <v>4.8586339950522903E-2</v>
      </c>
      <c r="G77" s="64">
        <f>SUM(G67:G75)</f>
        <v>1</v>
      </c>
      <c r="H77" s="65">
        <v>1.8867924528301885</v>
      </c>
      <c r="I77" s="66"/>
      <c r="J77" s="75">
        <v>0</v>
      </c>
      <c r="K77" s="66">
        <v>0</v>
      </c>
      <c r="L77" s="66">
        <f>SUM(L67:L75)</f>
        <v>3.6</v>
      </c>
      <c r="M77" s="66"/>
      <c r="N77" s="64">
        <f>SUM(N67:N75)</f>
        <v>3</v>
      </c>
      <c r="O77" s="65">
        <f t="shared" si="20"/>
        <v>8.3333333333333339</v>
      </c>
      <c r="P77" s="65"/>
      <c r="Q77" s="66"/>
      <c r="R77" s="7"/>
      <c r="S77" s="7"/>
    </row>
    <row r="78" spans="1:19">
      <c r="A78" s="93" t="s">
        <v>106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7"/>
      <c r="S78" s="7"/>
    </row>
    <row r="79" spans="1:19" ht="15.75">
      <c r="A79" s="60" t="s">
        <v>107</v>
      </c>
      <c r="B79" s="67" t="s">
        <v>108</v>
      </c>
      <c r="C79" s="68">
        <v>109.7</v>
      </c>
      <c r="D79" s="62">
        <v>0</v>
      </c>
      <c r="E79" s="62">
        <v>0</v>
      </c>
      <c r="F79" s="82">
        <v>0</v>
      </c>
      <c r="G79" s="64"/>
      <c r="H79" s="65"/>
      <c r="I79" s="66"/>
      <c r="J79" s="67"/>
      <c r="K79" s="66"/>
      <c r="L79" s="66"/>
      <c r="M79" s="66"/>
      <c r="N79" s="64"/>
      <c r="O79" s="65"/>
      <c r="P79" s="65"/>
      <c r="Q79" s="66"/>
      <c r="R79" s="7"/>
      <c r="S79" s="7"/>
    </row>
    <row r="80" spans="1:19" ht="30">
      <c r="A80" s="60" t="s">
        <v>109</v>
      </c>
      <c r="B80" s="67" t="s">
        <v>110</v>
      </c>
      <c r="C80" s="68">
        <v>119.992</v>
      </c>
      <c r="D80" s="62">
        <v>45</v>
      </c>
      <c r="E80" s="62">
        <v>35</v>
      </c>
      <c r="F80" s="82">
        <f>E80/C80</f>
        <v>0.29168611240749381</v>
      </c>
      <c r="G80" s="64">
        <v>2</v>
      </c>
      <c r="H80" s="65">
        <v>6</v>
      </c>
      <c r="I80" s="66"/>
      <c r="J80" s="67">
        <v>0</v>
      </c>
      <c r="K80" s="66">
        <v>0</v>
      </c>
      <c r="L80" s="66">
        <f t="shared" ref="L80" si="21">E80*M80%</f>
        <v>3.5</v>
      </c>
      <c r="M80" s="66">
        <v>10</v>
      </c>
      <c r="N80" s="64">
        <v>3</v>
      </c>
      <c r="O80" s="65">
        <f>N80/E80%</f>
        <v>8.5714285714285712</v>
      </c>
      <c r="P80" s="65"/>
      <c r="Q80" s="66"/>
      <c r="R80" s="7"/>
      <c r="S80" s="7"/>
    </row>
    <row r="81" spans="1:19" ht="15.75">
      <c r="A81" s="60" t="s">
        <v>111</v>
      </c>
      <c r="B81" s="67" t="s">
        <v>112</v>
      </c>
      <c r="C81" s="68">
        <v>273.73</v>
      </c>
      <c r="D81" s="62">
        <v>0</v>
      </c>
      <c r="E81" s="62">
        <v>0</v>
      </c>
      <c r="F81" s="82">
        <v>0</v>
      </c>
      <c r="G81" s="64"/>
      <c r="H81" s="65"/>
      <c r="I81" s="66"/>
      <c r="J81" s="67"/>
      <c r="K81" s="66"/>
      <c r="L81" s="66"/>
      <c r="M81" s="66"/>
      <c r="N81" s="64"/>
      <c r="O81" s="65"/>
      <c r="P81" s="65"/>
      <c r="Q81" s="66"/>
      <c r="R81" s="7"/>
      <c r="S81" s="7"/>
    </row>
    <row r="82" spans="1:19" ht="15.75">
      <c r="A82" s="66"/>
      <c r="B82" s="73" t="s">
        <v>40</v>
      </c>
      <c r="C82" s="74">
        <f>SUM(C79:C81)</f>
        <v>503.42200000000003</v>
      </c>
      <c r="D82" s="75">
        <f>SUM(D79:D81)</f>
        <v>45</v>
      </c>
      <c r="E82" s="75">
        <f>SUM(E79:E81)</f>
        <v>35</v>
      </c>
      <c r="F82" s="98">
        <f>SUM(F79:F81)</f>
        <v>0.29168611240749381</v>
      </c>
      <c r="G82" s="64">
        <f>SUM(G79:G81)</f>
        <v>2</v>
      </c>
      <c r="H82" s="65">
        <v>0</v>
      </c>
      <c r="I82" s="66"/>
      <c r="J82" s="100">
        <v>0</v>
      </c>
      <c r="K82" s="66">
        <v>0</v>
      </c>
      <c r="L82" s="66">
        <f>SUM(L79:L81)</f>
        <v>3.5</v>
      </c>
      <c r="M82" s="66"/>
      <c r="N82" s="64">
        <f>SUM(N79:N81)</f>
        <v>3</v>
      </c>
      <c r="O82" s="65">
        <v>0</v>
      </c>
      <c r="P82" s="65"/>
      <c r="Q82" s="66"/>
      <c r="R82" s="7"/>
      <c r="S82" s="7"/>
    </row>
    <row r="83" spans="1:19">
      <c r="A83" s="93" t="s">
        <v>113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7"/>
      <c r="S83" s="7"/>
    </row>
    <row r="84" spans="1:19" ht="15.75">
      <c r="A84" s="60" t="s">
        <v>114</v>
      </c>
      <c r="B84" s="67" t="s">
        <v>50</v>
      </c>
      <c r="C84" s="68">
        <v>207.27</v>
      </c>
      <c r="D84" s="62">
        <v>0</v>
      </c>
      <c r="E84" s="62"/>
      <c r="F84" s="82">
        <f t="shared" ref="F84" si="22">E84/C84</f>
        <v>0</v>
      </c>
      <c r="G84" s="64"/>
      <c r="H84" s="65"/>
      <c r="I84" s="66"/>
      <c r="J84" s="67"/>
      <c r="K84" s="66"/>
      <c r="L84" s="66"/>
      <c r="M84" s="66"/>
      <c r="N84" s="64"/>
      <c r="O84" s="65"/>
      <c r="P84" s="65"/>
      <c r="Q84" s="66"/>
      <c r="R84" s="7"/>
      <c r="S84" s="7"/>
    </row>
    <row r="85" spans="1:19" ht="15.75">
      <c r="A85" s="60" t="s">
        <v>115</v>
      </c>
      <c r="B85" s="67" t="s">
        <v>116</v>
      </c>
      <c r="C85" s="68">
        <v>699.95899999999995</v>
      </c>
      <c r="D85" s="62">
        <v>58</v>
      </c>
      <c r="E85" s="62"/>
      <c r="F85" s="82">
        <f>E85/C85</f>
        <v>0</v>
      </c>
      <c r="G85" s="64"/>
      <c r="H85" s="65"/>
      <c r="I85" s="66"/>
      <c r="J85" s="67"/>
      <c r="K85" s="66"/>
      <c r="L85" s="66"/>
      <c r="M85" s="66"/>
      <c r="N85" s="64"/>
      <c r="O85" s="65"/>
      <c r="P85" s="65"/>
      <c r="Q85" s="66"/>
      <c r="R85" s="7"/>
      <c r="S85" s="7"/>
    </row>
    <row r="86" spans="1:19" ht="15.75">
      <c r="A86" s="60" t="s">
        <v>117</v>
      </c>
      <c r="B86" s="67" t="s">
        <v>118</v>
      </c>
      <c r="C86" s="68">
        <v>354.61</v>
      </c>
      <c r="D86" s="62">
        <v>0</v>
      </c>
      <c r="E86" s="62"/>
      <c r="F86" s="82">
        <f t="shared" ref="F86:F89" si="23">E86/C86</f>
        <v>0</v>
      </c>
      <c r="G86" s="64"/>
      <c r="H86" s="65"/>
      <c r="I86" s="66"/>
      <c r="J86" s="67"/>
      <c r="K86" s="65"/>
      <c r="L86" s="66"/>
      <c r="M86" s="66"/>
      <c r="N86" s="64"/>
      <c r="O86" s="65"/>
      <c r="P86" s="65"/>
      <c r="Q86" s="66"/>
      <c r="R86" s="7"/>
      <c r="S86" s="7"/>
    </row>
    <row r="87" spans="1:19" ht="15.75">
      <c r="A87" s="60" t="s">
        <v>119</v>
      </c>
      <c r="B87" s="67" t="s">
        <v>120</v>
      </c>
      <c r="C87" s="68">
        <v>23.59</v>
      </c>
      <c r="D87" s="62">
        <v>0</v>
      </c>
      <c r="E87" s="62"/>
      <c r="F87" s="82">
        <f t="shared" si="23"/>
        <v>0</v>
      </c>
      <c r="G87" s="64"/>
      <c r="H87" s="65"/>
      <c r="I87" s="66"/>
      <c r="J87" s="67"/>
      <c r="K87" s="65"/>
      <c r="L87" s="66"/>
      <c r="M87" s="66"/>
      <c r="N87" s="64"/>
      <c r="O87" s="65"/>
      <c r="P87" s="65"/>
      <c r="Q87" s="66"/>
      <c r="R87" s="7"/>
      <c r="S87" s="7"/>
    </row>
    <row r="88" spans="1:19" ht="15.75">
      <c r="A88" s="60" t="s">
        <v>121</v>
      </c>
      <c r="B88" s="67" t="s">
        <v>122</v>
      </c>
      <c r="C88" s="68">
        <v>812.9</v>
      </c>
      <c r="D88" s="62">
        <v>55</v>
      </c>
      <c r="E88" s="62"/>
      <c r="F88" s="82">
        <f t="shared" si="23"/>
        <v>0</v>
      </c>
      <c r="G88" s="64"/>
      <c r="H88" s="65"/>
      <c r="I88" s="66"/>
      <c r="J88" s="67"/>
      <c r="K88" s="65"/>
      <c r="L88" s="66"/>
      <c r="M88" s="66"/>
      <c r="N88" s="64"/>
      <c r="O88" s="65"/>
      <c r="P88" s="65"/>
      <c r="Q88" s="66"/>
      <c r="R88" s="7"/>
      <c r="S88" s="7"/>
    </row>
    <row r="89" spans="1:19" ht="15.75">
      <c r="A89" s="66"/>
      <c r="B89" s="73" t="s">
        <v>40</v>
      </c>
      <c r="C89" s="74">
        <f>C88+C87+C86+C85+C84</f>
        <v>2098.3289999999997</v>
      </c>
      <c r="D89" s="75">
        <f>D88+D87+D86+D85+D84</f>
        <v>113</v>
      </c>
      <c r="E89" s="75">
        <f>E88+E87+E86+E85+E84</f>
        <v>0</v>
      </c>
      <c r="F89" s="82">
        <f t="shared" si="23"/>
        <v>0</v>
      </c>
      <c r="G89" s="64">
        <f>SUM(G84:G88)</f>
        <v>0</v>
      </c>
      <c r="H89" s="65">
        <v>0</v>
      </c>
      <c r="I89" s="66"/>
      <c r="J89" s="75">
        <v>0</v>
      </c>
      <c r="K89" s="65">
        <v>0</v>
      </c>
      <c r="L89" s="66">
        <f>SUM(L84:L88)</f>
        <v>0</v>
      </c>
      <c r="M89" s="66"/>
      <c r="N89" s="64">
        <f>SUM(N84:N88)</f>
        <v>0</v>
      </c>
      <c r="O89" s="65" t="e">
        <f t="shared" ref="O89" si="24">N89/E89%</f>
        <v>#DIV/0!</v>
      </c>
      <c r="P89" s="65"/>
      <c r="Q89" s="66"/>
      <c r="R89" s="7"/>
      <c r="S89" s="7"/>
    </row>
    <row r="90" spans="1:19">
      <c r="A90" s="93" t="s">
        <v>123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7"/>
      <c r="S90" s="7"/>
    </row>
    <row r="91" spans="1:19" ht="15.75">
      <c r="A91" s="60" t="s">
        <v>124</v>
      </c>
      <c r="B91" s="67" t="s">
        <v>50</v>
      </c>
      <c r="C91" s="61">
        <v>592.4</v>
      </c>
      <c r="D91" s="62">
        <v>45</v>
      </c>
      <c r="E91" s="62"/>
      <c r="F91" s="82">
        <f>E91/C91</f>
        <v>0</v>
      </c>
      <c r="G91" s="64"/>
      <c r="H91" s="65"/>
      <c r="I91" s="66"/>
      <c r="J91" s="67"/>
      <c r="K91" s="65"/>
      <c r="L91" s="65"/>
      <c r="M91" s="66"/>
      <c r="N91" s="64"/>
      <c r="O91" s="65"/>
      <c r="P91" s="65"/>
      <c r="Q91" s="66"/>
      <c r="R91" s="7"/>
      <c r="S91" s="7"/>
    </row>
    <row r="92" spans="1:19" ht="15.75">
      <c r="A92" s="60" t="s">
        <v>125</v>
      </c>
      <c r="B92" s="67" t="s">
        <v>126</v>
      </c>
      <c r="C92" s="68">
        <v>363.9</v>
      </c>
      <c r="D92" s="62">
        <v>0</v>
      </c>
      <c r="E92" s="62"/>
      <c r="F92" s="82">
        <f t="shared" ref="F92:F99" si="25">E92/C92</f>
        <v>0</v>
      </c>
      <c r="G92" s="64"/>
      <c r="H92" s="65"/>
      <c r="I92" s="66"/>
      <c r="J92" s="67"/>
      <c r="K92" s="65"/>
      <c r="L92" s="65"/>
      <c r="M92" s="66"/>
      <c r="N92" s="64"/>
      <c r="O92" s="65"/>
      <c r="P92" s="65"/>
      <c r="Q92" s="66"/>
      <c r="R92" s="7"/>
      <c r="S92" s="7"/>
    </row>
    <row r="93" spans="1:19" ht="15.75">
      <c r="A93" s="60" t="s">
        <v>127</v>
      </c>
      <c r="B93" s="67" t="s">
        <v>128</v>
      </c>
      <c r="C93" s="68">
        <v>143.51</v>
      </c>
      <c r="D93" s="62">
        <v>0</v>
      </c>
      <c r="E93" s="62"/>
      <c r="F93" s="82">
        <f t="shared" si="25"/>
        <v>0</v>
      </c>
      <c r="G93" s="64"/>
      <c r="H93" s="65"/>
      <c r="I93" s="66"/>
      <c r="J93" s="67"/>
      <c r="K93" s="65"/>
      <c r="L93" s="65"/>
      <c r="M93" s="66"/>
      <c r="N93" s="64"/>
      <c r="O93" s="65"/>
      <c r="P93" s="65"/>
      <c r="Q93" s="66"/>
      <c r="R93" s="7"/>
      <c r="S93" s="7"/>
    </row>
    <row r="94" spans="1:19" ht="15.75">
      <c r="A94" s="60" t="s">
        <v>129</v>
      </c>
      <c r="B94" s="67" t="s">
        <v>130</v>
      </c>
      <c r="C94" s="68">
        <v>29.9</v>
      </c>
      <c r="D94" s="62">
        <v>8</v>
      </c>
      <c r="E94" s="62">
        <v>43</v>
      </c>
      <c r="F94" s="82">
        <f t="shared" si="25"/>
        <v>1.4381270903010035</v>
      </c>
      <c r="G94" s="64"/>
      <c r="H94" s="65"/>
      <c r="I94" s="66"/>
      <c r="J94" s="67"/>
      <c r="K94" s="65"/>
      <c r="L94" s="65"/>
      <c r="M94" s="66"/>
      <c r="N94" s="64"/>
      <c r="O94" s="65"/>
      <c r="P94" s="65"/>
      <c r="Q94" s="66"/>
      <c r="R94" s="7"/>
      <c r="S94" s="7"/>
    </row>
    <row r="95" spans="1:19" ht="15.75">
      <c r="A95" s="60" t="s">
        <v>131</v>
      </c>
      <c r="B95" s="101" t="s">
        <v>132</v>
      </c>
      <c r="C95" s="102">
        <v>22.18</v>
      </c>
      <c r="D95" s="62">
        <v>0</v>
      </c>
      <c r="E95" s="62"/>
      <c r="F95" s="82">
        <f t="shared" si="25"/>
        <v>0</v>
      </c>
      <c r="G95" s="64"/>
      <c r="H95" s="65"/>
      <c r="I95" s="66"/>
      <c r="J95" s="67"/>
      <c r="K95" s="65"/>
      <c r="L95" s="65"/>
      <c r="M95" s="66"/>
      <c r="N95" s="64"/>
      <c r="O95" s="65"/>
      <c r="P95" s="65"/>
      <c r="Q95" s="66"/>
      <c r="R95" s="7"/>
      <c r="S95" s="7"/>
    </row>
    <row r="96" spans="1:19" ht="15.75">
      <c r="A96" s="60" t="s">
        <v>133</v>
      </c>
      <c r="B96" s="101" t="s">
        <v>134</v>
      </c>
      <c r="C96" s="103">
        <v>95.58</v>
      </c>
      <c r="D96" s="62">
        <v>40</v>
      </c>
      <c r="E96" s="62">
        <v>44</v>
      </c>
      <c r="F96" s="82">
        <f t="shared" si="25"/>
        <v>0.46034735300272023</v>
      </c>
      <c r="G96" s="64">
        <v>2</v>
      </c>
      <c r="H96" s="65">
        <v>0</v>
      </c>
      <c r="I96" s="66"/>
      <c r="J96" s="67">
        <v>0</v>
      </c>
      <c r="K96" s="65">
        <v>0</v>
      </c>
      <c r="L96" s="65">
        <f t="shared" ref="L96" si="26">E96*M96%</f>
        <v>4.4000000000000004</v>
      </c>
      <c r="M96" s="66">
        <v>10</v>
      </c>
      <c r="N96" s="64">
        <v>4</v>
      </c>
      <c r="O96" s="65">
        <f t="shared" ref="O96:O99" si="27">N96/E96%</f>
        <v>9.0909090909090917</v>
      </c>
      <c r="P96" s="65">
        <v>4</v>
      </c>
      <c r="Q96" s="66"/>
      <c r="R96" s="7"/>
      <c r="S96" s="7"/>
    </row>
    <row r="97" spans="1:19" ht="15.75">
      <c r="A97" s="60" t="s">
        <v>135</v>
      </c>
      <c r="B97" s="101" t="s">
        <v>136</v>
      </c>
      <c r="C97" s="103">
        <v>140.6</v>
      </c>
      <c r="D97" s="62">
        <v>0</v>
      </c>
      <c r="E97" s="62"/>
      <c r="F97" s="82">
        <f t="shared" si="25"/>
        <v>0</v>
      </c>
      <c r="G97" s="64"/>
      <c r="H97" s="65"/>
      <c r="I97" s="66"/>
      <c r="J97" s="67"/>
      <c r="K97" s="65"/>
      <c r="L97" s="65"/>
      <c r="M97" s="66"/>
      <c r="N97" s="64"/>
      <c r="O97" s="65"/>
      <c r="P97" s="65"/>
      <c r="Q97" s="66"/>
      <c r="R97" s="7"/>
      <c r="S97" s="7"/>
    </row>
    <row r="98" spans="1:19" ht="15.75">
      <c r="A98" s="60" t="s">
        <v>137</v>
      </c>
      <c r="B98" s="101" t="s">
        <v>138</v>
      </c>
      <c r="C98" s="103">
        <v>39.04</v>
      </c>
      <c r="D98" s="62">
        <v>0</v>
      </c>
      <c r="E98" s="62"/>
      <c r="F98" s="82">
        <f t="shared" si="25"/>
        <v>0</v>
      </c>
      <c r="G98" s="64"/>
      <c r="H98" s="65"/>
      <c r="I98" s="66"/>
      <c r="J98" s="67"/>
      <c r="K98" s="65"/>
      <c r="L98" s="65"/>
      <c r="M98" s="66"/>
      <c r="N98" s="64"/>
      <c r="O98" s="65"/>
      <c r="P98" s="65"/>
      <c r="Q98" s="66"/>
      <c r="R98" s="7"/>
      <c r="S98" s="7"/>
    </row>
    <row r="99" spans="1:19" ht="15.75">
      <c r="A99" s="66"/>
      <c r="B99" s="75" t="s">
        <v>40</v>
      </c>
      <c r="C99" s="104">
        <f>C98+C97+C96+C95+C94+C93+C92+C91</f>
        <v>1427.11</v>
      </c>
      <c r="D99" s="75">
        <f>SUM(D91:D98)</f>
        <v>93</v>
      </c>
      <c r="E99" s="75">
        <f>SUM(E91:E98)</f>
        <v>87</v>
      </c>
      <c r="F99" s="82">
        <f t="shared" si="25"/>
        <v>6.0962364498882364E-2</v>
      </c>
      <c r="G99" s="64">
        <f>SUM(G91:G98)</f>
        <v>2</v>
      </c>
      <c r="H99" s="65">
        <v>2.150537634408602</v>
      </c>
      <c r="I99" s="66"/>
      <c r="J99" s="75">
        <f>SUM(J91:J98)</f>
        <v>0</v>
      </c>
      <c r="K99" s="65">
        <v>0</v>
      </c>
      <c r="L99" s="65">
        <f>SUM(L91:L98)</f>
        <v>4.4000000000000004</v>
      </c>
      <c r="M99" s="66"/>
      <c r="N99" s="64">
        <f>SUM(N91:N98)</f>
        <v>4</v>
      </c>
      <c r="O99" s="65">
        <f t="shared" si="27"/>
        <v>4.5977011494252871</v>
      </c>
      <c r="P99" s="65"/>
      <c r="Q99" s="66"/>
      <c r="R99" s="7"/>
      <c r="S99" s="7"/>
    </row>
    <row r="100" spans="1:19">
      <c r="A100" s="93" t="s">
        <v>139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7"/>
      <c r="S100" s="7"/>
    </row>
    <row r="101" spans="1:19" ht="15.75">
      <c r="A101" s="60" t="s">
        <v>140</v>
      </c>
      <c r="B101" s="67" t="s">
        <v>50</v>
      </c>
      <c r="C101" s="68">
        <v>1625.45</v>
      </c>
      <c r="D101" s="62">
        <v>0</v>
      </c>
      <c r="E101" s="62">
        <v>0</v>
      </c>
      <c r="F101" s="82">
        <f>E101/C101</f>
        <v>0</v>
      </c>
      <c r="G101" s="64"/>
      <c r="H101" s="65"/>
      <c r="I101" s="66"/>
      <c r="J101" s="67"/>
      <c r="K101" s="66"/>
      <c r="L101" s="66"/>
      <c r="M101" s="66"/>
      <c r="N101" s="64"/>
      <c r="O101" s="65"/>
      <c r="P101" s="65"/>
      <c r="Q101" s="66"/>
      <c r="R101" s="7"/>
      <c r="S101" s="7"/>
    </row>
    <row r="102" spans="1:19" ht="15.75">
      <c r="A102" s="60" t="s">
        <v>141</v>
      </c>
      <c r="B102" s="67" t="s">
        <v>142</v>
      </c>
      <c r="C102" s="68">
        <v>450.73</v>
      </c>
      <c r="D102" s="62">
        <v>0</v>
      </c>
      <c r="E102" s="62">
        <v>0</v>
      </c>
      <c r="F102" s="82">
        <f t="shared" ref="F102:F104" si="28">E102/C102</f>
        <v>0</v>
      </c>
      <c r="G102" s="64"/>
      <c r="H102" s="65"/>
      <c r="I102" s="66"/>
      <c r="J102" s="67"/>
      <c r="K102" s="66"/>
      <c r="L102" s="66"/>
      <c r="M102" s="66"/>
      <c r="N102" s="64"/>
      <c r="O102" s="65"/>
      <c r="P102" s="65"/>
      <c r="Q102" s="66"/>
    </row>
    <row r="103" spans="1:19" ht="15.75">
      <c r="A103" s="60" t="s">
        <v>143</v>
      </c>
      <c r="B103" s="67" t="s">
        <v>144</v>
      </c>
      <c r="C103" s="68">
        <v>17.489999999999998</v>
      </c>
      <c r="D103" s="62">
        <v>0</v>
      </c>
      <c r="E103" s="62">
        <v>0</v>
      </c>
      <c r="F103" s="82">
        <f t="shared" si="28"/>
        <v>0</v>
      </c>
      <c r="G103" s="64"/>
      <c r="H103" s="65"/>
      <c r="I103" s="66"/>
      <c r="J103" s="67"/>
      <c r="K103" s="66"/>
      <c r="L103" s="66"/>
      <c r="M103" s="66"/>
      <c r="N103" s="64"/>
      <c r="O103" s="65"/>
      <c r="P103" s="65"/>
      <c r="Q103" s="66"/>
    </row>
    <row r="104" spans="1:19" ht="15.75">
      <c r="A104" s="60" t="s">
        <v>145</v>
      </c>
      <c r="B104" s="67" t="s">
        <v>146</v>
      </c>
      <c r="C104" s="68">
        <v>210.3</v>
      </c>
      <c r="D104" s="62">
        <v>0</v>
      </c>
      <c r="E104" s="62">
        <v>0</v>
      </c>
      <c r="F104" s="82">
        <f t="shared" si="28"/>
        <v>0</v>
      </c>
      <c r="G104" s="64"/>
      <c r="H104" s="65"/>
      <c r="I104" s="66"/>
      <c r="J104" s="67"/>
      <c r="K104" s="66"/>
      <c r="L104" s="66"/>
      <c r="M104" s="66"/>
      <c r="N104" s="64"/>
      <c r="O104" s="65"/>
      <c r="P104" s="65"/>
      <c r="Q104" s="66"/>
    </row>
    <row r="105" spans="1:19" ht="15.75">
      <c r="A105" s="60"/>
      <c r="B105" s="90" t="s">
        <v>105</v>
      </c>
      <c r="C105" s="91"/>
      <c r="D105" s="62"/>
      <c r="E105" s="62">
        <v>50</v>
      </c>
      <c r="F105" s="82"/>
      <c r="G105" s="64"/>
      <c r="H105" s="65"/>
      <c r="I105" s="66"/>
      <c r="J105" s="67"/>
      <c r="K105" s="66"/>
      <c r="L105" s="66"/>
      <c r="M105" s="66"/>
      <c r="N105" s="64"/>
      <c r="O105" s="65"/>
      <c r="P105" s="65"/>
      <c r="Q105" s="66"/>
    </row>
    <row r="106" spans="1:19" ht="15.75">
      <c r="A106" s="66"/>
      <c r="B106" s="73" t="s">
        <v>40</v>
      </c>
      <c r="C106" s="74">
        <f t="shared" ref="C106:G106" si="29">SUM(C101:C104)</f>
        <v>2303.9700000000003</v>
      </c>
      <c r="D106" s="75">
        <f t="shared" si="29"/>
        <v>0</v>
      </c>
      <c r="E106" s="75">
        <f>SUM(E101:E105)</f>
        <v>50</v>
      </c>
      <c r="F106" s="98">
        <f t="shared" si="29"/>
        <v>0</v>
      </c>
      <c r="G106" s="64">
        <f t="shared" si="29"/>
        <v>0</v>
      </c>
      <c r="H106" s="65">
        <v>0</v>
      </c>
      <c r="I106" s="66"/>
      <c r="J106" s="75">
        <f t="shared" ref="J106:N106" si="30">SUM(J101:J104)</f>
        <v>0</v>
      </c>
      <c r="K106" s="66">
        <v>0</v>
      </c>
      <c r="L106" s="66">
        <f t="shared" si="30"/>
        <v>0</v>
      </c>
      <c r="M106" s="66"/>
      <c r="N106" s="64">
        <f t="shared" si="30"/>
        <v>0</v>
      </c>
      <c r="O106" s="65">
        <v>0</v>
      </c>
      <c r="P106" s="65"/>
      <c r="Q106" s="66"/>
    </row>
    <row r="107" spans="1:19">
      <c r="A107" s="93" t="s">
        <v>147</v>
      </c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</row>
    <row r="108" spans="1:19" ht="15.75">
      <c r="A108" s="60" t="s">
        <v>148</v>
      </c>
      <c r="B108" s="67" t="s">
        <v>50</v>
      </c>
      <c r="C108" s="68">
        <v>249.48</v>
      </c>
      <c r="D108" s="62">
        <v>13</v>
      </c>
      <c r="E108" s="62"/>
      <c r="F108" s="105">
        <f>E108/C108</f>
        <v>0</v>
      </c>
      <c r="G108" s="64"/>
      <c r="H108" s="65"/>
      <c r="I108" s="66"/>
      <c r="J108" s="67"/>
      <c r="K108" s="66"/>
      <c r="L108" s="66"/>
      <c r="M108" s="66"/>
      <c r="N108" s="64"/>
      <c r="O108" s="65"/>
      <c r="P108" s="65"/>
      <c r="Q108" s="66"/>
    </row>
    <row r="109" spans="1:19" ht="30">
      <c r="A109" s="60" t="s">
        <v>149</v>
      </c>
      <c r="B109" s="67" t="s">
        <v>150</v>
      </c>
      <c r="C109" s="68">
        <v>98.5</v>
      </c>
      <c r="D109" s="62">
        <v>50</v>
      </c>
      <c r="E109" s="62">
        <v>35</v>
      </c>
      <c r="F109" s="105">
        <f>E109/C109</f>
        <v>0.35532994923857869</v>
      </c>
      <c r="G109" s="64">
        <v>0</v>
      </c>
      <c r="H109" s="65">
        <v>0</v>
      </c>
      <c r="I109" s="66"/>
      <c r="J109" s="67">
        <v>0</v>
      </c>
      <c r="K109" s="66">
        <f t="shared" ref="K109:K110" si="31">SUM(J109)</f>
        <v>0</v>
      </c>
      <c r="L109" s="66">
        <f t="shared" ref="L109:L110" si="32">E109*M109%</f>
        <v>3.5</v>
      </c>
      <c r="M109" s="66">
        <v>10</v>
      </c>
      <c r="N109" s="64">
        <v>3</v>
      </c>
      <c r="O109" s="65">
        <f t="shared" ref="O109:O113" si="33">N109/E109%</f>
        <v>8.5714285714285712</v>
      </c>
      <c r="P109" s="65">
        <v>3</v>
      </c>
      <c r="Q109" s="66"/>
    </row>
    <row r="110" spans="1:19" ht="30">
      <c r="A110" s="60" t="s">
        <v>151</v>
      </c>
      <c r="B110" s="67" t="s">
        <v>152</v>
      </c>
      <c r="C110" s="68">
        <v>164.62899999999999</v>
      </c>
      <c r="D110" s="62">
        <v>35</v>
      </c>
      <c r="E110" s="62">
        <v>50</v>
      </c>
      <c r="F110" s="105">
        <f t="shared" ref="F110:F113" si="34">E110/C110</f>
        <v>0.30371319755328652</v>
      </c>
      <c r="G110" s="64">
        <v>0</v>
      </c>
      <c r="H110" s="65">
        <v>0</v>
      </c>
      <c r="I110" s="66"/>
      <c r="J110" s="67">
        <v>0</v>
      </c>
      <c r="K110" s="66">
        <f t="shared" si="31"/>
        <v>0</v>
      </c>
      <c r="L110" s="66">
        <f t="shared" si="32"/>
        <v>5</v>
      </c>
      <c r="M110" s="66">
        <v>10</v>
      </c>
      <c r="N110" s="64">
        <v>5</v>
      </c>
      <c r="O110" s="65">
        <f t="shared" si="33"/>
        <v>10</v>
      </c>
      <c r="P110" s="65">
        <v>5</v>
      </c>
      <c r="Q110" s="66"/>
    </row>
    <row r="111" spans="1:19" ht="15.75">
      <c r="A111" s="60" t="s">
        <v>153</v>
      </c>
      <c r="B111" s="67" t="s">
        <v>154</v>
      </c>
      <c r="C111" s="68">
        <v>7.07</v>
      </c>
      <c r="D111" s="62">
        <v>0</v>
      </c>
      <c r="E111" s="62"/>
      <c r="F111" s="105">
        <f t="shared" si="34"/>
        <v>0</v>
      </c>
      <c r="G111" s="64"/>
      <c r="H111" s="65"/>
      <c r="I111" s="66"/>
      <c r="J111" s="67"/>
      <c r="K111" s="66"/>
      <c r="L111" s="66"/>
      <c r="M111" s="66"/>
      <c r="N111" s="64"/>
      <c r="O111" s="65"/>
      <c r="P111" s="65"/>
      <c r="Q111" s="66"/>
    </row>
    <row r="112" spans="1:19" ht="15.75">
      <c r="A112" s="60" t="s">
        <v>155</v>
      </c>
      <c r="B112" s="67" t="s">
        <v>156</v>
      </c>
      <c r="C112" s="68">
        <v>11.88</v>
      </c>
      <c r="D112" s="62">
        <v>0</v>
      </c>
      <c r="E112" s="62">
        <v>0</v>
      </c>
      <c r="F112" s="105">
        <f t="shared" si="34"/>
        <v>0</v>
      </c>
      <c r="G112" s="64"/>
      <c r="H112" s="65"/>
      <c r="I112" s="66"/>
      <c r="J112" s="67"/>
      <c r="K112" s="66"/>
      <c r="L112" s="66"/>
      <c r="M112" s="66"/>
      <c r="N112" s="64"/>
      <c r="O112" s="65"/>
      <c r="P112" s="65"/>
      <c r="Q112" s="66"/>
    </row>
    <row r="113" spans="1:19" s="79" customFormat="1" ht="15.75">
      <c r="A113" s="64"/>
      <c r="B113" s="73" t="s">
        <v>40</v>
      </c>
      <c r="C113" s="74">
        <f>SUM(C108:C112)</f>
        <v>531.55900000000008</v>
      </c>
      <c r="D113" s="75">
        <f>SUM(D108:D112)</f>
        <v>98</v>
      </c>
      <c r="E113" s="75">
        <f>SUM(E108:E112)</f>
        <v>85</v>
      </c>
      <c r="F113" s="105">
        <f t="shared" si="34"/>
        <v>0.15990699056925006</v>
      </c>
      <c r="G113" s="64">
        <f>SUM(G108:G112)</f>
        <v>0</v>
      </c>
      <c r="H113" s="65">
        <v>0</v>
      </c>
      <c r="I113" s="64"/>
      <c r="J113" s="75">
        <v>0</v>
      </c>
      <c r="K113" s="64">
        <v>0</v>
      </c>
      <c r="L113" s="64">
        <f>SUM(L108:L112)</f>
        <v>8.5</v>
      </c>
      <c r="M113" s="64"/>
      <c r="N113" s="64">
        <f>SUM(N108:N112)</f>
        <v>8</v>
      </c>
      <c r="O113" s="65">
        <f t="shared" si="33"/>
        <v>9.4117647058823533</v>
      </c>
      <c r="P113" s="65"/>
      <c r="Q113" s="64"/>
      <c r="R113" s="78"/>
      <c r="S113" s="78"/>
    </row>
    <row r="114" spans="1:19">
      <c r="A114" s="93" t="s">
        <v>157</v>
      </c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</row>
    <row r="115" spans="1:19" ht="15.75">
      <c r="A115" s="60" t="s">
        <v>158</v>
      </c>
      <c r="B115" s="67" t="s">
        <v>50</v>
      </c>
      <c r="C115" s="68">
        <v>490.45</v>
      </c>
      <c r="D115" s="62">
        <v>0</v>
      </c>
      <c r="E115" s="62">
        <v>0</v>
      </c>
      <c r="F115" s="82">
        <f>E115/C115</f>
        <v>0</v>
      </c>
      <c r="G115" s="64"/>
      <c r="H115" s="65"/>
      <c r="I115" s="66"/>
      <c r="J115" s="67"/>
      <c r="K115" s="82"/>
      <c r="L115" s="66"/>
      <c r="M115" s="66"/>
      <c r="N115" s="64"/>
      <c r="O115" s="65"/>
      <c r="P115" s="65"/>
      <c r="Q115" s="66"/>
    </row>
    <row r="116" spans="1:19" ht="15.75">
      <c r="A116" s="60" t="s">
        <v>159</v>
      </c>
      <c r="B116" s="67" t="s">
        <v>160</v>
      </c>
      <c r="C116" s="68">
        <v>200.9</v>
      </c>
      <c r="D116" s="62">
        <v>0</v>
      </c>
      <c r="E116" s="62">
        <v>0</v>
      </c>
      <c r="F116" s="82">
        <f t="shared" ref="F116:F119" si="35">E116/C116</f>
        <v>0</v>
      </c>
      <c r="G116" s="64"/>
      <c r="H116" s="65"/>
      <c r="I116" s="66"/>
      <c r="J116" s="67"/>
      <c r="K116" s="82"/>
      <c r="L116" s="66"/>
      <c r="M116" s="66"/>
      <c r="N116" s="64"/>
      <c r="O116" s="65"/>
      <c r="P116" s="65"/>
      <c r="Q116" s="66"/>
    </row>
    <row r="117" spans="1:19" ht="15.75">
      <c r="A117" s="60" t="s">
        <v>161</v>
      </c>
      <c r="B117" s="67" t="s">
        <v>162</v>
      </c>
      <c r="C117" s="68">
        <v>177.53</v>
      </c>
      <c r="D117" s="62">
        <v>0</v>
      </c>
      <c r="E117" s="62">
        <v>0</v>
      </c>
      <c r="F117" s="106">
        <f t="shared" si="35"/>
        <v>0</v>
      </c>
      <c r="G117" s="64"/>
      <c r="H117" s="65"/>
      <c r="I117" s="66"/>
      <c r="J117" s="67"/>
      <c r="K117" s="82"/>
      <c r="L117" s="66"/>
      <c r="M117" s="66"/>
      <c r="N117" s="64"/>
      <c r="O117" s="65"/>
      <c r="P117" s="65"/>
      <c r="Q117" s="66"/>
    </row>
    <row r="118" spans="1:19" ht="15.75">
      <c r="A118" s="60"/>
      <c r="B118" s="90" t="s">
        <v>67</v>
      </c>
      <c r="C118" s="91"/>
      <c r="D118" s="62"/>
      <c r="E118" s="62">
        <v>27</v>
      </c>
      <c r="F118" s="106"/>
      <c r="G118" s="64"/>
      <c r="H118" s="65"/>
      <c r="I118" s="66"/>
      <c r="J118" s="67"/>
      <c r="K118" s="82"/>
      <c r="L118" s="66"/>
      <c r="M118" s="66"/>
      <c r="N118" s="64"/>
      <c r="O118" s="65"/>
      <c r="P118" s="65"/>
      <c r="Q118" s="66"/>
    </row>
    <row r="119" spans="1:19" ht="15.75">
      <c r="A119" s="66"/>
      <c r="B119" s="73" t="s">
        <v>40</v>
      </c>
      <c r="C119" s="74">
        <f>SUM(C115:C117)</f>
        <v>868.88</v>
      </c>
      <c r="D119" s="75">
        <f>SUM(D115:D117)</f>
        <v>0</v>
      </c>
      <c r="E119" s="75">
        <f>SUM(E115:E118)</f>
        <v>27</v>
      </c>
      <c r="F119" s="106">
        <f t="shared" si="35"/>
        <v>3.1074486695516067E-2</v>
      </c>
      <c r="G119" s="64">
        <v>0</v>
      </c>
      <c r="H119" s="65">
        <v>1</v>
      </c>
      <c r="I119" s="66"/>
      <c r="J119" s="75">
        <f>SUM(J115:J117)</f>
        <v>0</v>
      </c>
      <c r="K119" s="82">
        <v>0</v>
      </c>
      <c r="L119" s="66">
        <f>E119*30%</f>
        <v>8.1</v>
      </c>
      <c r="M119" s="66"/>
      <c r="N119" s="64">
        <v>0</v>
      </c>
      <c r="O119" s="65">
        <v>1</v>
      </c>
      <c r="P119" s="65"/>
      <c r="Q119" s="66"/>
    </row>
    <row r="120" spans="1:19">
      <c r="A120" s="93" t="s">
        <v>163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7"/>
      <c r="S120" s="7"/>
    </row>
    <row r="121" spans="1:19" ht="15.75">
      <c r="A121" s="60" t="s">
        <v>164</v>
      </c>
      <c r="B121" s="67" t="s">
        <v>25</v>
      </c>
      <c r="C121" s="68">
        <v>186.63</v>
      </c>
      <c r="D121" s="62">
        <v>0</v>
      </c>
      <c r="E121" s="62">
        <v>0</v>
      </c>
      <c r="F121" s="82">
        <f>E121/C121</f>
        <v>0</v>
      </c>
      <c r="G121" s="64"/>
      <c r="H121" s="65"/>
      <c r="I121" s="66"/>
      <c r="J121" s="67"/>
      <c r="K121" s="66"/>
      <c r="L121" s="66"/>
      <c r="M121" s="66"/>
      <c r="N121" s="64"/>
      <c r="O121" s="65"/>
      <c r="P121" s="65"/>
      <c r="Q121" s="66"/>
      <c r="R121" s="7"/>
      <c r="S121" s="7"/>
    </row>
    <row r="122" spans="1:19" ht="30">
      <c r="A122" s="60" t="s">
        <v>165</v>
      </c>
      <c r="B122" s="67" t="s">
        <v>166</v>
      </c>
      <c r="C122" s="68">
        <v>332.44099999999997</v>
      </c>
      <c r="D122" s="62">
        <v>10</v>
      </c>
      <c r="E122" s="62">
        <v>27</v>
      </c>
      <c r="F122" s="82">
        <f>E122/C122</f>
        <v>8.1217419030745308E-2</v>
      </c>
      <c r="G122" s="64">
        <v>1</v>
      </c>
      <c r="H122" s="65">
        <v>10</v>
      </c>
      <c r="I122" s="66"/>
      <c r="J122" s="67">
        <v>0</v>
      </c>
      <c r="K122" s="66">
        <v>0</v>
      </c>
      <c r="L122" s="66">
        <f>E122*M122%</f>
        <v>2.7</v>
      </c>
      <c r="M122" s="66">
        <v>10</v>
      </c>
      <c r="N122" s="64">
        <v>2</v>
      </c>
      <c r="O122" s="65">
        <f t="shared" ref="O122" si="36">N122/E122%</f>
        <v>7.4074074074074066</v>
      </c>
      <c r="P122" s="65">
        <v>2</v>
      </c>
      <c r="Q122" s="66"/>
      <c r="R122" s="7"/>
      <c r="S122" s="7"/>
    </row>
    <row r="123" spans="1:19" ht="15.75">
      <c r="A123" s="60" t="s">
        <v>167</v>
      </c>
      <c r="B123" s="67" t="s">
        <v>168</v>
      </c>
      <c r="C123" s="68">
        <v>33.372999999999998</v>
      </c>
      <c r="D123" s="62">
        <v>0</v>
      </c>
      <c r="E123" s="62">
        <v>0</v>
      </c>
      <c r="F123" s="82">
        <v>0</v>
      </c>
      <c r="G123" s="64"/>
      <c r="H123" s="65"/>
      <c r="I123" s="66"/>
      <c r="J123" s="67"/>
      <c r="K123" s="66"/>
      <c r="L123" s="107"/>
      <c r="M123" s="66"/>
      <c r="N123" s="64"/>
      <c r="O123" s="65"/>
      <c r="P123" s="65"/>
      <c r="Q123" s="66"/>
      <c r="R123" s="7"/>
      <c r="S123" s="7"/>
    </row>
    <row r="124" spans="1:19" ht="15.75">
      <c r="A124" s="60" t="s">
        <v>169</v>
      </c>
      <c r="B124" s="67" t="s">
        <v>170</v>
      </c>
      <c r="C124" s="68">
        <v>20.67</v>
      </c>
      <c r="D124" s="62">
        <v>0</v>
      </c>
      <c r="E124" s="62">
        <v>0</v>
      </c>
      <c r="F124" s="82">
        <v>0</v>
      </c>
      <c r="G124" s="64"/>
      <c r="H124" s="65"/>
      <c r="I124" s="66"/>
      <c r="J124" s="67"/>
      <c r="K124" s="66"/>
      <c r="L124" s="107"/>
      <c r="M124" s="66"/>
      <c r="N124" s="64"/>
      <c r="O124" s="65"/>
      <c r="P124" s="65"/>
      <c r="Q124" s="66"/>
      <c r="R124" s="7"/>
      <c r="S124" s="7"/>
    </row>
    <row r="125" spans="1:19" ht="15.75">
      <c r="A125" s="66"/>
      <c r="B125" s="73" t="s">
        <v>40</v>
      </c>
      <c r="C125" s="74">
        <f>SUM(C121:C124)</f>
        <v>573.11399999999992</v>
      </c>
      <c r="D125" s="75">
        <f>SUM(D121:D124)</f>
        <v>10</v>
      </c>
      <c r="E125" s="75">
        <f>SUM(E121:E124)</f>
        <v>27</v>
      </c>
      <c r="F125" s="82">
        <f>E131/C131</f>
        <v>0</v>
      </c>
      <c r="G125" s="64">
        <f>SUM(G121:G124)</f>
        <v>1</v>
      </c>
      <c r="H125" s="65">
        <v>0</v>
      </c>
      <c r="I125" s="66"/>
      <c r="J125" s="75">
        <v>0</v>
      </c>
      <c r="K125" s="66">
        <v>0</v>
      </c>
      <c r="L125" s="66">
        <f>SUM(L121:L122)</f>
        <v>2.7</v>
      </c>
      <c r="M125" s="66"/>
      <c r="N125" s="64">
        <f>SUM(N121:N124)</f>
        <v>2</v>
      </c>
      <c r="O125" s="65">
        <v>0</v>
      </c>
      <c r="P125" s="65"/>
      <c r="Q125" s="66"/>
      <c r="R125" s="7"/>
      <c r="S125" s="7"/>
    </row>
    <row r="126" spans="1:19">
      <c r="A126" s="93" t="s">
        <v>171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7"/>
      <c r="S126" s="7"/>
    </row>
    <row r="127" spans="1:19" ht="15.75">
      <c r="A127" s="60" t="s">
        <v>172</v>
      </c>
      <c r="B127" s="70" t="s">
        <v>25</v>
      </c>
      <c r="C127" s="71">
        <v>359.6</v>
      </c>
      <c r="D127" s="62">
        <v>112</v>
      </c>
      <c r="E127" s="62">
        <v>0</v>
      </c>
      <c r="F127" s="82">
        <v>0</v>
      </c>
      <c r="G127" s="64"/>
      <c r="H127" s="65"/>
      <c r="I127" s="66"/>
      <c r="J127" s="67"/>
      <c r="K127" s="66"/>
      <c r="L127" s="66"/>
      <c r="M127" s="66"/>
      <c r="N127" s="64"/>
      <c r="O127" s="65"/>
      <c r="P127" s="65"/>
      <c r="Q127" s="66"/>
      <c r="R127" s="7"/>
      <c r="S127" s="7"/>
    </row>
    <row r="128" spans="1:19" ht="15.75">
      <c r="A128" s="60" t="s">
        <v>173</v>
      </c>
      <c r="B128" s="67" t="s">
        <v>174</v>
      </c>
      <c r="C128" s="68">
        <v>36.19</v>
      </c>
      <c r="D128" s="67">
        <v>0</v>
      </c>
      <c r="E128" s="67">
        <v>0</v>
      </c>
      <c r="F128" s="97">
        <v>0</v>
      </c>
      <c r="G128" s="64"/>
      <c r="H128" s="65"/>
      <c r="I128" s="66"/>
      <c r="J128" s="67"/>
      <c r="K128" s="66"/>
      <c r="L128" s="66"/>
      <c r="M128" s="66"/>
      <c r="N128" s="64"/>
      <c r="O128" s="65"/>
      <c r="P128" s="65"/>
      <c r="Q128" s="66"/>
      <c r="R128" s="7"/>
      <c r="S128" s="7"/>
    </row>
    <row r="129" spans="1:19" ht="15.75">
      <c r="A129" s="60" t="s">
        <v>175</v>
      </c>
      <c r="B129" s="67" t="s">
        <v>176</v>
      </c>
      <c r="C129" s="68">
        <v>21.42</v>
      </c>
      <c r="D129" s="67">
        <v>0</v>
      </c>
      <c r="E129" s="67">
        <v>0</v>
      </c>
      <c r="F129" s="97">
        <v>0</v>
      </c>
      <c r="G129" s="64"/>
      <c r="H129" s="65"/>
      <c r="I129" s="66"/>
      <c r="J129" s="67"/>
      <c r="K129" s="66"/>
      <c r="L129" s="66"/>
      <c r="M129" s="66"/>
      <c r="N129" s="64"/>
      <c r="O129" s="65"/>
      <c r="P129" s="65"/>
      <c r="Q129" s="66"/>
      <c r="R129" s="7"/>
      <c r="S129" s="7"/>
    </row>
    <row r="130" spans="1:19" ht="15.75">
      <c r="A130" s="60"/>
      <c r="B130" s="90" t="s">
        <v>67</v>
      </c>
      <c r="C130" s="91"/>
      <c r="D130" s="67"/>
      <c r="E130" s="67">
        <v>27</v>
      </c>
      <c r="F130" s="97"/>
      <c r="G130" s="64"/>
      <c r="H130" s="65"/>
      <c r="I130" s="66"/>
      <c r="J130" s="67"/>
      <c r="K130" s="66"/>
      <c r="L130" s="66"/>
      <c r="M130" s="66"/>
      <c r="N130" s="64"/>
      <c r="O130" s="65"/>
      <c r="P130" s="65"/>
      <c r="Q130" s="66"/>
      <c r="R130" s="7"/>
      <c r="S130" s="7"/>
    </row>
    <row r="131" spans="1:19" ht="15.75">
      <c r="A131" s="66"/>
      <c r="B131" s="73" t="s">
        <v>40</v>
      </c>
      <c r="C131" s="74">
        <f>SUM(C127:C129)</f>
        <v>417.21000000000004</v>
      </c>
      <c r="D131" s="75">
        <f>SUM(D127:D129)</f>
        <v>112</v>
      </c>
      <c r="E131" s="75">
        <f>SUM(E127:E129)</f>
        <v>0</v>
      </c>
      <c r="F131" s="98">
        <v>0</v>
      </c>
      <c r="G131" s="64">
        <v>0</v>
      </c>
      <c r="H131" s="65">
        <v>0</v>
      </c>
      <c r="I131" s="66"/>
      <c r="J131" s="75">
        <v>0</v>
      </c>
      <c r="K131" s="66">
        <v>0</v>
      </c>
      <c r="L131" s="66">
        <f>SUM(L127:L129)</f>
        <v>0</v>
      </c>
      <c r="M131" s="66"/>
      <c r="N131" s="64">
        <v>0</v>
      </c>
      <c r="O131" s="65">
        <v>0</v>
      </c>
      <c r="P131" s="65"/>
      <c r="Q131" s="66"/>
      <c r="R131" s="7"/>
      <c r="S131" s="7"/>
    </row>
    <row r="132" spans="1:19" ht="15.75">
      <c r="A132" s="108" t="s">
        <v>177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7"/>
      <c r="S132" s="7"/>
    </row>
    <row r="133" spans="1:19" ht="15.75">
      <c r="A133" s="60" t="s">
        <v>178</v>
      </c>
      <c r="B133" s="67" t="s">
        <v>25</v>
      </c>
      <c r="C133" s="61">
        <v>273.83</v>
      </c>
      <c r="D133" s="62">
        <v>0</v>
      </c>
      <c r="E133" s="62"/>
      <c r="F133" s="82">
        <f>E133/C133</f>
        <v>0</v>
      </c>
      <c r="G133" s="109"/>
      <c r="H133" s="65"/>
      <c r="I133" s="66"/>
      <c r="J133" s="67"/>
      <c r="K133" s="67"/>
      <c r="L133" s="66"/>
      <c r="M133" s="66"/>
      <c r="N133" s="109"/>
      <c r="O133" s="65"/>
      <c r="P133" s="65"/>
      <c r="Q133" s="66"/>
      <c r="R133" s="7"/>
      <c r="S133" s="7"/>
    </row>
    <row r="134" spans="1:19" ht="30">
      <c r="A134" s="60" t="s">
        <v>179</v>
      </c>
      <c r="B134" s="67" t="s">
        <v>180</v>
      </c>
      <c r="C134" s="68">
        <v>40.784999999999997</v>
      </c>
      <c r="D134" s="62">
        <v>24</v>
      </c>
      <c r="E134" s="62">
        <v>27</v>
      </c>
      <c r="F134" s="82">
        <f t="shared" ref="F134:F145" si="37">E134/C134</f>
        <v>0.6620080912100037</v>
      </c>
      <c r="G134" s="109">
        <v>1</v>
      </c>
      <c r="H134" s="65">
        <v>4.166666666666667</v>
      </c>
      <c r="I134" s="66"/>
      <c r="J134" s="67">
        <v>0</v>
      </c>
      <c r="K134" s="67">
        <v>0</v>
      </c>
      <c r="L134" s="66">
        <f t="shared" ref="L134:L136" si="38">E134*M134%</f>
        <v>2.7</v>
      </c>
      <c r="M134" s="66">
        <v>10</v>
      </c>
      <c r="N134" s="109">
        <v>2</v>
      </c>
      <c r="O134" s="65">
        <f t="shared" ref="O134:O136" si="39">N134/E134%</f>
        <v>7.4074074074074066</v>
      </c>
      <c r="P134" s="65">
        <v>2</v>
      </c>
      <c r="Q134" s="66"/>
      <c r="R134" s="7"/>
      <c r="S134" s="7"/>
    </row>
    <row r="135" spans="1:19" ht="30">
      <c r="A135" s="60" t="s">
        <v>181</v>
      </c>
      <c r="B135" s="67" t="s">
        <v>182</v>
      </c>
      <c r="C135" s="68">
        <v>83.35</v>
      </c>
      <c r="D135" s="62">
        <v>29</v>
      </c>
      <c r="E135" s="62">
        <v>31</v>
      </c>
      <c r="F135" s="82">
        <f t="shared" si="37"/>
        <v>0.37192561487702464</v>
      </c>
      <c r="G135" s="109">
        <v>1</v>
      </c>
      <c r="H135" s="65">
        <v>3.4482758620689657</v>
      </c>
      <c r="I135" s="66"/>
      <c r="J135" s="67">
        <v>0</v>
      </c>
      <c r="K135" s="67">
        <v>0</v>
      </c>
      <c r="L135" s="66">
        <f t="shared" si="38"/>
        <v>3.1</v>
      </c>
      <c r="M135" s="66">
        <v>10</v>
      </c>
      <c r="N135" s="109">
        <v>3</v>
      </c>
      <c r="O135" s="65">
        <f t="shared" si="39"/>
        <v>9.67741935483871</v>
      </c>
      <c r="P135" s="65">
        <v>3</v>
      </c>
      <c r="Q135" s="66"/>
      <c r="R135" s="7"/>
      <c r="S135" s="7"/>
    </row>
    <row r="136" spans="1:19" ht="30">
      <c r="A136" s="60" t="s">
        <v>183</v>
      </c>
      <c r="B136" s="67" t="s">
        <v>184</v>
      </c>
      <c r="C136" s="68">
        <v>71.564999999999998</v>
      </c>
      <c r="D136" s="62">
        <v>31</v>
      </c>
      <c r="E136" s="62">
        <v>34</v>
      </c>
      <c r="F136" s="82">
        <f t="shared" si="37"/>
        <v>0.47509257318521625</v>
      </c>
      <c r="G136" s="109">
        <v>1</v>
      </c>
      <c r="H136" s="65">
        <v>3.2258064516129035</v>
      </c>
      <c r="I136" s="66"/>
      <c r="J136" s="67">
        <v>0</v>
      </c>
      <c r="K136" s="67">
        <v>0</v>
      </c>
      <c r="L136" s="66">
        <f t="shared" si="38"/>
        <v>3.4000000000000004</v>
      </c>
      <c r="M136" s="66">
        <v>10</v>
      </c>
      <c r="N136" s="109">
        <v>3</v>
      </c>
      <c r="O136" s="65">
        <f t="shared" si="39"/>
        <v>8.8235294117647047</v>
      </c>
      <c r="P136" s="65">
        <v>3</v>
      </c>
      <c r="Q136" s="66"/>
      <c r="R136" s="7"/>
      <c r="S136" s="7"/>
    </row>
    <row r="137" spans="1:19" ht="15.75">
      <c r="A137" s="60" t="s">
        <v>185</v>
      </c>
      <c r="B137" s="67" t="s">
        <v>186</v>
      </c>
      <c r="C137" s="68">
        <v>33.872999999999998</v>
      </c>
      <c r="D137" s="62">
        <v>15</v>
      </c>
      <c r="E137" s="62"/>
      <c r="F137" s="82">
        <f t="shared" si="37"/>
        <v>0</v>
      </c>
      <c r="G137" s="109"/>
      <c r="H137" s="65"/>
      <c r="I137" s="66"/>
      <c r="J137" s="67"/>
      <c r="K137" s="67"/>
      <c r="L137" s="66"/>
      <c r="M137" s="66"/>
      <c r="N137" s="109"/>
      <c r="O137" s="65"/>
      <c r="P137" s="65"/>
      <c r="Q137" s="66"/>
      <c r="R137" s="7"/>
      <c r="S137" s="7"/>
    </row>
    <row r="138" spans="1:19" ht="15.75">
      <c r="A138" s="60" t="s">
        <v>187</v>
      </c>
      <c r="B138" s="67" t="s">
        <v>188</v>
      </c>
      <c r="C138" s="68">
        <v>35.130000000000003</v>
      </c>
      <c r="D138" s="62">
        <v>0</v>
      </c>
      <c r="E138" s="62"/>
      <c r="F138" s="82">
        <f t="shared" si="37"/>
        <v>0</v>
      </c>
      <c r="G138" s="109"/>
      <c r="H138" s="65"/>
      <c r="I138" s="66"/>
      <c r="J138" s="67"/>
      <c r="K138" s="67"/>
      <c r="L138" s="66"/>
      <c r="M138" s="66"/>
      <c r="N138" s="109"/>
      <c r="O138" s="65"/>
      <c r="P138" s="65"/>
      <c r="Q138" s="66"/>
      <c r="R138" s="7"/>
      <c r="S138" s="7"/>
    </row>
    <row r="139" spans="1:19" ht="15.75">
      <c r="A139" s="60" t="s">
        <v>189</v>
      </c>
      <c r="B139" s="67" t="s">
        <v>190</v>
      </c>
      <c r="C139" s="68">
        <v>119.288</v>
      </c>
      <c r="D139" s="62">
        <v>0</v>
      </c>
      <c r="E139" s="62"/>
      <c r="F139" s="82">
        <f t="shared" si="37"/>
        <v>0</v>
      </c>
      <c r="G139" s="109"/>
      <c r="H139" s="65"/>
      <c r="I139" s="66"/>
      <c r="J139" s="67"/>
      <c r="K139" s="67"/>
      <c r="L139" s="66"/>
      <c r="M139" s="66"/>
      <c r="N139" s="109"/>
      <c r="O139" s="65"/>
      <c r="P139" s="65"/>
      <c r="Q139" s="66"/>
      <c r="R139" s="7"/>
      <c r="S139" s="7"/>
    </row>
    <row r="140" spans="1:19" ht="15.75">
      <c r="A140" s="60" t="s">
        <v>191</v>
      </c>
      <c r="B140" s="67" t="s">
        <v>192</v>
      </c>
      <c r="C140" s="68">
        <v>28.207000000000001</v>
      </c>
      <c r="D140" s="62">
        <v>0</v>
      </c>
      <c r="E140" s="62"/>
      <c r="F140" s="82">
        <f t="shared" si="37"/>
        <v>0</v>
      </c>
      <c r="G140" s="109"/>
      <c r="H140" s="65"/>
      <c r="I140" s="66"/>
      <c r="J140" s="67"/>
      <c r="K140" s="67"/>
      <c r="L140" s="66"/>
      <c r="M140" s="66"/>
      <c r="N140" s="109"/>
      <c r="O140" s="65"/>
      <c r="P140" s="65"/>
      <c r="Q140" s="66"/>
      <c r="R140" s="7"/>
      <c r="S140" s="7"/>
    </row>
    <row r="141" spans="1:19" ht="15.75">
      <c r="A141" s="60" t="s">
        <v>193</v>
      </c>
      <c r="B141" s="67" t="s">
        <v>194</v>
      </c>
      <c r="C141" s="68">
        <v>22.815999999999999</v>
      </c>
      <c r="D141" s="62">
        <v>15</v>
      </c>
      <c r="E141" s="62"/>
      <c r="F141" s="82">
        <f t="shared" si="37"/>
        <v>0</v>
      </c>
      <c r="G141" s="109"/>
      <c r="H141" s="65"/>
      <c r="I141" s="66"/>
      <c r="J141" s="67"/>
      <c r="K141" s="67"/>
      <c r="L141" s="66"/>
      <c r="M141" s="66"/>
      <c r="N141" s="109"/>
      <c r="O141" s="65"/>
      <c r="P141" s="65"/>
      <c r="Q141" s="66"/>
      <c r="R141" s="7"/>
      <c r="S141" s="7"/>
    </row>
    <row r="142" spans="1:19" ht="15.75">
      <c r="A142" s="60" t="s">
        <v>195</v>
      </c>
      <c r="B142" s="69" t="s">
        <v>196</v>
      </c>
      <c r="C142" s="103">
        <v>30.28</v>
      </c>
      <c r="D142" s="62">
        <v>4</v>
      </c>
      <c r="E142" s="62"/>
      <c r="F142" s="82">
        <f t="shared" si="37"/>
        <v>0</v>
      </c>
      <c r="G142" s="109"/>
      <c r="H142" s="65"/>
      <c r="I142" s="66"/>
      <c r="J142" s="67"/>
      <c r="K142" s="67"/>
      <c r="L142" s="66"/>
      <c r="M142" s="66"/>
      <c r="N142" s="109"/>
      <c r="O142" s="65"/>
      <c r="P142" s="65"/>
      <c r="Q142" s="66"/>
      <c r="R142" s="7"/>
      <c r="S142" s="7"/>
    </row>
    <row r="143" spans="1:19" ht="15.75">
      <c r="A143" s="60" t="s">
        <v>197</v>
      </c>
      <c r="B143" s="69" t="s">
        <v>37</v>
      </c>
      <c r="C143" s="103">
        <v>35.409999999999997</v>
      </c>
      <c r="D143" s="62">
        <v>0</v>
      </c>
      <c r="E143" s="62"/>
      <c r="F143" s="82">
        <f t="shared" si="37"/>
        <v>0</v>
      </c>
      <c r="G143" s="109"/>
      <c r="H143" s="65"/>
      <c r="I143" s="66"/>
      <c r="J143" s="67"/>
      <c r="K143" s="66"/>
      <c r="L143" s="66"/>
      <c r="M143" s="66"/>
      <c r="N143" s="109"/>
      <c r="O143" s="65"/>
      <c r="P143" s="65"/>
      <c r="Q143" s="66"/>
      <c r="R143" s="7"/>
      <c r="S143" s="7"/>
    </row>
    <row r="144" spans="1:19" ht="15.75">
      <c r="A144" s="60"/>
      <c r="B144" s="110" t="s">
        <v>105</v>
      </c>
      <c r="C144" s="111"/>
      <c r="D144" s="62"/>
      <c r="E144" s="62">
        <v>53</v>
      </c>
      <c r="F144" s="82"/>
      <c r="G144" s="109"/>
      <c r="H144" s="65"/>
      <c r="I144" s="66"/>
      <c r="J144" s="67"/>
      <c r="K144" s="66"/>
      <c r="L144" s="66"/>
      <c r="M144" s="66"/>
      <c r="N144" s="109"/>
      <c r="O144" s="65"/>
      <c r="P144" s="65"/>
      <c r="Q144" s="66"/>
      <c r="R144" s="7"/>
      <c r="S144" s="7"/>
    </row>
    <row r="145" spans="1:19" ht="15.75">
      <c r="A145" s="66"/>
      <c r="B145" s="73" t="s">
        <v>40</v>
      </c>
      <c r="C145" s="74">
        <f t="shared" ref="C145:E145" si="40">SUM(C133:C143)</f>
        <v>774.53399999999999</v>
      </c>
      <c r="D145" s="75">
        <f t="shared" si="40"/>
        <v>118</v>
      </c>
      <c r="E145" s="75">
        <f t="shared" si="40"/>
        <v>92</v>
      </c>
      <c r="F145" s="82">
        <f t="shared" si="37"/>
        <v>0.11878109934489642</v>
      </c>
      <c r="G145" s="64">
        <f>SUM(G133:G143)</f>
        <v>3</v>
      </c>
      <c r="H145" s="65">
        <v>2.5423728813559325</v>
      </c>
      <c r="I145" s="66"/>
      <c r="J145" s="75">
        <v>0</v>
      </c>
      <c r="K145" s="66">
        <v>0</v>
      </c>
      <c r="L145" s="66">
        <f>SUM(L133:L143)</f>
        <v>9.2000000000000011</v>
      </c>
      <c r="M145" s="66"/>
      <c r="N145" s="64">
        <f>SUM(N133:N143)</f>
        <v>8</v>
      </c>
      <c r="O145" s="65">
        <f t="shared" ref="O145" si="41">N145/E145%</f>
        <v>8.695652173913043</v>
      </c>
      <c r="P145" s="65"/>
      <c r="Q145" s="66"/>
      <c r="R145" s="7"/>
      <c r="S145" s="7"/>
    </row>
    <row r="146" spans="1:19" ht="15.75">
      <c r="A146" s="108" t="s">
        <v>198</v>
      </c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7"/>
      <c r="S146" s="7"/>
    </row>
    <row r="147" spans="1:19" ht="15.75">
      <c r="A147" s="60" t="s">
        <v>199</v>
      </c>
      <c r="B147" s="67" t="s">
        <v>50</v>
      </c>
      <c r="C147" s="68">
        <v>223.19</v>
      </c>
      <c r="D147" s="62">
        <v>0</v>
      </c>
      <c r="E147" s="62">
        <v>0</v>
      </c>
      <c r="F147" s="82">
        <v>0</v>
      </c>
      <c r="G147" s="64"/>
      <c r="H147" s="65"/>
      <c r="I147" s="66"/>
      <c r="J147" s="67"/>
      <c r="K147" s="66"/>
      <c r="L147" s="66"/>
      <c r="M147" s="66"/>
      <c r="N147" s="64"/>
      <c r="O147" s="65"/>
      <c r="P147" s="65"/>
      <c r="Q147" s="66"/>
      <c r="R147" s="7"/>
      <c r="S147" s="7"/>
    </row>
    <row r="148" spans="1:19" ht="30">
      <c r="A148" s="60" t="s">
        <v>200</v>
      </c>
      <c r="B148" s="67" t="s">
        <v>201</v>
      </c>
      <c r="C148" s="68">
        <v>146.21600000000001</v>
      </c>
      <c r="D148" s="62">
        <v>29</v>
      </c>
      <c r="E148" s="62">
        <v>53</v>
      </c>
      <c r="F148" s="82">
        <v>0</v>
      </c>
      <c r="G148" s="64"/>
      <c r="H148" s="65"/>
      <c r="I148" s="66"/>
      <c r="J148" s="67"/>
      <c r="K148" s="66"/>
      <c r="L148" s="66">
        <f t="shared" ref="L148" si="42">E148*M148%</f>
        <v>5.3000000000000007</v>
      </c>
      <c r="M148" s="66">
        <v>10</v>
      </c>
      <c r="N148" s="64">
        <v>5</v>
      </c>
      <c r="O148" s="65">
        <v>0</v>
      </c>
      <c r="P148" s="65">
        <v>5</v>
      </c>
      <c r="Q148" s="66"/>
      <c r="R148" s="7"/>
      <c r="S148" s="7"/>
    </row>
    <row r="149" spans="1:19" ht="15.75">
      <c r="A149" s="60" t="s">
        <v>202</v>
      </c>
      <c r="B149" s="67" t="s">
        <v>203</v>
      </c>
      <c r="C149" s="68">
        <v>125.91</v>
      </c>
      <c r="D149" s="62">
        <v>0</v>
      </c>
      <c r="E149" s="62">
        <v>0</v>
      </c>
      <c r="F149" s="82">
        <v>0</v>
      </c>
      <c r="G149" s="64"/>
      <c r="H149" s="65"/>
      <c r="I149" s="66"/>
      <c r="J149" s="67"/>
      <c r="K149" s="66"/>
      <c r="L149" s="66"/>
      <c r="M149" s="66"/>
      <c r="N149" s="64"/>
      <c r="O149" s="65"/>
      <c r="P149" s="65"/>
      <c r="Q149" s="66"/>
      <c r="R149" s="7"/>
      <c r="S149" s="7"/>
    </row>
    <row r="150" spans="1:19" ht="15.75">
      <c r="A150" s="60"/>
      <c r="B150" s="90" t="s">
        <v>67</v>
      </c>
      <c r="C150" s="91"/>
      <c r="D150" s="62"/>
      <c r="E150" s="62">
        <v>42</v>
      </c>
      <c r="F150" s="82"/>
      <c r="G150" s="64"/>
      <c r="H150" s="65"/>
      <c r="I150" s="66"/>
      <c r="J150" s="67"/>
      <c r="K150" s="66"/>
      <c r="L150" s="66"/>
      <c r="M150" s="66"/>
      <c r="N150" s="64"/>
      <c r="O150" s="65"/>
      <c r="P150" s="65"/>
      <c r="Q150" s="66"/>
      <c r="R150" s="7"/>
      <c r="S150" s="7"/>
    </row>
    <row r="151" spans="1:19" ht="15.75">
      <c r="A151" s="66"/>
      <c r="B151" s="73" t="s">
        <v>40</v>
      </c>
      <c r="C151" s="75">
        <f>SUM(C147:C149)</f>
        <v>495.31600000000003</v>
      </c>
      <c r="D151" s="75">
        <f>SUM(D147:D149)</f>
        <v>29</v>
      </c>
      <c r="E151" s="75">
        <f>SUM(E147:E150)</f>
        <v>95</v>
      </c>
      <c r="F151" s="98">
        <f>SUM(F147:F148)</f>
        <v>0</v>
      </c>
      <c r="G151" s="64">
        <f>SUM(G147:G149)</f>
        <v>0</v>
      </c>
      <c r="H151" s="65">
        <v>0</v>
      </c>
      <c r="I151" s="66"/>
      <c r="J151" s="75">
        <v>0</v>
      </c>
      <c r="K151" s="66">
        <v>0</v>
      </c>
      <c r="L151" s="66">
        <f>SUM(L147:L149)</f>
        <v>5.3000000000000007</v>
      </c>
      <c r="M151" s="66"/>
      <c r="N151" s="64">
        <f>SUM(N147:N149)</f>
        <v>5</v>
      </c>
      <c r="O151" s="65">
        <v>0</v>
      </c>
      <c r="P151" s="65"/>
      <c r="Q151" s="66"/>
      <c r="R151" s="7"/>
      <c r="S151" s="7"/>
    </row>
    <row r="152" spans="1:19" ht="15.75">
      <c r="A152" s="108" t="s">
        <v>204</v>
      </c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7"/>
      <c r="S152" s="7"/>
    </row>
    <row r="153" spans="1:19" ht="15.75">
      <c r="A153" s="60" t="s">
        <v>205</v>
      </c>
      <c r="B153" s="67" t="s">
        <v>50</v>
      </c>
      <c r="C153" s="61">
        <v>768.25</v>
      </c>
      <c r="D153" s="62">
        <v>4867</v>
      </c>
      <c r="E153" s="62"/>
      <c r="F153" s="82">
        <f>E153/C153</f>
        <v>0</v>
      </c>
      <c r="G153" s="64"/>
      <c r="H153" s="65"/>
      <c r="I153" s="66"/>
      <c r="J153" s="67"/>
      <c r="K153" s="66"/>
      <c r="L153" s="66"/>
      <c r="M153" s="66"/>
      <c r="N153" s="64"/>
      <c r="O153" s="65"/>
      <c r="P153" s="65"/>
      <c r="Q153" s="66"/>
      <c r="R153" s="7"/>
      <c r="S153" s="7"/>
    </row>
    <row r="154" spans="1:19" ht="30">
      <c r="A154" s="60" t="s">
        <v>206</v>
      </c>
      <c r="B154" s="67" t="s">
        <v>207</v>
      </c>
      <c r="C154" s="68">
        <v>191.41800000000001</v>
      </c>
      <c r="D154" s="62">
        <v>47</v>
      </c>
      <c r="E154" s="62">
        <v>42</v>
      </c>
      <c r="F154" s="82">
        <f t="shared" ref="F154:F161" si="43">E154/C154</f>
        <v>0.21941510202802245</v>
      </c>
      <c r="G154" s="64">
        <v>2</v>
      </c>
      <c r="H154" s="65">
        <v>4.2553191489361701</v>
      </c>
      <c r="I154" s="66"/>
      <c r="J154" s="67">
        <v>0</v>
      </c>
      <c r="K154" s="66">
        <v>0</v>
      </c>
      <c r="L154" s="66">
        <f t="shared" ref="L154:L156" si="44">E154*M154%</f>
        <v>4.2</v>
      </c>
      <c r="M154" s="66">
        <v>10</v>
      </c>
      <c r="N154" s="64">
        <v>3</v>
      </c>
      <c r="O154" s="65">
        <f t="shared" ref="O154:O161" si="45">N154/E154%</f>
        <v>7.1428571428571432</v>
      </c>
      <c r="P154" s="65">
        <v>3</v>
      </c>
      <c r="Q154" s="66"/>
      <c r="R154" s="7"/>
      <c r="S154" s="7"/>
    </row>
    <row r="155" spans="1:19" ht="30">
      <c r="A155" s="60" t="s">
        <v>208</v>
      </c>
      <c r="B155" s="67" t="s">
        <v>209</v>
      </c>
      <c r="C155" s="68">
        <v>164.13</v>
      </c>
      <c r="D155" s="62">
        <v>52</v>
      </c>
      <c r="E155" s="62">
        <v>49</v>
      </c>
      <c r="F155" s="82">
        <f t="shared" si="43"/>
        <v>0.29854383720221778</v>
      </c>
      <c r="G155" s="64"/>
      <c r="H155" s="65"/>
      <c r="I155" s="66"/>
      <c r="J155" s="67"/>
      <c r="K155" s="66"/>
      <c r="L155" s="66">
        <f t="shared" si="44"/>
        <v>4.9000000000000004</v>
      </c>
      <c r="M155" s="66">
        <v>10</v>
      </c>
      <c r="N155" s="64">
        <v>3</v>
      </c>
      <c r="O155" s="65">
        <f t="shared" si="45"/>
        <v>6.1224489795918364</v>
      </c>
      <c r="P155" s="65">
        <v>3</v>
      </c>
      <c r="Q155" s="66"/>
    </row>
    <row r="156" spans="1:19" ht="30">
      <c r="A156" s="60" t="s">
        <v>210</v>
      </c>
      <c r="B156" s="67" t="s">
        <v>211</v>
      </c>
      <c r="C156" s="68">
        <v>258.22300000000001</v>
      </c>
      <c r="D156" s="62">
        <v>22</v>
      </c>
      <c r="E156" s="62">
        <v>22</v>
      </c>
      <c r="F156" s="82">
        <f t="shared" si="43"/>
        <v>8.5197677976012978E-2</v>
      </c>
      <c r="G156" s="64">
        <v>2</v>
      </c>
      <c r="H156" s="65">
        <v>10</v>
      </c>
      <c r="I156" s="66"/>
      <c r="J156" s="67"/>
      <c r="K156" s="66"/>
      <c r="L156" s="66">
        <f t="shared" si="44"/>
        <v>2.2000000000000002</v>
      </c>
      <c r="M156" s="66">
        <v>10</v>
      </c>
      <c r="N156" s="64">
        <v>2</v>
      </c>
      <c r="O156" s="65">
        <f t="shared" si="45"/>
        <v>9.0909090909090917</v>
      </c>
      <c r="P156" s="65">
        <v>2</v>
      </c>
      <c r="Q156" s="66"/>
    </row>
    <row r="157" spans="1:19" ht="15.75">
      <c r="A157" s="60" t="s">
        <v>212</v>
      </c>
      <c r="B157" s="67" t="s">
        <v>213</v>
      </c>
      <c r="C157" s="68">
        <v>31.01</v>
      </c>
      <c r="D157" s="62">
        <v>3600</v>
      </c>
      <c r="E157" s="62"/>
      <c r="F157" s="82">
        <f t="shared" si="43"/>
        <v>0</v>
      </c>
      <c r="G157" s="64"/>
      <c r="H157" s="65"/>
      <c r="I157" s="66"/>
      <c r="J157" s="68"/>
      <c r="K157" s="66"/>
      <c r="L157" s="66"/>
      <c r="M157" s="66"/>
      <c r="N157" s="64"/>
      <c r="O157" s="65"/>
      <c r="P157" s="65"/>
      <c r="Q157" s="66"/>
    </row>
    <row r="158" spans="1:19" ht="15.75">
      <c r="A158" s="60" t="s">
        <v>214</v>
      </c>
      <c r="B158" s="69" t="s">
        <v>215</v>
      </c>
      <c r="C158" s="103">
        <v>45.381</v>
      </c>
      <c r="D158" s="62">
        <v>0</v>
      </c>
      <c r="E158" s="62">
        <v>789</v>
      </c>
      <c r="F158" s="82">
        <f t="shared" si="43"/>
        <v>17.386130759568982</v>
      </c>
      <c r="G158" s="64"/>
      <c r="H158" s="65"/>
      <c r="I158" s="66"/>
      <c r="J158" s="67"/>
      <c r="K158" s="66"/>
      <c r="L158" s="66"/>
      <c r="M158" s="66"/>
      <c r="N158" s="64"/>
      <c r="O158" s="65"/>
      <c r="P158" s="65"/>
      <c r="Q158" s="66"/>
    </row>
    <row r="159" spans="1:19" ht="15.75">
      <c r="A159" s="60" t="s">
        <v>216</v>
      </c>
      <c r="B159" s="69" t="s">
        <v>217</v>
      </c>
      <c r="C159" s="112">
        <v>20.49</v>
      </c>
      <c r="D159" s="62">
        <v>400</v>
      </c>
      <c r="E159" s="62"/>
      <c r="F159" s="82">
        <f t="shared" si="43"/>
        <v>0</v>
      </c>
      <c r="G159" s="64"/>
      <c r="H159" s="65"/>
      <c r="I159" s="66"/>
      <c r="J159" s="71"/>
      <c r="K159" s="66"/>
      <c r="L159" s="66"/>
      <c r="M159" s="66"/>
      <c r="N159" s="64"/>
      <c r="O159" s="65"/>
      <c r="P159" s="65"/>
      <c r="Q159" s="66"/>
    </row>
    <row r="160" spans="1:19" ht="15.75">
      <c r="A160" s="60" t="s">
        <v>218</v>
      </c>
      <c r="B160" s="99" t="s">
        <v>219</v>
      </c>
      <c r="C160" s="86">
        <v>73.016999999999996</v>
      </c>
      <c r="D160" s="86">
        <v>0</v>
      </c>
      <c r="E160" s="86">
        <v>788</v>
      </c>
      <c r="F160" s="82">
        <f t="shared" si="43"/>
        <v>10.792007340756262</v>
      </c>
      <c r="G160" s="64"/>
      <c r="H160" s="65"/>
      <c r="I160" s="66"/>
      <c r="J160" s="86"/>
      <c r="K160" s="66"/>
      <c r="L160" s="66"/>
      <c r="M160" s="66"/>
      <c r="N160" s="64"/>
      <c r="O160" s="65"/>
      <c r="P160" s="65"/>
      <c r="Q160" s="66"/>
    </row>
    <row r="161" spans="1:19" s="79" customFormat="1" ht="15.75">
      <c r="A161" s="64"/>
      <c r="B161" s="73" t="s">
        <v>40</v>
      </c>
      <c r="C161" s="74">
        <f t="shared" ref="C161:E161" si="46">SUM(C153:C160)</f>
        <v>1551.9190000000001</v>
      </c>
      <c r="D161" s="75">
        <f t="shared" si="46"/>
        <v>8988</v>
      </c>
      <c r="E161" s="75">
        <f t="shared" si="46"/>
        <v>1690</v>
      </c>
      <c r="F161" s="82">
        <f t="shared" si="43"/>
        <v>1.0889743601309088</v>
      </c>
      <c r="G161" s="64">
        <f t="shared" ref="G161" si="47">SUM(G153:G160)</f>
        <v>4</v>
      </c>
      <c r="H161" s="65">
        <v>5.5629728526924792E-2</v>
      </c>
      <c r="I161" s="64"/>
      <c r="J161" s="75">
        <f t="shared" ref="J161:N161" si="48">SUM(J153:J160)</f>
        <v>0</v>
      </c>
      <c r="K161" s="65">
        <v>0</v>
      </c>
      <c r="L161" s="64">
        <f t="shared" si="48"/>
        <v>11.3</v>
      </c>
      <c r="M161" s="64"/>
      <c r="N161" s="64">
        <f t="shared" si="48"/>
        <v>8</v>
      </c>
      <c r="O161" s="65">
        <f t="shared" si="45"/>
        <v>0.47337278106508879</v>
      </c>
      <c r="P161" s="65"/>
      <c r="Q161" s="64"/>
      <c r="R161" s="78"/>
      <c r="S161" s="78"/>
    </row>
    <row r="162" spans="1:19">
      <c r="A162" s="80" t="s">
        <v>220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1:19" ht="15.75">
      <c r="A163" s="60" t="s">
        <v>221</v>
      </c>
      <c r="B163" s="67" t="s">
        <v>50</v>
      </c>
      <c r="C163" s="68">
        <v>2410.6999999999998</v>
      </c>
      <c r="D163" s="62">
        <v>36</v>
      </c>
      <c r="E163" s="62"/>
      <c r="F163" s="82">
        <f>E163/C163</f>
        <v>0</v>
      </c>
      <c r="G163" s="64"/>
      <c r="H163" s="65"/>
      <c r="I163" s="66"/>
      <c r="J163" s="67"/>
      <c r="K163" s="66"/>
      <c r="L163" s="66"/>
      <c r="M163" s="66"/>
      <c r="N163" s="64"/>
      <c r="O163" s="65"/>
      <c r="P163" s="65"/>
      <c r="Q163" s="66"/>
    </row>
    <row r="164" spans="1:19" ht="30">
      <c r="A164" s="60" t="s">
        <v>222</v>
      </c>
      <c r="B164" s="67" t="s">
        <v>223</v>
      </c>
      <c r="C164" s="68">
        <v>150.298</v>
      </c>
      <c r="D164" s="62">
        <v>14</v>
      </c>
      <c r="E164" s="62"/>
      <c r="F164" s="82">
        <f t="shared" ref="F164:F168" si="49">E164/C164</f>
        <v>0</v>
      </c>
      <c r="G164" s="64"/>
      <c r="H164" s="65"/>
      <c r="I164" s="66"/>
      <c r="J164" s="67"/>
      <c r="K164" s="66"/>
      <c r="L164" s="66"/>
      <c r="M164" s="66"/>
      <c r="N164" s="64"/>
      <c r="O164" s="65"/>
      <c r="P164" s="65"/>
      <c r="Q164" s="66"/>
    </row>
    <row r="165" spans="1:19" ht="15.75">
      <c r="A165" s="60" t="s">
        <v>224</v>
      </c>
      <c r="B165" s="67" t="s">
        <v>225</v>
      </c>
      <c r="C165" s="68">
        <v>1607.3</v>
      </c>
      <c r="D165" s="62">
        <v>0</v>
      </c>
      <c r="E165" s="62"/>
      <c r="F165" s="82">
        <f t="shared" si="49"/>
        <v>0</v>
      </c>
      <c r="G165" s="64"/>
      <c r="H165" s="65"/>
      <c r="I165" s="66"/>
      <c r="J165" s="67"/>
      <c r="K165" s="66"/>
      <c r="L165" s="66"/>
      <c r="M165" s="66"/>
      <c r="N165" s="64"/>
      <c r="O165" s="65"/>
      <c r="P165" s="65"/>
      <c r="Q165" s="66"/>
    </row>
    <row r="166" spans="1:19" ht="15.75">
      <c r="A166" s="60" t="s">
        <v>226</v>
      </c>
      <c r="B166" s="67" t="s">
        <v>227</v>
      </c>
      <c r="C166" s="68">
        <v>252.64</v>
      </c>
      <c r="D166" s="62">
        <v>0</v>
      </c>
      <c r="E166" s="62"/>
      <c r="F166" s="82">
        <f t="shared" si="49"/>
        <v>0</v>
      </c>
      <c r="G166" s="64"/>
      <c r="H166" s="65"/>
      <c r="I166" s="66"/>
      <c r="J166" s="67"/>
      <c r="K166" s="66"/>
      <c r="L166" s="66"/>
      <c r="M166" s="66"/>
      <c r="N166" s="64"/>
      <c r="O166" s="65"/>
      <c r="P166" s="65"/>
      <c r="Q166" s="66"/>
    </row>
    <row r="167" spans="1:19" ht="15.75">
      <c r="A167" s="60"/>
      <c r="B167" s="90" t="s">
        <v>105</v>
      </c>
      <c r="C167" s="91"/>
      <c r="D167" s="62"/>
      <c r="E167" s="62">
        <v>85</v>
      </c>
      <c r="F167" s="82"/>
      <c r="G167" s="64"/>
      <c r="H167" s="65"/>
      <c r="I167" s="66"/>
      <c r="J167" s="67"/>
      <c r="K167" s="66"/>
      <c r="L167" s="66"/>
      <c r="M167" s="66"/>
      <c r="N167" s="64"/>
      <c r="O167" s="65"/>
      <c r="P167" s="65"/>
      <c r="Q167" s="66"/>
    </row>
    <row r="168" spans="1:19" s="79" customFormat="1" ht="15.75">
      <c r="A168" s="64"/>
      <c r="B168" s="73" t="s">
        <v>40</v>
      </c>
      <c r="C168" s="74">
        <f>SUM(C163:C166)</f>
        <v>4420.9380000000001</v>
      </c>
      <c r="D168" s="75">
        <f>SUM(D163:D166)</f>
        <v>50</v>
      </c>
      <c r="E168" s="75">
        <f>SUM(E163:E166)</f>
        <v>0</v>
      </c>
      <c r="F168" s="82">
        <f t="shared" si="49"/>
        <v>0</v>
      </c>
      <c r="G168" s="64">
        <f>SUM(G163:G166)</f>
        <v>0</v>
      </c>
      <c r="H168" s="65">
        <v>0</v>
      </c>
      <c r="I168" s="64"/>
      <c r="J168" s="75">
        <v>0</v>
      </c>
      <c r="K168" s="64">
        <v>0</v>
      </c>
      <c r="L168" s="64">
        <f>SUM(L163:L165)</f>
        <v>0</v>
      </c>
      <c r="M168" s="64"/>
      <c r="N168" s="64">
        <f>SUM(N163:N166)</f>
        <v>0</v>
      </c>
      <c r="O168" s="65">
        <v>0</v>
      </c>
      <c r="P168" s="65"/>
      <c r="Q168" s="64"/>
      <c r="R168" s="78"/>
      <c r="S168" s="78"/>
    </row>
    <row r="169" spans="1:19">
      <c r="A169" s="93" t="s">
        <v>228</v>
      </c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</row>
    <row r="170" spans="1:19" ht="15.75">
      <c r="A170" s="60" t="s">
        <v>229</v>
      </c>
      <c r="B170" s="67" t="s">
        <v>25</v>
      </c>
      <c r="C170" s="61">
        <v>4284.8</v>
      </c>
      <c r="D170" s="67">
        <v>0</v>
      </c>
      <c r="E170" s="67">
        <v>12</v>
      </c>
      <c r="F170" s="97">
        <f>E170/C170</f>
        <v>2.8005974607916355E-3</v>
      </c>
      <c r="G170" s="64"/>
      <c r="H170" s="65"/>
      <c r="I170" s="66"/>
      <c r="J170" s="67"/>
      <c r="K170" s="66"/>
      <c r="L170" s="66"/>
      <c r="M170" s="66"/>
      <c r="N170" s="64"/>
      <c r="O170" s="65"/>
      <c r="P170" s="65"/>
      <c r="Q170" s="66"/>
    </row>
    <row r="171" spans="1:19" s="79" customFormat="1" ht="15.75">
      <c r="A171" s="64"/>
      <c r="B171" s="73" t="s">
        <v>40</v>
      </c>
      <c r="C171" s="74">
        <f>SUM(C170)</f>
        <v>4284.8</v>
      </c>
      <c r="D171" s="75">
        <f>SUM(D170)</f>
        <v>0</v>
      </c>
      <c r="E171" s="75">
        <f>SUM(E170)</f>
        <v>12</v>
      </c>
      <c r="F171" s="98">
        <v>0</v>
      </c>
      <c r="G171" s="64">
        <f>SUM(G170)</f>
        <v>0</v>
      </c>
      <c r="H171" s="77"/>
      <c r="I171" s="64"/>
      <c r="J171" s="75">
        <f>SUM(J170:J170)</f>
        <v>0</v>
      </c>
      <c r="K171" s="64">
        <v>0</v>
      </c>
      <c r="L171" s="64">
        <f>SUM(L170)</f>
        <v>0</v>
      </c>
      <c r="M171" s="64"/>
      <c r="N171" s="64">
        <f>SUM(N170)</f>
        <v>0</v>
      </c>
      <c r="O171" s="77"/>
      <c r="P171" s="77"/>
      <c r="Q171" s="64"/>
      <c r="R171" s="78"/>
      <c r="S171" s="78"/>
    </row>
    <row r="172" spans="1:19">
      <c r="A172" s="93" t="s">
        <v>230</v>
      </c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7"/>
      <c r="S172" s="7"/>
    </row>
    <row r="173" spans="1:19" ht="15.75">
      <c r="A173" s="60" t="s">
        <v>231</v>
      </c>
      <c r="B173" s="67" t="s">
        <v>50</v>
      </c>
      <c r="C173" s="68">
        <v>528.39</v>
      </c>
      <c r="D173" s="62">
        <v>0</v>
      </c>
      <c r="E173" s="62">
        <v>0</v>
      </c>
      <c r="F173" s="82">
        <f t="shared" ref="F173:F184" si="50">E173/C173</f>
        <v>0</v>
      </c>
      <c r="G173" s="64"/>
      <c r="H173" s="65"/>
      <c r="I173" s="66"/>
      <c r="J173" s="67"/>
      <c r="K173" s="67"/>
      <c r="L173" s="66"/>
      <c r="M173" s="66"/>
      <c r="N173" s="64"/>
      <c r="O173" s="65"/>
      <c r="P173" s="65"/>
      <c r="Q173" s="66"/>
      <c r="R173" s="7"/>
      <c r="S173" s="7"/>
    </row>
    <row r="174" spans="1:19" ht="30">
      <c r="A174" s="60" t="s">
        <v>232</v>
      </c>
      <c r="B174" s="67" t="s">
        <v>233</v>
      </c>
      <c r="C174" s="68">
        <v>369.51</v>
      </c>
      <c r="D174" s="62">
        <v>83</v>
      </c>
      <c r="E174" s="62">
        <v>85</v>
      </c>
      <c r="F174" s="82">
        <f t="shared" si="50"/>
        <v>0.23003436984114098</v>
      </c>
      <c r="G174" s="64">
        <v>4</v>
      </c>
      <c r="H174" s="65">
        <v>4.8192771084337354</v>
      </c>
      <c r="I174" s="66"/>
      <c r="J174" s="67">
        <v>0</v>
      </c>
      <c r="K174" s="67">
        <v>0</v>
      </c>
      <c r="L174" s="66">
        <f t="shared" ref="L174" si="51">E174*M174%</f>
        <v>8.5</v>
      </c>
      <c r="M174" s="66">
        <v>10</v>
      </c>
      <c r="N174" s="64">
        <v>8</v>
      </c>
      <c r="O174" s="65">
        <f t="shared" ref="O174:O184" si="52">N174/E174%</f>
        <v>9.4117647058823533</v>
      </c>
      <c r="P174" s="65"/>
      <c r="Q174" s="66"/>
      <c r="R174" s="7"/>
      <c r="S174" s="7"/>
    </row>
    <row r="175" spans="1:19" ht="15.75">
      <c r="A175" s="60" t="s">
        <v>234</v>
      </c>
      <c r="B175" s="67" t="s">
        <v>235</v>
      </c>
      <c r="C175" s="68">
        <v>30.57</v>
      </c>
      <c r="D175" s="62">
        <v>0</v>
      </c>
      <c r="E175" s="62">
        <v>0</v>
      </c>
      <c r="F175" s="82">
        <f t="shared" si="50"/>
        <v>0</v>
      </c>
      <c r="G175" s="64"/>
      <c r="H175" s="65"/>
      <c r="I175" s="66"/>
      <c r="J175" s="67"/>
      <c r="K175" s="67"/>
      <c r="L175" s="66"/>
      <c r="M175" s="66"/>
      <c r="N175" s="64"/>
      <c r="O175" s="65"/>
      <c r="P175" s="65"/>
      <c r="Q175" s="66"/>
      <c r="R175" s="7"/>
      <c r="S175" s="7"/>
    </row>
    <row r="176" spans="1:19" ht="15.75">
      <c r="A176" s="60" t="s">
        <v>236</v>
      </c>
      <c r="B176" s="67" t="s">
        <v>237</v>
      </c>
      <c r="C176" s="68">
        <v>47.12</v>
      </c>
      <c r="D176" s="62">
        <v>0</v>
      </c>
      <c r="E176" s="62">
        <v>0</v>
      </c>
      <c r="F176" s="82">
        <f t="shared" si="50"/>
        <v>0</v>
      </c>
      <c r="G176" s="64"/>
      <c r="H176" s="65"/>
      <c r="I176" s="66"/>
      <c r="J176" s="67"/>
      <c r="K176" s="67"/>
      <c r="L176" s="66"/>
      <c r="M176" s="66"/>
      <c r="N176" s="64"/>
      <c r="O176" s="65"/>
      <c r="P176" s="65"/>
      <c r="Q176" s="66"/>
      <c r="R176" s="7"/>
      <c r="S176" s="7"/>
    </row>
    <row r="177" spans="1:19" ht="15.75">
      <c r="A177" s="60" t="s">
        <v>238</v>
      </c>
      <c r="B177" s="67" t="s">
        <v>239</v>
      </c>
      <c r="C177" s="68">
        <v>299.57</v>
      </c>
      <c r="D177" s="62">
        <v>0</v>
      </c>
      <c r="E177" s="62">
        <v>0</v>
      </c>
      <c r="F177" s="82">
        <f t="shared" si="50"/>
        <v>0</v>
      </c>
      <c r="G177" s="64"/>
      <c r="H177" s="65"/>
      <c r="I177" s="66"/>
      <c r="J177" s="67"/>
      <c r="K177" s="67"/>
      <c r="L177" s="66"/>
      <c r="M177" s="66"/>
      <c r="N177" s="64"/>
      <c r="O177" s="65"/>
      <c r="P177" s="65"/>
      <c r="Q177" s="66"/>
      <c r="R177" s="7"/>
      <c r="S177" s="7"/>
    </row>
    <row r="178" spans="1:19" ht="15.75">
      <c r="A178" s="60" t="s">
        <v>240</v>
      </c>
      <c r="B178" s="67" t="s">
        <v>241</v>
      </c>
      <c r="C178" s="68">
        <v>54.54</v>
      </c>
      <c r="D178" s="62">
        <v>0</v>
      </c>
      <c r="E178" s="62">
        <v>0</v>
      </c>
      <c r="F178" s="82">
        <f t="shared" si="50"/>
        <v>0</v>
      </c>
      <c r="G178" s="64"/>
      <c r="H178" s="65"/>
      <c r="I178" s="66"/>
      <c r="J178" s="67"/>
      <c r="K178" s="67"/>
      <c r="L178" s="66"/>
      <c r="M178" s="66"/>
      <c r="N178" s="64"/>
      <c r="O178" s="65"/>
      <c r="P178" s="65"/>
      <c r="Q178" s="66"/>
      <c r="R178" s="7"/>
      <c r="S178" s="7"/>
    </row>
    <row r="179" spans="1:19" ht="15.75">
      <c r="A179" s="60" t="s">
        <v>242</v>
      </c>
      <c r="B179" s="69" t="s">
        <v>243</v>
      </c>
      <c r="C179" s="61">
        <v>35.200000000000003</v>
      </c>
      <c r="D179" s="62">
        <v>0</v>
      </c>
      <c r="E179" s="62">
        <v>0</v>
      </c>
      <c r="F179" s="82">
        <f t="shared" si="50"/>
        <v>0</v>
      </c>
      <c r="G179" s="64"/>
      <c r="H179" s="65"/>
      <c r="I179" s="66"/>
      <c r="J179" s="67"/>
      <c r="K179" s="67"/>
      <c r="L179" s="66"/>
      <c r="M179" s="66"/>
      <c r="N179" s="64"/>
      <c r="O179" s="65"/>
      <c r="P179" s="65"/>
      <c r="Q179" s="66"/>
      <c r="R179" s="7"/>
      <c r="S179" s="7"/>
    </row>
    <row r="180" spans="1:19" ht="15.75">
      <c r="A180" s="60" t="s">
        <v>244</v>
      </c>
      <c r="B180" s="86" t="s">
        <v>245</v>
      </c>
      <c r="C180" s="113">
        <v>27.66</v>
      </c>
      <c r="D180" s="114">
        <v>0</v>
      </c>
      <c r="E180" s="114">
        <v>0</v>
      </c>
      <c r="F180" s="82">
        <f t="shared" si="50"/>
        <v>0</v>
      </c>
      <c r="G180" s="64"/>
      <c r="H180" s="65"/>
      <c r="I180" s="66"/>
      <c r="J180" s="67"/>
      <c r="K180" s="67"/>
      <c r="L180" s="66"/>
      <c r="M180" s="66"/>
      <c r="N180" s="64"/>
      <c r="O180" s="65"/>
      <c r="P180" s="65"/>
      <c r="Q180" s="66"/>
      <c r="R180" s="7"/>
      <c r="S180" s="7"/>
    </row>
    <row r="181" spans="1:19" ht="15.75">
      <c r="A181" s="60" t="s">
        <v>246</v>
      </c>
      <c r="B181" s="88" t="s">
        <v>247</v>
      </c>
      <c r="C181" s="87">
        <v>58.94</v>
      </c>
      <c r="D181" s="86">
        <v>0</v>
      </c>
      <c r="E181" s="86">
        <v>0</v>
      </c>
      <c r="F181" s="82">
        <f t="shared" si="50"/>
        <v>0</v>
      </c>
      <c r="G181" s="64"/>
      <c r="H181" s="65"/>
      <c r="I181" s="66"/>
      <c r="J181" s="67"/>
      <c r="K181" s="67"/>
      <c r="L181" s="66"/>
      <c r="M181" s="66"/>
      <c r="N181" s="64"/>
      <c r="O181" s="65"/>
      <c r="P181" s="65"/>
      <c r="Q181" s="66"/>
      <c r="R181" s="7"/>
      <c r="S181" s="7"/>
    </row>
    <row r="182" spans="1:19" ht="15.75">
      <c r="A182" s="60" t="s">
        <v>248</v>
      </c>
      <c r="B182" s="86" t="s">
        <v>249</v>
      </c>
      <c r="C182" s="87">
        <v>91.3</v>
      </c>
      <c r="D182" s="86">
        <v>0</v>
      </c>
      <c r="E182" s="86">
        <v>0</v>
      </c>
      <c r="F182" s="82">
        <f t="shared" si="50"/>
        <v>0</v>
      </c>
      <c r="G182" s="64"/>
      <c r="H182" s="65"/>
      <c r="I182" s="66"/>
      <c r="J182" s="67"/>
      <c r="K182" s="67"/>
      <c r="L182" s="66"/>
      <c r="M182" s="66"/>
      <c r="N182" s="64"/>
      <c r="O182" s="65"/>
      <c r="P182" s="65"/>
      <c r="Q182" s="66"/>
      <c r="R182" s="7"/>
      <c r="S182" s="7"/>
    </row>
    <row r="183" spans="1:19" ht="15.75">
      <c r="A183" s="60"/>
      <c r="B183" s="88" t="s">
        <v>105</v>
      </c>
      <c r="C183" s="89"/>
      <c r="D183" s="86"/>
      <c r="E183" s="86">
        <v>14</v>
      </c>
      <c r="F183" s="82"/>
      <c r="G183" s="64"/>
      <c r="H183" s="65"/>
      <c r="I183" s="66"/>
      <c r="J183" s="67"/>
      <c r="K183" s="67"/>
      <c r="L183" s="66"/>
      <c r="M183" s="66"/>
      <c r="N183" s="64"/>
      <c r="O183" s="65"/>
      <c r="P183" s="65"/>
      <c r="Q183" s="66"/>
      <c r="R183" s="7"/>
      <c r="S183" s="7"/>
    </row>
    <row r="184" spans="1:19" ht="15.75">
      <c r="A184" s="66"/>
      <c r="B184" s="73" t="s">
        <v>40</v>
      </c>
      <c r="C184" s="74">
        <f>C182+C181+C180+C179+C178+C177+C176+C175+C174+C173</f>
        <v>1542.8000000000002</v>
      </c>
      <c r="D184" s="75">
        <f>SUM(D173:D182)</f>
        <v>83</v>
      </c>
      <c r="E184" s="75">
        <f>SUM(E173:E183)</f>
        <v>99</v>
      </c>
      <c r="F184" s="82">
        <f t="shared" si="50"/>
        <v>6.4169043297899908E-2</v>
      </c>
      <c r="G184" s="64">
        <f>SUM(G173:G180)</f>
        <v>4</v>
      </c>
      <c r="H184" s="65">
        <v>4.8192771084337354</v>
      </c>
      <c r="I184" s="66"/>
      <c r="J184" s="75">
        <v>0</v>
      </c>
      <c r="K184" s="66">
        <v>0</v>
      </c>
      <c r="L184" s="66">
        <f>SUM(L173:L182)</f>
        <v>8.5</v>
      </c>
      <c r="M184" s="66"/>
      <c r="N184" s="64">
        <f>SUM(N173:N180)</f>
        <v>8</v>
      </c>
      <c r="O184" s="65">
        <f t="shared" si="52"/>
        <v>8.0808080808080813</v>
      </c>
      <c r="P184" s="65"/>
      <c r="Q184" s="66"/>
      <c r="R184" s="7"/>
      <c r="S184" s="7"/>
    </row>
    <row r="185" spans="1:19">
      <c r="A185" s="93" t="s">
        <v>250</v>
      </c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7"/>
      <c r="S185" s="7"/>
    </row>
    <row r="186" spans="1:19" ht="15.75">
      <c r="A186" s="60" t="s">
        <v>251</v>
      </c>
      <c r="B186" s="67" t="s">
        <v>50</v>
      </c>
      <c r="C186" s="61">
        <v>894.33</v>
      </c>
      <c r="D186" s="62">
        <v>65</v>
      </c>
      <c r="E186" s="62"/>
      <c r="F186" s="82">
        <f>E186/C186</f>
        <v>0</v>
      </c>
      <c r="G186" s="64"/>
      <c r="H186" s="65"/>
      <c r="I186" s="66"/>
      <c r="J186" s="67"/>
      <c r="K186" s="65"/>
      <c r="L186" s="66"/>
      <c r="M186" s="66"/>
      <c r="N186" s="64"/>
      <c r="O186" s="65"/>
      <c r="P186" s="65"/>
      <c r="Q186" s="66"/>
      <c r="R186" s="7"/>
      <c r="S186" s="7"/>
    </row>
    <row r="187" spans="1:19" ht="15.75">
      <c r="A187" s="83" t="s">
        <v>252</v>
      </c>
      <c r="B187" s="83" t="s">
        <v>253</v>
      </c>
      <c r="C187" s="115">
        <v>40.64</v>
      </c>
      <c r="D187" s="62">
        <v>15</v>
      </c>
      <c r="E187" s="62"/>
      <c r="F187" s="82">
        <f t="shared" ref="F187:F200" si="53">E187/C187</f>
        <v>0</v>
      </c>
      <c r="G187" s="64"/>
      <c r="H187" s="65"/>
      <c r="I187" s="66"/>
      <c r="J187" s="67"/>
      <c r="K187" s="65"/>
      <c r="L187" s="66"/>
      <c r="M187" s="66"/>
      <c r="N187" s="64"/>
      <c r="O187" s="65"/>
      <c r="P187" s="65"/>
      <c r="Q187" s="66"/>
      <c r="R187" s="7"/>
      <c r="S187" s="7"/>
    </row>
    <row r="188" spans="1:19" ht="15.75">
      <c r="A188" s="83" t="s">
        <v>254</v>
      </c>
      <c r="B188" s="83" t="s">
        <v>255</v>
      </c>
      <c r="C188" s="115">
        <v>54.3</v>
      </c>
      <c r="D188" s="62">
        <v>0</v>
      </c>
      <c r="E188" s="62"/>
      <c r="F188" s="82">
        <f t="shared" si="53"/>
        <v>0</v>
      </c>
      <c r="G188" s="64"/>
      <c r="H188" s="65"/>
      <c r="I188" s="66"/>
      <c r="J188" s="67"/>
      <c r="K188" s="65"/>
      <c r="L188" s="66"/>
      <c r="M188" s="66"/>
      <c r="N188" s="64"/>
      <c r="O188" s="65"/>
      <c r="P188" s="65"/>
      <c r="Q188" s="66"/>
      <c r="R188" s="7"/>
      <c r="S188" s="7"/>
    </row>
    <row r="189" spans="1:19" ht="15.75">
      <c r="A189" s="84">
        <v>24.5</v>
      </c>
      <c r="B189" s="83" t="s">
        <v>256</v>
      </c>
      <c r="C189" s="115">
        <v>69.009</v>
      </c>
      <c r="D189" s="62">
        <v>5</v>
      </c>
      <c r="E189" s="62"/>
      <c r="F189" s="82">
        <f t="shared" si="53"/>
        <v>0</v>
      </c>
      <c r="G189" s="64"/>
      <c r="H189" s="65"/>
      <c r="I189" s="66"/>
      <c r="J189" s="67"/>
      <c r="K189" s="65"/>
      <c r="L189" s="66"/>
      <c r="M189" s="66"/>
      <c r="N189" s="64"/>
      <c r="O189" s="65"/>
      <c r="P189" s="65"/>
      <c r="Q189" s="66"/>
      <c r="R189" s="7"/>
      <c r="S189" s="7"/>
    </row>
    <row r="190" spans="1:19" ht="15.75">
      <c r="A190" s="83" t="s">
        <v>257</v>
      </c>
      <c r="B190" s="83" t="s">
        <v>258</v>
      </c>
      <c r="C190" s="115">
        <v>96.99</v>
      </c>
      <c r="D190" s="62">
        <v>0</v>
      </c>
      <c r="E190" s="62">
        <v>6</v>
      </c>
      <c r="F190" s="82">
        <f t="shared" si="53"/>
        <v>6.186204763377668E-2</v>
      </c>
      <c r="G190" s="64"/>
      <c r="H190" s="65"/>
      <c r="I190" s="66"/>
      <c r="J190" s="67"/>
      <c r="K190" s="65"/>
      <c r="L190" s="66"/>
      <c r="M190" s="66"/>
      <c r="N190" s="64"/>
      <c r="O190" s="65"/>
      <c r="P190" s="65"/>
      <c r="Q190" s="66"/>
      <c r="R190" s="7"/>
      <c r="S190" s="7"/>
    </row>
    <row r="191" spans="1:19" ht="15.75">
      <c r="A191" s="83" t="s">
        <v>259</v>
      </c>
      <c r="B191" s="83" t="s">
        <v>260</v>
      </c>
      <c r="C191" s="115">
        <v>31.17</v>
      </c>
      <c r="D191" s="62">
        <v>0</v>
      </c>
      <c r="E191" s="62">
        <v>19</v>
      </c>
      <c r="F191" s="82">
        <f t="shared" si="53"/>
        <v>0.60956047481552766</v>
      </c>
      <c r="G191" s="64"/>
      <c r="H191" s="65"/>
      <c r="I191" s="66"/>
      <c r="J191" s="67"/>
      <c r="K191" s="65"/>
      <c r="L191" s="66"/>
      <c r="M191" s="66"/>
      <c r="N191" s="64"/>
      <c r="O191" s="65"/>
      <c r="P191" s="65"/>
      <c r="Q191" s="66"/>
      <c r="R191" s="7"/>
      <c r="S191" s="7"/>
    </row>
    <row r="192" spans="1:19" ht="15.75">
      <c r="A192" s="83" t="s">
        <v>261</v>
      </c>
      <c r="B192" s="83" t="s">
        <v>262</v>
      </c>
      <c r="C192" s="115">
        <v>15.47</v>
      </c>
      <c r="D192" s="62">
        <v>0</v>
      </c>
      <c r="E192" s="62"/>
      <c r="F192" s="82">
        <f t="shared" si="53"/>
        <v>0</v>
      </c>
      <c r="G192" s="64"/>
      <c r="H192" s="65"/>
      <c r="I192" s="66"/>
      <c r="J192" s="67"/>
      <c r="K192" s="65"/>
      <c r="L192" s="66"/>
      <c r="M192" s="66"/>
      <c r="N192" s="64"/>
      <c r="O192" s="65"/>
      <c r="P192" s="65"/>
      <c r="Q192" s="66"/>
      <c r="R192" s="7"/>
      <c r="S192" s="7"/>
    </row>
    <row r="193" spans="1:19" ht="15.75">
      <c r="A193" s="83" t="s">
        <v>263</v>
      </c>
      <c r="B193" s="116" t="s">
        <v>264</v>
      </c>
      <c r="C193" s="117">
        <v>52.08</v>
      </c>
      <c r="D193" s="62">
        <v>34</v>
      </c>
      <c r="E193" s="62"/>
      <c r="F193" s="82">
        <f t="shared" si="53"/>
        <v>0</v>
      </c>
      <c r="G193" s="64"/>
      <c r="H193" s="65"/>
      <c r="I193" s="66"/>
      <c r="J193" s="67"/>
      <c r="K193" s="65"/>
      <c r="L193" s="66"/>
      <c r="M193" s="66"/>
      <c r="N193" s="64"/>
      <c r="O193" s="65"/>
      <c r="P193" s="65"/>
      <c r="Q193" s="66"/>
      <c r="R193" s="7"/>
      <c r="S193" s="7"/>
    </row>
    <row r="194" spans="1:19" ht="15.75">
      <c r="A194" s="83" t="s">
        <v>265</v>
      </c>
      <c r="B194" s="116" t="s">
        <v>266</v>
      </c>
      <c r="C194" s="117">
        <v>59.41</v>
      </c>
      <c r="D194" s="62">
        <v>0</v>
      </c>
      <c r="E194" s="62"/>
      <c r="F194" s="82">
        <f t="shared" si="53"/>
        <v>0</v>
      </c>
      <c r="G194" s="64"/>
      <c r="H194" s="65"/>
      <c r="I194" s="66"/>
      <c r="J194" s="67"/>
      <c r="K194" s="65"/>
      <c r="L194" s="66"/>
      <c r="M194" s="66"/>
      <c r="N194" s="64"/>
      <c r="O194" s="65"/>
      <c r="P194" s="65"/>
      <c r="Q194" s="66"/>
      <c r="R194" s="7"/>
      <c r="S194" s="7"/>
    </row>
    <row r="195" spans="1:19" ht="15.75">
      <c r="A195" s="83" t="s">
        <v>267</v>
      </c>
      <c r="B195" s="116" t="s">
        <v>268</v>
      </c>
      <c r="C195" s="117">
        <v>13.848000000000001</v>
      </c>
      <c r="D195" s="62">
        <v>0</v>
      </c>
      <c r="E195" s="62"/>
      <c r="F195" s="82">
        <f t="shared" si="53"/>
        <v>0</v>
      </c>
      <c r="G195" s="64"/>
      <c r="H195" s="65"/>
      <c r="I195" s="66"/>
      <c r="J195" s="67"/>
      <c r="K195" s="65"/>
      <c r="L195" s="66"/>
      <c r="M195" s="66"/>
      <c r="N195" s="64"/>
      <c r="O195" s="65"/>
      <c r="P195" s="65"/>
      <c r="Q195" s="66"/>
      <c r="R195" s="7"/>
      <c r="S195" s="7"/>
    </row>
    <row r="196" spans="1:19" ht="15.75">
      <c r="A196" s="83" t="s">
        <v>269</v>
      </c>
      <c r="B196" s="116" t="s">
        <v>270</v>
      </c>
      <c r="C196" s="117">
        <v>56.618000000000002</v>
      </c>
      <c r="D196" s="62">
        <v>0</v>
      </c>
      <c r="E196" s="62"/>
      <c r="F196" s="82">
        <f t="shared" si="53"/>
        <v>0</v>
      </c>
      <c r="G196" s="64"/>
      <c r="H196" s="65"/>
      <c r="I196" s="66"/>
      <c r="J196" s="67"/>
      <c r="K196" s="65"/>
      <c r="L196" s="66"/>
      <c r="M196" s="66"/>
      <c r="N196" s="64"/>
      <c r="O196" s="65"/>
      <c r="P196" s="65"/>
      <c r="Q196" s="66"/>
      <c r="R196" s="7"/>
      <c r="S196" s="7"/>
    </row>
    <row r="197" spans="1:19" ht="15.75">
      <c r="A197" s="83" t="s">
        <v>271</v>
      </c>
      <c r="B197" s="116" t="s">
        <v>272</v>
      </c>
      <c r="C197" s="117">
        <v>40.75</v>
      </c>
      <c r="D197" s="62">
        <v>0</v>
      </c>
      <c r="E197" s="62"/>
      <c r="F197" s="82">
        <f t="shared" si="53"/>
        <v>0</v>
      </c>
      <c r="G197" s="64"/>
      <c r="H197" s="65"/>
      <c r="I197" s="66"/>
      <c r="J197" s="67"/>
      <c r="K197" s="65"/>
      <c r="L197" s="66"/>
      <c r="M197" s="66"/>
      <c r="N197" s="64"/>
      <c r="O197" s="65"/>
      <c r="P197" s="65"/>
      <c r="Q197" s="66"/>
      <c r="R197" s="7"/>
      <c r="S197" s="7"/>
    </row>
    <row r="198" spans="1:19" ht="15.75">
      <c r="A198" s="118" t="s">
        <v>273</v>
      </c>
      <c r="B198" s="118" t="s">
        <v>274</v>
      </c>
      <c r="C198" s="119">
        <v>57.71</v>
      </c>
      <c r="D198" s="62">
        <v>0</v>
      </c>
      <c r="E198" s="62"/>
      <c r="F198" s="82">
        <f t="shared" si="53"/>
        <v>0</v>
      </c>
      <c r="G198" s="64"/>
      <c r="H198" s="65"/>
      <c r="I198" s="66"/>
      <c r="J198" s="67"/>
      <c r="K198" s="65"/>
      <c r="L198" s="66"/>
      <c r="M198" s="66"/>
      <c r="N198" s="64"/>
      <c r="O198" s="65"/>
      <c r="P198" s="65"/>
      <c r="Q198" s="66"/>
      <c r="R198" s="7"/>
      <c r="S198" s="7"/>
    </row>
    <row r="199" spans="1:19" ht="30">
      <c r="A199" s="118"/>
      <c r="B199" s="120" t="s">
        <v>275</v>
      </c>
      <c r="C199" s="121"/>
      <c r="D199" s="62"/>
      <c r="E199" s="62">
        <v>61</v>
      </c>
      <c r="F199" s="82"/>
      <c r="G199" s="64"/>
      <c r="H199" s="65"/>
      <c r="I199" s="66"/>
      <c r="J199" s="67"/>
      <c r="K199" s="65"/>
      <c r="L199" s="66"/>
      <c r="M199" s="66"/>
      <c r="N199" s="64"/>
      <c r="O199" s="65"/>
      <c r="P199" s="65"/>
      <c r="Q199" s="66"/>
      <c r="R199" s="7"/>
      <c r="S199" s="7"/>
    </row>
    <row r="200" spans="1:19" ht="15.75">
      <c r="A200" s="66"/>
      <c r="B200" s="122" t="s">
        <v>40</v>
      </c>
      <c r="C200" s="123">
        <f>C198+C197+C196+C195+C194+C193+C192+C191+C190+C189+C188+C187+C186</f>
        <v>1482.325</v>
      </c>
      <c r="D200" s="124">
        <f t="shared" ref="D200" si="54">SUM(D186:D198)</f>
        <v>119</v>
      </c>
      <c r="E200" s="124">
        <f t="shared" ref="E200" si="55">SUM(E186:E198)</f>
        <v>25</v>
      </c>
      <c r="F200" s="82">
        <f t="shared" si="53"/>
        <v>1.6865397264432563E-2</v>
      </c>
      <c r="G200" s="64">
        <f>SUM(G186:G198)</f>
        <v>0</v>
      </c>
      <c r="H200" s="65">
        <v>0</v>
      </c>
      <c r="I200" s="66"/>
      <c r="J200" s="75">
        <f>SUM(J186:J198)</f>
        <v>0</v>
      </c>
      <c r="K200" s="65">
        <v>0</v>
      </c>
      <c r="L200" s="66">
        <f>SUM(L186:L198)</f>
        <v>0</v>
      </c>
      <c r="M200" s="66"/>
      <c r="N200" s="64">
        <f>SUM(N186:N198)</f>
        <v>0</v>
      </c>
      <c r="O200" s="65">
        <f t="shared" ref="O200" si="56">N200/E200%</f>
        <v>0</v>
      </c>
      <c r="P200" s="65"/>
      <c r="Q200" s="66"/>
      <c r="R200" s="7"/>
      <c r="S200" s="7"/>
    </row>
    <row r="201" spans="1:19">
      <c r="A201" s="93" t="s">
        <v>276</v>
      </c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7"/>
      <c r="S201" s="7"/>
    </row>
    <row r="202" spans="1:19" ht="15.75">
      <c r="A202" s="60" t="s">
        <v>277</v>
      </c>
      <c r="B202" s="67" t="s">
        <v>25</v>
      </c>
      <c r="C202" s="68">
        <v>937.18</v>
      </c>
      <c r="D202" s="62">
        <v>411</v>
      </c>
      <c r="E202" s="62">
        <v>27</v>
      </c>
      <c r="F202" s="82">
        <f t="shared" ref="F202:F206" si="57">E202/C202</f>
        <v>2.8809833756588916E-2</v>
      </c>
      <c r="G202" s="64"/>
      <c r="H202" s="65"/>
      <c r="I202" s="66"/>
      <c r="J202" s="67"/>
      <c r="K202" s="66"/>
      <c r="L202" s="66"/>
      <c r="M202" s="66"/>
      <c r="N202" s="64"/>
      <c r="O202" s="65"/>
      <c r="P202" s="65"/>
      <c r="Q202" s="66"/>
      <c r="R202" s="7"/>
      <c r="S202" s="7"/>
    </row>
    <row r="203" spans="1:19" ht="30">
      <c r="A203" s="60" t="s">
        <v>278</v>
      </c>
      <c r="B203" s="67" t="s">
        <v>279</v>
      </c>
      <c r="C203" s="68">
        <v>194.708</v>
      </c>
      <c r="D203" s="62">
        <v>51</v>
      </c>
      <c r="E203" s="62">
        <v>61</v>
      </c>
      <c r="F203" s="82">
        <f t="shared" si="57"/>
        <v>0.31328964397970294</v>
      </c>
      <c r="G203" s="64">
        <v>2</v>
      </c>
      <c r="H203" s="65">
        <v>3.9215686274509802</v>
      </c>
      <c r="I203" s="66"/>
      <c r="J203" s="67">
        <v>0</v>
      </c>
      <c r="K203" s="66">
        <v>0</v>
      </c>
      <c r="L203" s="66">
        <f t="shared" ref="L203:L204" si="58">E203*M203%</f>
        <v>6.1000000000000005</v>
      </c>
      <c r="M203" s="66">
        <v>10</v>
      </c>
      <c r="N203" s="64">
        <v>6</v>
      </c>
      <c r="O203" s="65">
        <f t="shared" ref="O203:O204" si="59">N203/E203%</f>
        <v>9.8360655737704921</v>
      </c>
      <c r="P203" s="65">
        <v>6</v>
      </c>
      <c r="Q203" s="66"/>
      <c r="R203" s="7"/>
      <c r="S203" s="7"/>
    </row>
    <row r="204" spans="1:19" ht="30">
      <c r="A204" s="60" t="s">
        <v>280</v>
      </c>
      <c r="B204" s="67" t="s">
        <v>281</v>
      </c>
      <c r="C204" s="68">
        <v>79.358000000000004</v>
      </c>
      <c r="D204" s="62">
        <v>46</v>
      </c>
      <c r="E204" s="62">
        <v>54</v>
      </c>
      <c r="F204" s="82">
        <f t="shared" si="57"/>
        <v>0.68046069709418078</v>
      </c>
      <c r="G204" s="64">
        <v>2</v>
      </c>
      <c r="H204" s="65">
        <v>4.3478260869565215</v>
      </c>
      <c r="I204" s="66"/>
      <c r="J204" s="67">
        <v>0</v>
      </c>
      <c r="K204" s="66">
        <v>0</v>
      </c>
      <c r="L204" s="66">
        <f t="shared" si="58"/>
        <v>5.4</v>
      </c>
      <c r="M204" s="66">
        <v>10</v>
      </c>
      <c r="N204" s="64">
        <v>5</v>
      </c>
      <c r="O204" s="65">
        <f t="shared" si="59"/>
        <v>9.2592592592592595</v>
      </c>
      <c r="P204" s="65">
        <v>5</v>
      </c>
      <c r="Q204" s="66"/>
      <c r="R204" s="7"/>
      <c r="S204" s="7"/>
    </row>
    <row r="205" spans="1:19" ht="15.75">
      <c r="A205" s="60" t="s">
        <v>282</v>
      </c>
      <c r="B205" s="67" t="s">
        <v>136</v>
      </c>
      <c r="C205" s="68">
        <v>69.006</v>
      </c>
      <c r="D205" s="62">
        <v>388</v>
      </c>
      <c r="E205" s="62"/>
      <c r="F205" s="82">
        <f t="shared" si="57"/>
        <v>0</v>
      </c>
      <c r="G205" s="64"/>
      <c r="H205" s="65"/>
      <c r="I205" s="66"/>
      <c r="J205" s="67"/>
      <c r="K205" s="66"/>
      <c r="L205" s="66"/>
      <c r="M205" s="66"/>
      <c r="N205" s="64"/>
      <c r="O205" s="65"/>
      <c r="P205" s="65"/>
      <c r="Q205" s="66"/>
      <c r="R205" s="7"/>
      <c r="S205" s="7"/>
    </row>
    <row r="206" spans="1:19" s="79" customFormat="1" ht="15.75">
      <c r="A206" s="64"/>
      <c r="B206" s="73" t="s">
        <v>40</v>
      </c>
      <c r="C206" s="74">
        <f t="shared" ref="C206:E206" si="60">SUM(C202:C205)</f>
        <v>1280.252</v>
      </c>
      <c r="D206" s="75">
        <f t="shared" si="60"/>
        <v>896</v>
      </c>
      <c r="E206" s="75">
        <f t="shared" si="60"/>
        <v>142</v>
      </c>
      <c r="F206" s="82">
        <f t="shared" si="57"/>
        <v>0.11091566347875262</v>
      </c>
      <c r="G206" s="64">
        <f>SUM(G202:G205)</f>
        <v>4</v>
      </c>
      <c r="H206" s="65">
        <v>0.4464285714285714</v>
      </c>
      <c r="I206" s="64"/>
      <c r="J206" s="75">
        <v>0</v>
      </c>
      <c r="K206" s="64">
        <v>0</v>
      </c>
      <c r="L206" s="64">
        <f>SUM(L202:L205)</f>
        <v>11.5</v>
      </c>
      <c r="M206" s="64"/>
      <c r="N206" s="64">
        <f>SUM(N202:N205)</f>
        <v>11</v>
      </c>
      <c r="O206" s="65">
        <f t="shared" ref="O206" si="61">N206/E206%</f>
        <v>7.746478873239437</v>
      </c>
      <c r="P206" s="65"/>
      <c r="Q206" s="64"/>
      <c r="R206" s="78"/>
      <c r="S206" s="78"/>
    </row>
    <row r="207" spans="1:19">
      <c r="A207" s="93" t="s">
        <v>283</v>
      </c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</row>
    <row r="208" spans="1:19" ht="15.75">
      <c r="A208" s="60" t="s">
        <v>284</v>
      </c>
      <c r="B208" s="67" t="s">
        <v>50</v>
      </c>
      <c r="C208" s="61">
        <v>286.91000000000003</v>
      </c>
      <c r="D208" s="62">
        <v>95</v>
      </c>
      <c r="E208" s="62"/>
      <c r="F208" s="82">
        <f>E208/C208</f>
        <v>0</v>
      </c>
      <c r="G208" s="64"/>
      <c r="H208" s="65"/>
      <c r="I208" s="66"/>
      <c r="J208" s="67"/>
      <c r="K208" s="67"/>
      <c r="L208" s="66"/>
      <c r="M208" s="66"/>
      <c r="N208" s="64"/>
      <c r="O208" s="65"/>
      <c r="P208" s="65"/>
      <c r="Q208" s="66"/>
    </row>
    <row r="209" spans="1:19" ht="30">
      <c r="A209" s="60" t="s">
        <v>285</v>
      </c>
      <c r="B209" s="67" t="s">
        <v>286</v>
      </c>
      <c r="C209" s="68">
        <v>89.71</v>
      </c>
      <c r="D209" s="62">
        <v>25</v>
      </c>
      <c r="E209" s="62">
        <v>32</v>
      </c>
      <c r="F209" s="82">
        <f t="shared" ref="F209:F221" si="62">E209/C209</f>
        <v>0.35670493813398729</v>
      </c>
      <c r="G209" s="64"/>
      <c r="H209" s="65"/>
      <c r="I209" s="66"/>
      <c r="J209" s="67"/>
      <c r="K209" s="67"/>
      <c r="L209" s="66"/>
      <c r="M209" s="66"/>
      <c r="N209" s="64"/>
      <c r="O209" s="65"/>
      <c r="P209" s="65"/>
      <c r="Q209" s="66"/>
    </row>
    <row r="210" spans="1:19" ht="30">
      <c r="A210" s="60" t="s">
        <v>287</v>
      </c>
      <c r="B210" s="67" t="s">
        <v>288</v>
      </c>
      <c r="C210" s="68">
        <v>106.1</v>
      </c>
      <c r="D210" s="62">
        <v>19</v>
      </c>
      <c r="E210" s="62">
        <v>21</v>
      </c>
      <c r="F210" s="82">
        <f t="shared" si="62"/>
        <v>0.19792648444863337</v>
      </c>
      <c r="G210" s="64">
        <v>0</v>
      </c>
      <c r="H210" s="65">
        <v>0</v>
      </c>
      <c r="I210" s="66"/>
      <c r="J210" s="67">
        <v>0</v>
      </c>
      <c r="K210" s="67">
        <v>0</v>
      </c>
      <c r="L210" s="66">
        <f t="shared" ref="L210:L213" si="63">E210*M210%</f>
        <v>1.05</v>
      </c>
      <c r="M210" s="66">
        <v>5</v>
      </c>
      <c r="N210" s="64">
        <v>1</v>
      </c>
      <c r="O210" s="65">
        <f t="shared" ref="O210:O221" si="64">N210/E210%</f>
        <v>4.7619047619047619</v>
      </c>
      <c r="P210" s="65">
        <v>1</v>
      </c>
      <c r="Q210" s="66"/>
    </row>
    <row r="211" spans="1:19" ht="30">
      <c r="A211" s="60" t="s">
        <v>289</v>
      </c>
      <c r="B211" s="67" t="s">
        <v>290</v>
      </c>
      <c r="C211" s="68">
        <v>122.196</v>
      </c>
      <c r="D211" s="62">
        <v>29</v>
      </c>
      <c r="E211" s="62">
        <v>32</v>
      </c>
      <c r="F211" s="82">
        <f t="shared" si="62"/>
        <v>0.26187436577302042</v>
      </c>
      <c r="G211" s="64">
        <v>1</v>
      </c>
      <c r="H211" s="65">
        <v>3.4482758620689657</v>
      </c>
      <c r="I211" s="66"/>
      <c r="J211" s="67">
        <v>0</v>
      </c>
      <c r="K211" s="67">
        <v>0</v>
      </c>
      <c r="L211" s="66">
        <f t="shared" si="63"/>
        <v>3.2</v>
      </c>
      <c r="M211" s="66">
        <v>10</v>
      </c>
      <c r="N211" s="64">
        <v>3</v>
      </c>
      <c r="O211" s="65">
        <f t="shared" si="64"/>
        <v>9.375</v>
      </c>
      <c r="P211" s="65">
        <v>3</v>
      </c>
      <c r="Q211" s="66"/>
    </row>
    <row r="212" spans="1:19" ht="30">
      <c r="A212" s="60" t="s">
        <v>291</v>
      </c>
      <c r="B212" s="67" t="s">
        <v>292</v>
      </c>
      <c r="C212" s="68">
        <v>78.5</v>
      </c>
      <c r="D212" s="62">
        <v>26</v>
      </c>
      <c r="E212" s="62">
        <v>31</v>
      </c>
      <c r="F212" s="82">
        <f t="shared" si="62"/>
        <v>0.39490445859872614</v>
      </c>
      <c r="G212" s="64">
        <v>1</v>
      </c>
      <c r="H212" s="65">
        <v>3.8461538461538458</v>
      </c>
      <c r="I212" s="66"/>
      <c r="J212" s="67">
        <v>0</v>
      </c>
      <c r="K212" s="67">
        <v>0</v>
      </c>
      <c r="L212" s="66">
        <f t="shared" si="63"/>
        <v>3.1</v>
      </c>
      <c r="M212" s="66">
        <v>10</v>
      </c>
      <c r="N212" s="64">
        <v>3</v>
      </c>
      <c r="O212" s="65">
        <f t="shared" si="64"/>
        <v>9.67741935483871</v>
      </c>
      <c r="P212" s="65">
        <v>3</v>
      </c>
      <c r="Q212" s="66"/>
    </row>
    <row r="213" spans="1:19" ht="30">
      <c r="A213" s="60" t="s">
        <v>293</v>
      </c>
      <c r="B213" s="67" t="s">
        <v>294</v>
      </c>
      <c r="C213" s="68">
        <v>81</v>
      </c>
      <c r="D213" s="62">
        <v>24</v>
      </c>
      <c r="E213" s="62">
        <v>28</v>
      </c>
      <c r="F213" s="82">
        <f t="shared" si="62"/>
        <v>0.34567901234567899</v>
      </c>
      <c r="G213" s="64">
        <v>1</v>
      </c>
      <c r="H213" s="65">
        <v>4.166666666666667</v>
      </c>
      <c r="I213" s="66"/>
      <c r="J213" s="67">
        <v>0</v>
      </c>
      <c r="K213" s="67">
        <v>0</v>
      </c>
      <c r="L213" s="66">
        <f t="shared" si="63"/>
        <v>2.8000000000000003</v>
      </c>
      <c r="M213" s="66">
        <v>10</v>
      </c>
      <c r="N213" s="64">
        <v>2</v>
      </c>
      <c r="O213" s="65">
        <f t="shared" si="64"/>
        <v>7.1428571428571423</v>
      </c>
      <c r="P213" s="65">
        <v>2</v>
      </c>
      <c r="Q213" s="66"/>
    </row>
    <row r="214" spans="1:19" ht="15.75">
      <c r="A214" s="60" t="s">
        <v>295</v>
      </c>
      <c r="B214" s="67" t="s">
        <v>296</v>
      </c>
      <c r="C214" s="68">
        <v>49.628</v>
      </c>
      <c r="D214" s="62">
        <v>15</v>
      </c>
      <c r="E214" s="62"/>
      <c r="F214" s="82">
        <f t="shared" si="62"/>
        <v>0</v>
      </c>
      <c r="G214" s="64"/>
      <c r="H214" s="65"/>
      <c r="I214" s="66"/>
      <c r="J214" s="67"/>
      <c r="K214" s="67"/>
      <c r="L214" s="66"/>
      <c r="M214" s="66"/>
      <c r="N214" s="64"/>
      <c r="O214" s="65"/>
      <c r="P214" s="65"/>
      <c r="Q214" s="66"/>
    </row>
    <row r="215" spans="1:19" ht="30">
      <c r="A215" s="60" t="s">
        <v>297</v>
      </c>
      <c r="B215" s="67" t="s">
        <v>298</v>
      </c>
      <c r="C215" s="68">
        <v>66.254999999999995</v>
      </c>
      <c r="D215" s="62">
        <v>14</v>
      </c>
      <c r="E215" s="62">
        <v>4</v>
      </c>
      <c r="F215" s="82">
        <f t="shared" si="62"/>
        <v>6.0372802052675277E-2</v>
      </c>
      <c r="G215" s="64"/>
      <c r="H215" s="65"/>
      <c r="I215" s="66"/>
      <c r="J215" s="67"/>
      <c r="K215" s="67"/>
      <c r="L215" s="66"/>
      <c r="M215" s="66"/>
      <c r="N215" s="64"/>
      <c r="O215" s="65"/>
      <c r="P215" s="65"/>
      <c r="Q215" s="66"/>
    </row>
    <row r="216" spans="1:19" ht="30">
      <c r="A216" s="60" t="s">
        <v>299</v>
      </c>
      <c r="B216" s="67" t="s">
        <v>300</v>
      </c>
      <c r="C216" s="68">
        <v>42.95</v>
      </c>
      <c r="D216" s="62">
        <v>125</v>
      </c>
      <c r="E216" s="62">
        <v>17</v>
      </c>
      <c r="F216" s="82">
        <f t="shared" si="62"/>
        <v>0.39580908032596041</v>
      </c>
      <c r="G216" s="64"/>
      <c r="H216" s="65"/>
      <c r="I216" s="66"/>
      <c r="J216" s="67"/>
      <c r="K216" s="67"/>
      <c r="L216" s="66"/>
      <c r="M216" s="66"/>
      <c r="N216" s="64"/>
      <c r="O216" s="65"/>
      <c r="P216" s="65"/>
      <c r="Q216" s="66"/>
    </row>
    <row r="217" spans="1:19" ht="15.75">
      <c r="A217" s="60" t="s">
        <v>301</v>
      </c>
      <c r="B217" s="67" t="s">
        <v>302</v>
      </c>
      <c r="C217" s="68">
        <v>12.46</v>
      </c>
      <c r="D217" s="62">
        <v>0</v>
      </c>
      <c r="E217" s="62">
        <v>15</v>
      </c>
      <c r="F217" s="82">
        <f t="shared" si="62"/>
        <v>1.203852327447833</v>
      </c>
      <c r="G217" s="64"/>
      <c r="H217" s="65"/>
      <c r="I217" s="66"/>
      <c r="J217" s="67"/>
      <c r="K217" s="67"/>
      <c r="L217" s="66"/>
      <c r="M217" s="66"/>
      <c r="N217" s="64"/>
      <c r="O217" s="65"/>
      <c r="P217" s="65"/>
      <c r="Q217" s="66"/>
    </row>
    <row r="218" spans="1:19" ht="15.75">
      <c r="A218" s="60" t="s">
        <v>303</v>
      </c>
      <c r="B218" s="67" t="s">
        <v>304</v>
      </c>
      <c r="C218" s="68">
        <v>11.24</v>
      </c>
      <c r="D218" s="62">
        <v>0</v>
      </c>
      <c r="E218" s="62"/>
      <c r="F218" s="82">
        <f t="shared" si="62"/>
        <v>0</v>
      </c>
      <c r="G218" s="64"/>
      <c r="H218" s="65"/>
      <c r="I218" s="66"/>
      <c r="J218" s="67"/>
      <c r="K218" s="67"/>
      <c r="L218" s="66"/>
      <c r="M218" s="66"/>
      <c r="N218" s="64"/>
      <c r="O218" s="65"/>
      <c r="P218" s="65"/>
      <c r="Q218" s="66"/>
    </row>
    <row r="219" spans="1:19" ht="15.75">
      <c r="A219" s="60" t="s">
        <v>305</v>
      </c>
      <c r="B219" s="67" t="s">
        <v>306</v>
      </c>
      <c r="C219" s="68">
        <v>15.074999999999999</v>
      </c>
      <c r="D219" s="62">
        <v>5</v>
      </c>
      <c r="E219" s="62"/>
      <c r="F219" s="82">
        <f t="shared" si="62"/>
        <v>0</v>
      </c>
      <c r="G219" s="64"/>
      <c r="H219" s="65"/>
      <c r="I219" s="66"/>
      <c r="J219" s="67"/>
      <c r="K219" s="67"/>
      <c r="L219" s="66"/>
      <c r="M219" s="66"/>
      <c r="N219" s="64"/>
      <c r="O219" s="65"/>
      <c r="P219" s="65"/>
      <c r="Q219" s="66"/>
    </row>
    <row r="220" spans="1:19" ht="15.75">
      <c r="A220" s="60" t="s">
        <v>307</v>
      </c>
      <c r="B220" s="67" t="s">
        <v>308</v>
      </c>
      <c r="C220" s="68">
        <v>35.979999999999997</v>
      </c>
      <c r="D220" s="62">
        <v>0</v>
      </c>
      <c r="E220" s="62"/>
      <c r="F220" s="82">
        <f t="shared" si="62"/>
        <v>0</v>
      </c>
      <c r="G220" s="64"/>
      <c r="H220" s="65"/>
      <c r="I220" s="66"/>
      <c r="J220" s="67"/>
      <c r="K220" s="67"/>
      <c r="L220" s="66"/>
      <c r="M220" s="66"/>
      <c r="N220" s="64"/>
      <c r="O220" s="65"/>
      <c r="P220" s="65"/>
      <c r="Q220" s="66"/>
    </row>
    <row r="221" spans="1:19" s="79" customFormat="1" ht="15.75">
      <c r="A221" s="64"/>
      <c r="B221" s="73" t="s">
        <v>40</v>
      </c>
      <c r="C221" s="74">
        <f t="shared" ref="C221:E221" si="65">SUM(C208:C220)</f>
        <v>998.00400000000025</v>
      </c>
      <c r="D221" s="75">
        <f t="shared" si="65"/>
        <v>377</v>
      </c>
      <c r="E221" s="75">
        <f t="shared" si="65"/>
        <v>180</v>
      </c>
      <c r="F221" s="82">
        <f t="shared" si="62"/>
        <v>0.18035999855711995</v>
      </c>
      <c r="G221" s="64">
        <f>SUM(G208:G220)</f>
        <v>3</v>
      </c>
      <c r="H221" s="65">
        <v>1.0610079575596818</v>
      </c>
      <c r="I221" s="64"/>
      <c r="J221" s="75">
        <v>0</v>
      </c>
      <c r="K221" s="75">
        <v>0</v>
      </c>
      <c r="L221" s="64">
        <f>SUM(L208:L220)</f>
        <v>10.15</v>
      </c>
      <c r="M221" s="64"/>
      <c r="N221" s="64">
        <f>SUM(N208:N220)</f>
        <v>9</v>
      </c>
      <c r="O221" s="65">
        <f t="shared" si="64"/>
        <v>5</v>
      </c>
      <c r="P221" s="65"/>
      <c r="Q221" s="64"/>
      <c r="R221" s="78"/>
      <c r="S221" s="78"/>
    </row>
    <row r="222" spans="1:19">
      <c r="A222" s="93" t="s">
        <v>309</v>
      </c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</row>
    <row r="223" spans="1:19" ht="15.75">
      <c r="A223" s="60" t="s">
        <v>310</v>
      </c>
      <c r="B223" s="67" t="s">
        <v>50</v>
      </c>
      <c r="C223" s="67">
        <v>0</v>
      </c>
      <c r="D223" s="67">
        <v>0</v>
      </c>
      <c r="E223" s="67">
        <v>57</v>
      </c>
      <c r="F223" s="82">
        <v>0</v>
      </c>
      <c r="G223" s="64"/>
      <c r="H223" s="65"/>
      <c r="I223" s="66"/>
      <c r="J223" s="67"/>
      <c r="K223" s="66"/>
      <c r="L223" s="66"/>
      <c r="M223" s="66"/>
      <c r="N223" s="64"/>
      <c r="O223" s="65"/>
      <c r="P223" s="65"/>
      <c r="Q223" s="66"/>
    </row>
    <row r="224" spans="1:19" ht="30">
      <c r="A224" s="60" t="s">
        <v>311</v>
      </c>
      <c r="B224" s="67" t="s">
        <v>312</v>
      </c>
      <c r="C224" s="67">
        <v>384.79300000000001</v>
      </c>
      <c r="D224" s="1">
        <v>139</v>
      </c>
      <c r="E224" s="1">
        <v>61</v>
      </c>
      <c r="F224" s="82">
        <f>E224/C224</f>
        <v>0.15852679232730324</v>
      </c>
      <c r="G224" s="64">
        <v>6</v>
      </c>
      <c r="H224" s="65">
        <v>4.3165467625899288</v>
      </c>
      <c r="I224" s="66"/>
      <c r="J224" s="67">
        <v>0</v>
      </c>
      <c r="K224" s="66">
        <v>0</v>
      </c>
      <c r="L224" s="66">
        <f>E224*M224%</f>
        <v>6.1000000000000005</v>
      </c>
      <c r="M224" s="66">
        <v>10</v>
      </c>
      <c r="N224" s="64">
        <v>3</v>
      </c>
      <c r="O224" s="65">
        <f t="shared" ref="O224" si="66">N224/E224%</f>
        <v>4.918032786885246</v>
      </c>
      <c r="P224" s="65">
        <v>3</v>
      </c>
      <c r="Q224" s="66" t="s">
        <v>313</v>
      </c>
    </row>
    <row r="225" spans="1:19" s="79" customFormat="1" ht="15.75">
      <c r="A225" s="64"/>
      <c r="B225" s="73" t="s">
        <v>40</v>
      </c>
      <c r="C225" s="74">
        <f t="shared" ref="C225:G225" si="67">SUM(C223:C224)</f>
        <v>384.79300000000001</v>
      </c>
      <c r="D225" s="75">
        <f t="shared" si="67"/>
        <v>139</v>
      </c>
      <c r="E225" s="75">
        <f t="shared" si="67"/>
        <v>118</v>
      </c>
      <c r="F225" s="98">
        <f t="shared" si="67"/>
        <v>0.15852679232730324</v>
      </c>
      <c r="G225" s="64">
        <f t="shared" si="67"/>
        <v>6</v>
      </c>
      <c r="H225" s="77">
        <v>4.3165467625899288</v>
      </c>
      <c r="I225" s="64"/>
      <c r="J225" s="75">
        <f>SUM(J223:J224)</f>
        <v>0</v>
      </c>
      <c r="K225" s="64">
        <v>0</v>
      </c>
      <c r="L225" s="64">
        <f>SUM(L223:L224)</f>
        <v>6.1000000000000005</v>
      </c>
      <c r="M225" s="64"/>
      <c r="N225" s="64">
        <f>SUM(N223:N224)</f>
        <v>3</v>
      </c>
      <c r="O225" s="77">
        <f>SUM(O223:O224)</f>
        <v>4.918032786885246</v>
      </c>
      <c r="P225" s="77"/>
      <c r="Q225" s="64"/>
      <c r="R225" s="78"/>
      <c r="S225" s="78"/>
    </row>
    <row r="226" spans="1:19">
      <c r="A226" s="93" t="s">
        <v>314</v>
      </c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</row>
    <row r="227" spans="1:19" ht="15.75">
      <c r="A227" s="60" t="s">
        <v>315</v>
      </c>
      <c r="B227" s="67" t="s">
        <v>25</v>
      </c>
      <c r="C227" s="68">
        <v>247.86</v>
      </c>
      <c r="D227" s="62">
        <v>0</v>
      </c>
      <c r="E227" s="62"/>
      <c r="F227" s="82">
        <f t="shared" ref="F227:F232" si="68">E227/C227</f>
        <v>0</v>
      </c>
      <c r="G227" s="64"/>
      <c r="H227" s="65"/>
      <c r="I227" s="66"/>
      <c r="J227" s="67"/>
      <c r="K227" s="67"/>
      <c r="L227" s="66"/>
      <c r="M227" s="66"/>
      <c r="N227" s="64"/>
      <c r="O227" s="65"/>
      <c r="P227" s="65"/>
      <c r="Q227" s="66"/>
    </row>
    <row r="228" spans="1:19" ht="30">
      <c r="A228" s="60" t="s">
        <v>316</v>
      </c>
      <c r="B228" s="67" t="s">
        <v>317</v>
      </c>
      <c r="C228" s="68">
        <v>201.547</v>
      </c>
      <c r="D228" s="62">
        <v>57</v>
      </c>
      <c r="E228" s="62">
        <v>57</v>
      </c>
      <c r="F228" s="82">
        <f t="shared" si="68"/>
        <v>0.28281244573226094</v>
      </c>
      <c r="G228" s="64">
        <v>2</v>
      </c>
      <c r="H228" s="65">
        <v>0</v>
      </c>
      <c r="I228" s="66"/>
      <c r="J228" s="67">
        <v>0</v>
      </c>
      <c r="K228" s="67">
        <v>0</v>
      </c>
      <c r="L228" s="66">
        <f t="shared" ref="L228:L229" si="69">E228*M228%</f>
        <v>5.7</v>
      </c>
      <c r="M228" s="66">
        <v>10</v>
      </c>
      <c r="N228" s="64">
        <v>5</v>
      </c>
      <c r="O228" s="65">
        <v>0</v>
      </c>
      <c r="P228" s="65">
        <v>5</v>
      </c>
      <c r="Q228" s="66"/>
    </row>
    <row r="229" spans="1:19" ht="30">
      <c r="A229" s="60" t="s">
        <v>318</v>
      </c>
      <c r="B229" s="67" t="s">
        <v>319</v>
      </c>
      <c r="C229" s="68">
        <v>131.56899999999999</v>
      </c>
      <c r="D229" s="62">
        <v>24</v>
      </c>
      <c r="E229" s="62">
        <v>23</v>
      </c>
      <c r="F229" s="82">
        <f t="shared" si="68"/>
        <v>0.17481321587912046</v>
      </c>
      <c r="G229" s="64">
        <v>1</v>
      </c>
      <c r="H229" s="65">
        <v>4.166666666666667</v>
      </c>
      <c r="I229" s="66"/>
      <c r="J229" s="67">
        <v>0</v>
      </c>
      <c r="K229" s="67">
        <v>0</v>
      </c>
      <c r="L229" s="66">
        <f t="shared" si="69"/>
        <v>2.3000000000000003</v>
      </c>
      <c r="M229" s="66">
        <v>10</v>
      </c>
      <c r="N229" s="64">
        <v>2</v>
      </c>
      <c r="O229" s="65">
        <f t="shared" ref="O229" si="70">N229/E229%</f>
        <v>8.695652173913043</v>
      </c>
      <c r="P229" s="65">
        <v>2</v>
      </c>
      <c r="Q229" s="66"/>
    </row>
    <row r="230" spans="1:19" ht="15.75">
      <c r="A230" s="60" t="s">
        <v>320</v>
      </c>
      <c r="B230" s="67" t="s">
        <v>321</v>
      </c>
      <c r="C230" s="68">
        <v>7.78</v>
      </c>
      <c r="D230" s="62">
        <v>0</v>
      </c>
      <c r="E230" s="62"/>
      <c r="F230" s="82">
        <f t="shared" si="68"/>
        <v>0</v>
      </c>
      <c r="G230" s="64"/>
      <c r="H230" s="65"/>
      <c r="I230" s="66"/>
      <c r="J230" s="67"/>
      <c r="K230" s="67"/>
      <c r="L230" s="66"/>
      <c r="M230" s="66"/>
      <c r="N230" s="64"/>
      <c r="O230" s="65"/>
      <c r="P230" s="65"/>
      <c r="Q230" s="66"/>
    </row>
    <row r="231" spans="1:19" ht="15.75">
      <c r="A231" s="60" t="s">
        <v>322</v>
      </c>
      <c r="B231" s="67" t="s">
        <v>323</v>
      </c>
      <c r="C231" s="68">
        <v>4.21</v>
      </c>
      <c r="D231" s="62">
        <v>0</v>
      </c>
      <c r="E231" s="62"/>
      <c r="F231" s="82">
        <f t="shared" si="68"/>
        <v>0</v>
      </c>
      <c r="G231" s="64"/>
      <c r="H231" s="65"/>
      <c r="I231" s="66"/>
      <c r="J231" s="67"/>
      <c r="K231" s="67"/>
      <c r="L231" s="66"/>
      <c r="M231" s="66"/>
      <c r="N231" s="64"/>
      <c r="O231" s="65"/>
      <c r="P231" s="65"/>
      <c r="Q231" s="66"/>
    </row>
    <row r="232" spans="1:19" s="79" customFormat="1" ht="15.75">
      <c r="A232" s="64"/>
      <c r="B232" s="73" t="s">
        <v>40</v>
      </c>
      <c r="C232" s="74">
        <f t="shared" ref="C232:E232" si="71">SUM(C227:C231)</f>
        <v>592.96600000000001</v>
      </c>
      <c r="D232" s="75">
        <f t="shared" si="71"/>
        <v>81</v>
      </c>
      <c r="E232" s="75">
        <f t="shared" si="71"/>
        <v>80</v>
      </c>
      <c r="F232" s="82">
        <f t="shared" si="68"/>
        <v>0.13491498669400945</v>
      </c>
      <c r="G232" s="64">
        <f>SUM(G227:G231)</f>
        <v>3</v>
      </c>
      <c r="H232" s="65">
        <v>3.7037037037037033</v>
      </c>
      <c r="I232" s="64"/>
      <c r="J232" s="75">
        <v>0</v>
      </c>
      <c r="K232" s="64">
        <v>0</v>
      </c>
      <c r="L232" s="64">
        <f>SUM(L227:L231)</f>
        <v>8</v>
      </c>
      <c r="M232" s="64"/>
      <c r="N232" s="64">
        <f>SUM(N227:N231)</f>
        <v>7</v>
      </c>
      <c r="O232" s="65">
        <f t="shared" ref="O232" si="72">N232/E232%</f>
        <v>8.75</v>
      </c>
      <c r="P232" s="65"/>
      <c r="Q232" s="64"/>
      <c r="R232" s="78"/>
      <c r="S232" s="78"/>
    </row>
    <row r="233" spans="1:19">
      <c r="A233" s="93" t="s">
        <v>324</v>
      </c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</row>
    <row r="234" spans="1:19" ht="15.75">
      <c r="A234" s="60" t="s">
        <v>325</v>
      </c>
      <c r="B234" s="67" t="s">
        <v>50</v>
      </c>
      <c r="C234" s="68">
        <v>431.1</v>
      </c>
      <c r="D234" s="125">
        <v>0</v>
      </c>
      <c r="E234" s="125"/>
      <c r="F234" s="82">
        <f>E234/C234</f>
        <v>0</v>
      </c>
      <c r="G234" s="64"/>
      <c r="H234" s="65"/>
      <c r="I234" s="66"/>
      <c r="J234" s="67"/>
      <c r="K234" s="66"/>
      <c r="L234" s="66"/>
      <c r="M234" s="66"/>
      <c r="N234" s="64"/>
      <c r="O234" s="65"/>
      <c r="P234" s="65"/>
      <c r="Q234" s="66"/>
    </row>
    <row r="235" spans="1:19" ht="30">
      <c r="A235" s="67" t="s">
        <v>326</v>
      </c>
      <c r="B235" s="67" t="s">
        <v>327</v>
      </c>
      <c r="C235" s="68">
        <v>101.61</v>
      </c>
      <c r="D235" s="125">
        <v>34</v>
      </c>
      <c r="E235" s="125"/>
      <c r="F235" s="82">
        <f t="shared" ref="F235:F236" si="73">E235/C235</f>
        <v>0</v>
      </c>
      <c r="G235" s="64"/>
      <c r="H235" s="65"/>
      <c r="I235" s="66"/>
      <c r="J235" s="67"/>
      <c r="K235" s="66"/>
      <c r="L235" s="66"/>
      <c r="M235" s="66"/>
      <c r="N235" s="64"/>
      <c r="O235" s="65"/>
      <c r="P235" s="65"/>
      <c r="Q235" s="66"/>
    </row>
    <row r="236" spans="1:19" ht="15.75">
      <c r="A236" s="60" t="s">
        <v>328</v>
      </c>
      <c r="B236" s="67" t="s">
        <v>329</v>
      </c>
      <c r="C236" s="68">
        <v>4.2</v>
      </c>
      <c r="D236" s="125">
        <v>17</v>
      </c>
      <c r="E236" s="125"/>
      <c r="F236" s="82">
        <f t="shared" si="73"/>
        <v>0</v>
      </c>
      <c r="G236" s="64"/>
      <c r="H236" s="65"/>
      <c r="I236" s="66"/>
      <c r="J236" s="67"/>
      <c r="K236" s="66"/>
      <c r="L236" s="66"/>
      <c r="M236" s="66"/>
      <c r="N236" s="64"/>
      <c r="O236" s="65"/>
      <c r="P236" s="65"/>
      <c r="Q236" s="66"/>
    </row>
    <row r="237" spans="1:19" ht="15.75">
      <c r="A237" s="66"/>
      <c r="B237" s="73" t="s">
        <v>40</v>
      </c>
      <c r="C237" s="74">
        <f>SUM(C234:C236)</f>
        <v>536.91000000000008</v>
      </c>
      <c r="D237" s="124">
        <f>SUM(D234:D236)</f>
        <v>51</v>
      </c>
      <c r="E237" s="124">
        <f>SUM(E234:E236)</f>
        <v>0</v>
      </c>
      <c r="F237" s="98">
        <v>0</v>
      </c>
      <c r="G237" s="64">
        <f>SUM(G234:G236)</f>
        <v>0</v>
      </c>
      <c r="H237" s="65">
        <v>0</v>
      </c>
      <c r="I237" s="66"/>
      <c r="J237" s="75">
        <v>0</v>
      </c>
      <c r="K237" s="66">
        <v>0</v>
      </c>
      <c r="L237" s="66">
        <f>E237*M237%</f>
        <v>0</v>
      </c>
      <c r="M237" s="66"/>
      <c r="N237" s="64">
        <f>SUM(N234:N236)</f>
        <v>0</v>
      </c>
      <c r="O237" s="65">
        <v>0</v>
      </c>
      <c r="P237" s="65"/>
      <c r="Q237" s="66"/>
    </row>
    <row r="238" spans="1:19">
      <c r="A238" s="93" t="s">
        <v>330</v>
      </c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</row>
    <row r="239" spans="1:19" ht="15.75">
      <c r="A239" s="60" t="s">
        <v>331</v>
      </c>
      <c r="B239" s="67" t="s">
        <v>25</v>
      </c>
      <c r="C239" s="68">
        <v>257.81</v>
      </c>
      <c r="D239" s="62">
        <v>0</v>
      </c>
      <c r="E239" s="62">
        <v>69</v>
      </c>
      <c r="F239" s="82">
        <f t="shared" ref="F239:F242" si="74">E239/C239</f>
        <v>0.26763895892323802</v>
      </c>
      <c r="G239" s="64"/>
      <c r="H239" s="65"/>
      <c r="I239" s="66"/>
      <c r="J239" s="67"/>
      <c r="K239" s="66"/>
      <c r="L239" s="66"/>
      <c r="M239" s="66"/>
      <c r="N239" s="64"/>
      <c r="O239" s="65"/>
      <c r="P239" s="65"/>
      <c r="Q239" s="66"/>
    </row>
    <row r="240" spans="1:19" ht="30">
      <c r="A240" s="60" t="s">
        <v>332</v>
      </c>
      <c r="B240" s="67" t="s">
        <v>333</v>
      </c>
      <c r="C240" s="68">
        <v>177.816</v>
      </c>
      <c r="D240" s="62">
        <v>299</v>
      </c>
      <c r="E240" s="62">
        <v>93</v>
      </c>
      <c r="F240" s="82">
        <f t="shared" si="74"/>
        <v>0.52301255230125521</v>
      </c>
      <c r="G240" s="64">
        <v>14</v>
      </c>
      <c r="H240" s="65">
        <v>4.6822742474916383</v>
      </c>
      <c r="I240" s="66"/>
      <c r="J240" s="67">
        <v>0</v>
      </c>
      <c r="K240" s="66">
        <v>0</v>
      </c>
      <c r="L240" s="66">
        <f t="shared" ref="L240" si="75">E240*M240%</f>
        <v>9.3000000000000007</v>
      </c>
      <c r="M240" s="66">
        <v>10</v>
      </c>
      <c r="N240" s="64">
        <v>4</v>
      </c>
      <c r="O240" s="65">
        <f t="shared" ref="O240" si="76">N240/E240%</f>
        <v>4.301075268817204</v>
      </c>
      <c r="P240" s="65">
        <v>4</v>
      </c>
      <c r="Q240" s="66"/>
    </row>
    <row r="241" spans="1:28" ht="15.75">
      <c r="A241" s="60" t="s">
        <v>334</v>
      </c>
      <c r="B241" s="67" t="s">
        <v>335</v>
      </c>
      <c r="C241" s="68">
        <v>17.888999999999999</v>
      </c>
      <c r="D241" s="62">
        <v>0</v>
      </c>
      <c r="E241" s="62">
        <v>0</v>
      </c>
      <c r="F241" s="82">
        <f t="shared" si="74"/>
        <v>0</v>
      </c>
      <c r="G241" s="64"/>
      <c r="H241" s="65"/>
      <c r="I241" s="66"/>
      <c r="J241" s="67"/>
      <c r="K241" s="66"/>
      <c r="L241" s="66"/>
      <c r="M241" s="66"/>
      <c r="N241" s="64"/>
      <c r="O241" s="65"/>
      <c r="P241" s="65"/>
      <c r="Q241" s="66"/>
    </row>
    <row r="242" spans="1:28" ht="15.75">
      <c r="A242" s="66"/>
      <c r="B242" s="73" t="s">
        <v>40</v>
      </c>
      <c r="C242" s="74">
        <f t="shared" ref="C242:E242" si="77">SUM(C239:C241)</f>
        <v>453.51499999999999</v>
      </c>
      <c r="D242" s="75">
        <f t="shared" si="77"/>
        <v>299</v>
      </c>
      <c r="E242" s="75">
        <f t="shared" si="77"/>
        <v>162</v>
      </c>
      <c r="F242" s="82">
        <f t="shared" si="74"/>
        <v>0.35720979460436814</v>
      </c>
      <c r="G242" s="64"/>
      <c r="H242" s="65"/>
      <c r="I242" s="66"/>
      <c r="J242" s="75"/>
      <c r="K242" s="66"/>
      <c r="L242" s="66"/>
      <c r="M242" s="66"/>
      <c r="N242" s="64"/>
      <c r="O242" s="65"/>
      <c r="P242" s="65"/>
      <c r="Q242" s="66"/>
    </row>
    <row r="243" spans="1:28">
      <c r="A243" s="93" t="s">
        <v>336</v>
      </c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</row>
    <row r="244" spans="1:28" ht="15.75">
      <c r="A244" s="60" t="s">
        <v>337</v>
      </c>
      <c r="B244" s="67" t="s">
        <v>25</v>
      </c>
      <c r="C244" s="68">
        <v>572.79</v>
      </c>
      <c r="D244" s="62">
        <v>307</v>
      </c>
      <c r="E244" s="62"/>
      <c r="F244" s="82">
        <v>0</v>
      </c>
      <c r="G244" s="64"/>
      <c r="H244" s="65"/>
      <c r="I244" s="66"/>
      <c r="J244" s="67"/>
      <c r="K244" s="66"/>
      <c r="L244" s="66"/>
      <c r="M244" s="66"/>
      <c r="N244" s="64"/>
      <c r="O244" s="65"/>
      <c r="P244" s="65"/>
      <c r="Q244" s="66"/>
    </row>
    <row r="245" spans="1:28" s="79" customFormat="1" ht="15.75">
      <c r="A245" s="64"/>
      <c r="B245" s="73" t="s">
        <v>40</v>
      </c>
      <c r="C245" s="126">
        <f>C244</f>
        <v>572.79</v>
      </c>
      <c r="D245" s="4">
        <f>SUM(D244)</f>
        <v>307</v>
      </c>
      <c r="E245" s="4"/>
      <c r="F245" s="98">
        <v>0</v>
      </c>
      <c r="G245" s="64"/>
      <c r="H245" s="77"/>
      <c r="I245" s="64"/>
      <c r="J245" s="75"/>
      <c r="K245" s="64"/>
      <c r="L245" s="64"/>
      <c r="M245" s="64"/>
      <c r="N245" s="64"/>
      <c r="O245" s="77"/>
      <c r="P245" s="77"/>
      <c r="Q245" s="64"/>
      <c r="R245" s="78"/>
      <c r="S245" s="78"/>
    </row>
    <row r="246" spans="1:28" s="79" customFormat="1" ht="15.75">
      <c r="A246" s="64"/>
      <c r="B246" s="73" t="s">
        <v>338</v>
      </c>
      <c r="C246" s="123">
        <f>C245+C242+C237+C232+C225+C221+C206+C200+C184+C171+C168+C161+C151+C145+C131+C125+C119+C113+C106+C99+C89+C82+C77+C65+C61+C56+C52+C45+C37+C30+C24</f>
        <v>38352.057000000001</v>
      </c>
      <c r="D246" s="124">
        <f>D245+D242+D237+D232+D225+D221+D206+D200+D184+D168+D161+D151+D145+D131+D125+D113+D99+D89+D82+D77+D61+D52+D45+D37+D30+D24</f>
        <v>13183</v>
      </c>
      <c r="E246" s="124">
        <f>E245+E242+E237+E232+E225+E221+E206+E200+E184+E168+E161+E151+E145+E131+E125+E113+E99+E89+E82+E77+E61+E52+E45+E37+E30+E24</f>
        <v>3703</v>
      </c>
      <c r="F246" s="98">
        <f>E246/C246</f>
        <v>9.6552839395289802E-2</v>
      </c>
      <c r="G246" s="109">
        <f>G242+G237+G232+G225+G221+G206+G184+G161+G151+G145+G125+G99+G82+G77+G61+G45+G37+G30+G24</f>
        <v>54</v>
      </c>
      <c r="H246" s="77">
        <v>0.57860677578987441</v>
      </c>
      <c r="I246" s="64"/>
      <c r="J246" s="100">
        <f>J200+J161+J119+J106+J99+J89+J65+J24</f>
        <v>0</v>
      </c>
      <c r="K246" s="127">
        <v>0</v>
      </c>
      <c r="L246" s="64">
        <f>L242+L232+L225+L221+L206+L200+L184+L168+L161+L145+L125+L113+L99+L89+L77+L61+L52+L45+L37+L24</f>
        <v>117.35000000000002</v>
      </c>
      <c r="M246" s="64"/>
      <c r="N246" s="109">
        <f>N242+N237+N232+N225+N221+N206+N184+N161+N151+N145+N125+N99+N82+N77+N61+N45+N37+N30+N24</f>
        <v>101</v>
      </c>
      <c r="O246" s="77">
        <f>76/E246%</f>
        <v>2.0523899540912773</v>
      </c>
      <c r="P246" s="77"/>
      <c r="Q246" s="64"/>
      <c r="R246" s="78"/>
      <c r="S246" s="78"/>
    </row>
    <row r="248" spans="1:28" ht="36" customHeight="1">
      <c r="A248" s="128" t="s">
        <v>339</v>
      </c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9"/>
      <c r="S248" s="130"/>
      <c r="T248" s="129"/>
      <c r="U248" s="131"/>
      <c r="V248" s="129"/>
      <c r="W248" s="129"/>
      <c r="X248" s="132"/>
      <c r="Y248" s="132"/>
      <c r="Z248" s="132"/>
      <c r="AA248" s="132"/>
      <c r="AB248" s="133"/>
    </row>
    <row r="249" spans="1:28" ht="18.75">
      <c r="A249" s="6"/>
      <c r="B249" s="129"/>
      <c r="C249" s="134"/>
      <c r="D249" s="129"/>
      <c r="E249" s="135" t="s">
        <v>340</v>
      </c>
      <c r="F249" s="135"/>
      <c r="G249" s="136"/>
      <c r="H249" s="129"/>
      <c r="I249" s="129"/>
      <c r="J249" s="132"/>
      <c r="K249" s="132"/>
      <c r="L249" s="133"/>
      <c r="M249" s="129"/>
      <c r="N249" s="129"/>
      <c r="O249" s="129"/>
      <c r="P249" s="129"/>
      <c r="Q249" s="129"/>
      <c r="R249" s="129"/>
      <c r="S249" s="130"/>
      <c r="T249" s="129"/>
      <c r="U249" s="136"/>
      <c r="V249" s="129"/>
      <c r="W249" s="129"/>
      <c r="X249" s="132"/>
      <c r="Y249" s="132"/>
      <c r="Z249" s="132"/>
      <c r="AA249" s="132"/>
      <c r="AB249" s="133"/>
    </row>
    <row r="251" spans="1:28">
      <c r="K251" s="1" t="s">
        <v>50</v>
      </c>
      <c r="L251" s="1">
        <v>0</v>
      </c>
    </row>
  </sheetData>
  <mergeCells count="57">
    <mergeCell ref="A238:Q238"/>
    <mergeCell ref="A243:Q243"/>
    <mergeCell ref="A248:Q248"/>
    <mergeCell ref="E249:F249"/>
    <mergeCell ref="A185:Q185"/>
    <mergeCell ref="A201:Q201"/>
    <mergeCell ref="A207:Q207"/>
    <mergeCell ref="A222:Q222"/>
    <mergeCell ref="A226:Q226"/>
    <mergeCell ref="A233:Q233"/>
    <mergeCell ref="A132:Q132"/>
    <mergeCell ref="A146:Q146"/>
    <mergeCell ref="A152:Q152"/>
    <mergeCell ref="A162:Q162"/>
    <mergeCell ref="A169:Q169"/>
    <mergeCell ref="A172:Q172"/>
    <mergeCell ref="A90:Q90"/>
    <mergeCell ref="A100:Q100"/>
    <mergeCell ref="A107:Q107"/>
    <mergeCell ref="A114:Q114"/>
    <mergeCell ref="A120:Q120"/>
    <mergeCell ref="A126:Q126"/>
    <mergeCell ref="A53:Q53"/>
    <mergeCell ref="A57:Q57"/>
    <mergeCell ref="A62:Q62"/>
    <mergeCell ref="A66:Q66"/>
    <mergeCell ref="A78:Q78"/>
    <mergeCell ref="A83:Q83"/>
    <mergeCell ref="R11:R13"/>
    <mergeCell ref="A15:Q15"/>
    <mergeCell ref="A25:Q25"/>
    <mergeCell ref="A31:Q31"/>
    <mergeCell ref="A38:Q38"/>
    <mergeCell ref="A46:Q46"/>
    <mergeCell ref="L11:L13"/>
    <mergeCell ref="M11:M13"/>
    <mergeCell ref="N11:N13"/>
    <mergeCell ref="O11:O13"/>
    <mergeCell ref="P11:P13"/>
    <mergeCell ref="Q11:Q13"/>
    <mergeCell ref="L9:Q9"/>
    <mergeCell ref="G10:I10"/>
    <mergeCell ref="J10:K10"/>
    <mergeCell ref="L10:M10"/>
    <mergeCell ref="N10:Q10"/>
    <mergeCell ref="G11:G13"/>
    <mergeCell ref="H11:H13"/>
    <mergeCell ref="I11:I13"/>
    <mergeCell ref="J11:J13"/>
    <mergeCell ref="K11:K13"/>
    <mergeCell ref="E2:H2"/>
    <mergeCell ref="A9:A13"/>
    <mergeCell ref="B9:B13"/>
    <mergeCell ref="C9:C13"/>
    <mergeCell ref="D9:E12"/>
    <mergeCell ref="F9:F13"/>
    <mergeCell ref="G9:K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2023-06-05T02:20:12Z</dcterms:modified>
</cp:coreProperties>
</file>