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3" i="1"/>
  <c r="G23"/>
  <c r="F23"/>
  <c r="L242"/>
  <c r="P242"/>
  <c r="L239"/>
  <c r="P239"/>
  <c r="O234"/>
  <c r="P234"/>
  <c r="P229"/>
  <c r="G227"/>
  <c r="P218"/>
  <c r="L201"/>
  <c r="O201"/>
  <c r="P201"/>
  <c r="L195"/>
  <c r="O195"/>
  <c r="P195"/>
  <c r="L179"/>
  <c r="P179"/>
  <c r="L164"/>
  <c r="O164"/>
  <c r="P164"/>
  <c r="L158"/>
  <c r="P158"/>
  <c r="L148"/>
  <c r="P148"/>
  <c r="O142"/>
  <c r="P142"/>
  <c r="L128"/>
  <c r="P128"/>
  <c r="L122"/>
  <c r="O122"/>
  <c r="P122"/>
  <c r="J121"/>
  <c r="P118"/>
  <c r="P113"/>
  <c r="E113"/>
  <c r="L105"/>
  <c r="O105"/>
  <c r="P105"/>
  <c r="P99"/>
  <c r="L88"/>
  <c r="O88"/>
  <c r="P88"/>
  <c r="L81"/>
  <c r="P81"/>
  <c r="P76" l="1"/>
  <c r="L60"/>
  <c r="P60"/>
  <c r="L56"/>
  <c r="L52"/>
  <c r="P52"/>
  <c r="L46"/>
  <c r="P46"/>
  <c r="P39"/>
  <c r="L33"/>
  <c r="P33"/>
  <c r="O27"/>
  <c r="E122"/>
  <c r="E128"/>
  <c r="D128"/>
  <c r="E142"/>
  <c r="E158"/>
  <c r="D179"/>
  <c r="D195"/>
  <c r="J54"/>
  <c r="D56"/>
  <c r="E56"/>
  <c r="O107"/>
  <c r="O113" s="1"/>
  <c r="O66"/>
  <c r="E195"/>
  <c r="C195"/>
  <c r="E179"/>
  <c r="C179"/>
  <c r="E164"/>
  <c r="E148"/>
  <c r="C148"/>
  <c r="E118"/>
  <c r="C118"/>
  <c r="O76" l="1"/>
  <c r="D27"/>
  <c r="D33"/>
  <c r="C33"/>
  <c r="E27" l="1"/>
  <c r="C99" l="1"/>
  <c r="C27"/>
  <c r="L22"/>
  <c r="F102"/>
  <c r="F103"/>
  <c r="F104"/>
  <c r="F224"/>
  <c r="F225"/>
  <c r="F226"/>
  <c r="F227"/>
  <c r="L217" l="1"/>
  <c r="L214"/>
  <c r="J183"/>
  <c r="J184"/>
  <c r="J185"/>
  <c r="J186"/>
  <c r="J187"/>
  <c r="J188"/>
  <c r="J189"/>
  <c r="J190"/>
  <c r="J191"/>
  <c r="J192"/>
  <c r="J193"/>
  <c r="J194"/>
  <c r="J147"/>
  <c r="G147"/>
  <c r="F147"/>
  <c r="L140"/>
  <c r="L142" s="1"/>
  <c r="L117"/>
  <c r="L118" s="1"/>
  <c r="L111"/>
  <c r="L113" s="1"/>
  <c r="L97"/>
  <c r="L99" s="1"/>
  <c r="G68"/>
  <c r="G69"/>
  <c r="G70"/>
  <c r="G71"/>
  <c r="G72"/>
  <c r="G73"/>
  <c r="G74"/>
  <c r="G75"/>
  <c r="L71"/>
  <c r="L76" s="1"/>
  <c r="L38"/>
  <c r="L39" s="1"/>
  <c r="F32"/>
  <c r="E33" s="1"/>
  <c r="J31"/>
  <c r="I33"/>
  <c r="F31"/>
  <c r="G31"/>
  <c r="F68"/>
  <c r="F69"/>
  <c r="L20"/>
  <c r="P20"/>
  <c r="F17"/>
  <c r="F19"/>
  <c r="F20"/>
  <c r="F21"/>
  <c r="F25"/>
  <c r="F26"/>
  <c r="F22"/>
  <c r="L25"/>
  <c r="L26"/>
  <c r="P19"/>
  <c r="L232"/>
  <c r="L234" s="1"/>
  <c r="F109"/>
  <c r="F110"/>
  <c r="F111"/>
  <c r="F112"/>
  <c r="G109"/>
  <c r="G110"/>
  <c r="G111"/>
  <c r="G112"/>
  <c r="G232"/>
  <c r="G233"/>
  <c r="F232"/>
  <c r="F233"/>
  <c r="C105"/>
  <c r="J78"/>
  <c r="F49"/>
  <c r="F50"/>
  <c r="F51"/>
  <c r="G49"/>
  <c r="G50"/>
  <c r="G51"/>
  <c r="G19"/>
  <c r="G20"/>
  <c r="G21"/>
  <c r="G22"/>
  <c r="G25"/>
  <c r="G26"/>
  <c r="G228"/>
  <c r="F228"/>
  <c r="G205"/>
  <c r="G206"/>
  <c r="G207"/>
  <c r="G208"/>
  <c r="G209"/>
  <c r="G210"/>
  <c r="G211"/>
  <c r="G213"/>
  <c r="G214"/>
  <c r="G215"/>
  <c r="G216"/>
  <c r="G217"/>
  <c r="F205"/>
  <c r="F206"/>
  <c r="F207"/>
  <c r="F208"/>
  <c r="F209"/>
  <c r="F210"/>
  <c r="F211"/>
  <c r="F213"/>
  <c r="F214"/>
  <c r="F215"/>
  <c r="F216"/>
  <c r="F217"/>
  <c r="G198"/>
  <c r="G199"/>
  <c r="G200"/>
  <c r="F198"/>
  <c r="F199"/>
  <c r="F200"/>
  <c r="G183"/>
  <c r="G184"/>
  <c r="G185"/>
  <c r="G186"/>
  <c r="G187"/>
  <c r="G188"/>
  <c r="G189"/>
  <c r="G190"/>
  <c r="G191"/>
  <c r="G192"/>
  <c r="G193"/>
  <c r="G194"/>
  <c r="F183"/>
  <c r="F184"/>
  <c r="F185"/>
  <c r="F186"/>
  <c r="F187"/>
  <c r="F188"/>
  <c r="F189"/>
  <c r="F190"/>
  <c r="F191"/>
  <c r="F192"/>
  <c r="F193"/>
  <c r="F194"/>
  <c r="G171"/>
  <c r="G172"/>
  <c r="G173"/>
  <c r="G174"/>
  <c r="G175"/>
  <c r="G176"/>
  <c r="G177"/>
  <c r="G178"/>
  <c r="F171"/>
  <c r="F172"/>
  <c r="F173"/>
  <c r="F174"/>
  <c r="F175"/>
  <c r="F176"/>
  <c r="F177"/>
  <c r="F178"/>
  <c r="I179"/>
  <c r="J171"/>
  <c r="J172"/>
  <c r="J173"/>
  <c r="J174"/>
  <c r="J175"/>
  <c r="J176"/>
  <c r="J177"/>
  <c r="J178"/>
  <c r="J162"/>
  <c r="J163"/>
  <c r="I164"/>
  <c r="G162"/>
  <c r="G163"/>
  <c r="F162"/>
  <c r="F163"/>
  <c r="G135"/>
  <c r="G136"/>
  <c r="G137"/>
  <c r="G138"/>
  <c r="G139"/>
  <c r="G140"/>
  <c r="G141"/>
  <c r="G126"/>
  <c r="G127"/>
  <c r="F126"/>
  <c r="F127"/>
  <c r="G92"/>
  <c r="G93"/>
  <c r="G94"/>
  <c r="G95"/>
  <c r="G96"/>
  <c r="G97"/>
  <c r="G98"/>
  <c r="F92"/>
  <c r="F93"/>
  <c r="F94"/>
  <c r="F95"/>
  <c r="F96"/>
  <c r="F97"/>
  <c r="F98"/>
  <c r="F237"/>
  <c r="F238"/>
  <c r="G237"/>
  <c r="G238"/>
  <c r="J237"/>
  <c r="J238"/>
  <c r="G42"/>
  <c r="G43"/>
  <c r="G44"/>
  <c r="G45"/>
  <c r="F42"/>
  <c r="F43"/>
  <c r="F44"/>
  <c r="F45"/>
  <c r="P27" l="1"/>
  <c r="L218"/>
  <c r="L27"/>
  <c r="F27"/>
  <c r="J32"/>
  <c r="G32"/>
  <c r="G151"/>
  <c r="G152"/>
  <c r="G153"/>
  <c r="G154"/>
  <c r="G155"/>
  <c r="G156"/>
  <c r="G157"/>
  <c r="F151"/>
  <c r="F152"/>
  <c r="F153"/>
  <c r="F154"/>
  <c r="F155"/>
  <c r="F156"/>
  <c r="F157"/>
  <c r="G117" l="1"/>
  <c r="F117"/>
  <c r="J117"/>
  <c r="G101" l="1"/>
  <c r="F101"/>
  <c r="J92"/>
  <c r="J93"/>
  <c r="J94"/>
  <c r="J95"/>
  <c r="J96"/>
  <c r="J97"/>
  <c r="J98"/>
  <c r="F70" l="1"/>
  <c r="F71"/>
  <c r="F72"/>
  <c r="F73"/>
  <c r="F74"/>
  <c r="F75"/>
  <c r="J68"/>
  <c r="J69"/>
  <c r="J70"/>
  <c r="J71"/>
  <c r="J72"/>
  <c r="J73"/>
  <c r="J74"/>
  <c r="J75"/>
  <c r="J224" l="1"/>
  <c r="J226"/>
  <c r="J227"/>
  <c r="J228"/>
  <c r="J203"/>
  <c r="J206"/>
  <c r="J207"/>
  <c r="J208"/>
  <c r="J209"/>
  <c r="J210"/>
  <c r="J211"/>
  <c r="J213"/>
  <c r="J214"/>
  <c r="J215"/>
  <c r="J216"/>
  <c r="J217"/>
  <c r="J199"/>
  <c r="J200"/>
  <c r="J197"/>
  <c r="J160"/>
  <c r="J151"/>
  <c r="J152"/>
  <c r="J153"/>
  <c r="J154"/>
  <c r="J155"/>
  <c r="J156"/>
  <c r="J157"/>
  <c r="J144"/>
  <c r="G132"/>
  <c r="G133"/>
  <c r="G134"/>
  <c r="F132"/>
  <c r="F133"/>
  <c r="F134"/>
  <c r="F135"/>
  <c r="F136"/>
  <c r="F137"/>
  <c r="F138"/>
  <c r="F139"/>
  <c r="F140"/>
  <c r="F141"/>
  <c r="G120"/>
  <c r="F120"/>
  <c r="J107"/>
  <c r="J110"/>
  <c r="J111"/>
  <c r="J112"/>
  <c r="G86"/>
  <c r="G87"/>
  <c r="J86"/>
  <c r="J87"/>
  <c r="J83"/>
  <c r="J84"/>
  <c r="G84"/>
  <c r="G85"/>
  <c r="G83"/>
  <c r="J51"/>
  <c r="J48"/>
  <c r="J49"/>
  <c r="J41"/>
  <c r="J43"/>
  <c r="J44"/>
  <c r="J45"/>
  <c r="J37"/>
  <c r="J38"/>
  <c r="J35"/>
  <c r="J30"/>
  <c r="J19"/>
  <c r="J20"/>
  <c r="J21"/>
  <c r="J22"/>
  <c r="J25"/>
  <c r="J26"/>
  <c r="F63" l="1"/>
  <c r="F59"/>
  <c r="F55"/>
  <c r="G48"/>
  <c r="F48"/>
  <c r="G41"/>
  <c r="F41"/>
  <c r="G35"/>
  <c r="G36"/>
  <c r="G37"/>
  <c r="F35"/>
  <c r="F36"/>
  <c r="F37"/>
  <c r="F38"/>
  <c r="G30"/>
  <c r="F30"/>
  <c r="G231"/>
  <c r="L228"/>
  <c r="L229" s="1"/>
  <c r="G234" l="1"/>
  <c r="G107"/>
  <c r="G113" s="1"/>
  <c r="F124" l="1"/>
  <c r="F128" s="1"/>
  <c r="H242" l="1"/>
  <c r="D242"/>
  <c r="C242"/>
  <c r="O241"/>
  <c r="G241"/>
  <c r="F241"/>
  <c r="F242" s="1"/>
  <c r="I239"/>
  <c r="E239"/>
  <c r="D239"/>
  <c r="C239"/>
  <c r="O236"/>
  <c r="J236"/>
  <c r="G236"/>
  <c r="F236"/>
  <c r="I234"/>
  <c r="E234"/>
  <c r="D234"/>
  <c r="C234"/>
  <c r="J233"/>
  <c r="J232"/>
  <c r="J231"/>
  <c r="F231"/>
  <c r="E229"/>
  <c r="D229"/>
  <c r="C229"/>
  <c r="I229"/>
  <c r="G226"/>
  <c r="J225"/>
  <c r="G225"/>
  <c r="O224"/>
  <c r="G224"/>
  <c r="E222"/>
  <c r="D222"/>
  <c r="C222"/>
  <c r="J221"/>
  <c r="G221"/>
  <c r="F221"/>
  <c r="F222" s="1"/>
  <c r="I220"/>
  <c r="G220"/>
  <c r="I218"/>
  <c r="E218"/>
  <c r="D218"/>
  <c r="C218"/>
  <c r="J205"/>
  <c r="O203"/>
  <c r="G203"/>
  <c r="F203"/>
  <c r="F218" s="1"/>
  <c r="I201"/>
  <c r="E201"/>
  <c r="D201"/>
  <c r="C201"/>
  <c r="J198"/>
  <c r="G197"/>
  <c r="F197"/>
  <c r="F201" s="1"/>
  <c r="I195"/>
  <c r="J181"/>
  <c r="G181"/>
  <c r="F181"/>
  <c r="F195" s="1"/>
  <c r="O169"/>
  <c r="J169"/>
  <c r="G169"/>
  <c r="F169"/>
  <c r="F179" s="1"/>
  <c r="C167"/>
  <c r="I166"/>
  <c r="G166"/>
  <c r="F166"/>
  <c r="F167" s="1"/>
  <c r="K164"/>
  <c r="D164"/>
  <c r="C164"/>
  <c r="G160"/>
  <c r="F160"/>
  <c r="F164" s="1"/>
  <c r="I158"/>
  <c r="D158"/>
  <c r="C158"/>
  <c r="O150"/>
  <c r="J150"/>
  <c r="G150"/>
  <c r="F150"/>
  <c r="I148"/>
  <c r="D148"/>
  <c r="J146"/>
  <c r="G146"/>
  <c r="F146"/>
  <c r="G144"/>
  <c r="F144"/>
  <c r="I142"/>
  <c r="D142"/>
  <c r="C142"/>
  <c r="J141"/>
  <c r="J140"/>
  <c r="J139"/>
  <c r="J138"/>
  <c r="J137"/>
  <c r="J136"/>
  <c r="J135"/>
  <c r="J134"/>
  <c r="J133"/>
  <c r="J132"/>
  <c r="J130"/>
  <c r="G130"/>
  <c r="F130"/>
  <c r="F142" s="1"/>
  <c r="I128"/>
  <c r="C128"/>
  <c r="J127"/>
  <c r="J126"/>
  <c r="O124"/>
  <c r="J124"/>
  <c r="G124"/>
  <c r="I122"/>
  <c r="D122"/>
  <c r="C122"/>
  <c r="G121"/>
  <c r="G122" s="1"/>
  <c r="F121"/>
  <c r="J120"/>
  <c r="I118"/>
  <c r="D118"/>
  <c r="O115"/>
  <c r="J115"/>
  <c r="G115"/>
  <c r="F115"/>
  <c r="F118" s="1"/>
  <c r="I113"/>
  <c r="D113"/>
  <c r="C113"/>
  <c r="J109"/>
  <c r="F107"/>
  <c r="I105"/>
  <c r="E105"/>
  <c r="D105"/>
  <c r="J104"/>
  <c r="G104"/>
  <c r="J103"/>
  <c r="G103"/>
  <c r="J102"/>
  <c r="G102"/>
  <c r="J101"/>
  <c r="I99"/>
  <c r="O90"/>
  <c r="J90"/>
  <c r="G90"/>
  <c r="F90"/>
  <c r="I88"/>
  <c r="E88"/>
  <c r="D88"/>
  <c r="C88"/>
  <c r="F87"/>
  <c r="F86"/>
  <c r="J85"/>
  <c r="F85"/>
  <c r="F84"/>
  <c r="F83"/>
  <c r="I81"/>
  <c r="E81"/>
  <c r="D81"/>
  <c r="C81"/>
  <c r="J80"/>
  <c r="G80"/>
  <c r="F80"/>
  <c r="J79"/>
  <c r="G79"/>
  <c r="F79"/>
  <c r="O78"/>
  <c r="G78"/>
  <c r="F78"/>
  <c r="I76"/>
  <c r="C76"/>
  <c r="J66"/>
  <c r="G66"/>
  <c r="F66"/>
  <c r="C64"/>
  <c r="I63"/>
  <c r="I62"/>
  <c r="F62"/>
  <c r="I60"/>
  <c r="E60"/>
  <c r="D60"/>
  <c r="C60"/>
  <c r="J59"/>
  <c r="G59"/>
  <c r="O58"/>
  <c r="J58"/>
  <c r="G58"/>
  <c r="F58"/>
  <c r="F60" s="1"/>
  <c r="I56"/>
  <c r="C56"/>
  <c r="J55"/>
  <c r="G55"/>
  <c r="P54"/>
  <c r="P56" s="1"/>
  <c r="G54"/>
  <c r="F54"/>
  <c r="F56" s="1"/>
  <c r="I52"/>
  <c r="E52"/>
  <c r="D52"/>
  <c r="C52"/>
  <c r="J50"/>
  <c r="O48"/>
  <c r="G52"/>
  <c r="I46"/>
  <c r="E46"/>
  <c r="D46"/>
  <c r="C46"/>
  <c r="J42"/>
  <c r="O41"/>
  <c r="I39"/>
  <c r="E39"/>
  <c r="D39"/>
  <c r="C39"/>
  <c r="G38"/>
  <c r="J36"/>
  <c r="O35"/>
  <c r="J29"/>
  <c r="G29"/>
  <c r="F29"/>
  <c r="F33" s="1"/>
  <c r="I27"/>
  <c r="J17"/>
  <c r="G17"/>
  <c r="O118" l="1"/>
  <c r="O179"/>
  <c r="O239"/>
  <c r="O128"/>
  <c r="O158"/>
  <c r="O148"/>
  <c r="O218"/>
  <c r="O229"/>
  <c r="O242"/>
  <c r="O60"/>
  <c r="O81"/>
  <c r="O99"/>
  <c r="O52"/>
  <c r="O39"/>
  <c r="O33"/>
  <c r="O46"/>
  <c r="G33"/>
  <c r="G179"/>
  <c r="G242"/>
  <c r="F148"/>
  <c r="D243"/>
  <c r="L220"/>
  <c r="O54"/>
  <c r="F81"/>
  <c r="G222"/>
  <c r="F122"/>
  <c r="F239"/>
  <c r="F234"/>
  <c r="G88"/>
  <c r="F88"/>
  <c r="G229"/>
  <c r="F229"/>
  <c r="G46"/>
  <c r="F46"/>
  <c r="F52"/>
  <c r="G56"/>
  <c r="I64"/>
  <c r="G118"/>
  <c r="F158"/>
  <c r="G164"/>
  <c r="G195"/>
  <c r="G201"/>
  <c r="G148"/>
  <c r="G60"/>
  <c r="G81"/>
  <c r="F113"/>
  <c r="G142"/>
  <c r="G218"/>
  <c r="G158"/>
  <c r="G128"/>
  <c r="F105"/>
  <c r="G105"/>
  <c r="G99"/>
  <c r="G76"/>
  <c r="F76"/>
  <c r="F39"/>
  <c r="G39"/>
  <c r="C243"/>
  <c r="E243"/>
  <c r="G27"/>
  <c r="I222"/>
  <c r="P220"/>
  <c r="G239"/>
  <c r="P222" l="1"/>
  <c r="L222"/>
  <c r="F243"/>
  <c r="O56"/>
  <c r="I243"/>
  <c r="O220"/>
  <c r="G243"/>
  <c r="O222" l="1"/>
  <c r="J243"/>
</calcChain>
</file>

<file path=xl/sharedStrings.xml><?xml version="1.0" encoding="utf-8"?>
<sst xmlns="http://schemas.openxmlformats.org/spreadsheetml/2006/main" count="418" uniqueCount="343">
  <si>
    <t xml:space="preserve">Проект квот добычи </t>
  </si>
  <si>
    <r>
      <rPr>
        <b/>
        <u/>
        <sz val="14"/>
        <color theme="1"/>
        <rFont val="Calibri"/>
        <family val="2"/>
        <charset val="204"/>
        <scheme val="minor"/>
      </rPr>
      <t>Косули сибирской</t>
    </r>
    <r>
      <rPr>
        <b/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</si>
  <si>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</si>
  <si>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</si>
  <si>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</si>
  <si>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</si>
  <si>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</si>
  <si>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</si>
  <si>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</si>
  <si>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</si>
  <si>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</si>
  <si>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</si>
  <si>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</si>
  <si>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</si>
  <si>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</si>
  <si>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взрослые животные (старше 1 года)</t>
  </si>
  <si>
    <t>до 1 года - 30%</t>
  </si>
  <si>
    <t>2021 -2022 гг</t>
  </si>
  <si>
    <t>Без разделения по половому признаку</t>
  </si>
  <si>
    <t xml:space="preserve">Самцы во время гона  - 15%       </t>
  </si>
  <si>
    <t>2. Акшинский район</t>
  </si>
  <si>
    <t>1.1</t>
  </si>
  <si>
    <t xml:space="preserve"> ООУ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</si>
  <si>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</si>
  <si>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</si>
  <si>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</si>
  <si>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</si>
  <si>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</si>
  <si>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</si>
  <si>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</si>
  <si>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1.6</t>
  </si>
  <si>
    <t>НИИВ Восточной Сибири - филиал СФНЦА РАН</t>
  </si>
  <si>
    <t>1.7</t>
  </si>
  <si>
    <t>ООО "Барс"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</si>
  <si>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</si>
  <si>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</si>
  <si>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</si>
  <si>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</si>
  <si>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</si>
  <si>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</si>
  <si>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</si>
  <si>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</si>
  <si>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</si>
  <si>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</si>
  <si>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</si>
  <si>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</si>
  <si>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</si>
  <si>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3.4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</si>
  <si>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</si>
  <si>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</si>
  <si>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</si>
  <si>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</si>
  <si>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</si>
  <si>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</si>
  <si>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4.4</t>
  </si>
  <si>
    <t>ИП Русинов А.И.</t>
  </si>
  <si>
    <t>5. Газимуро-Заводский район</t>
  </si>
  <si>
    <t>5.1</t>
  </si>
  <si>
    <t>5.2</t>
  </si>
  <si>
    <t>ООО "Алдан"</t>
  </si>
  <si>
    <t>ООО "Забохотсервис"</t>
  </si>
  <si>
    <t>Охотхозяйство "Газимуро-Заводское"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</si>
  <si>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</si>
  <si>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</si>
  <si>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</si>
  <si>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</si>
  <si>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</si>
  <si>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</si>
  <si>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</si>
  <si>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</si>
  <si>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</si>
  <si>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</si>
  <si>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</si>
  <si>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Эрен-плюс</t>
  </si>
  <si>
    <t>9. Карымский район</t>
  </si>
  <si>
    <t>9.1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</si>
  <si>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</si>
  <si>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</si>
  <si>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</si>
  <si>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</si>
  <si>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</si>
  <si>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</si>
  <si>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</si>
  <si>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</si>
  <si>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</si>
  <si>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</si>
  <si>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</si>
  <si>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«Талчер»</t>
  </si>
  <si>
    <t>9.8</t>
  </si>
  <si>
    <t>ООО "Транссиб"</t>
  </si>
  <si>
    <t>9.9</t>
  </si>
  <si>
    <t>ООО "Север"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</si>
  <si>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</si>
  <si>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</si>
  <si>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</si>
  <si>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</si>
  <si>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</si>
  <si>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</si>
  <si>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</si>
  <si>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</si>
  <si>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</si>
  <si>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</si>
  <si>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</si>
  <si>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</si>
  <si>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</si>
  <si>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11.5</t>
  </si>
  <si>
    <t>УНС "Менза"</t>
  </si>
  <si>
    <t>11.6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</si>
  <si>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</si>
  <si>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</si>
  <si>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</si>
  <si>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</si>
  <si>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</si>
  <si>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</si>
  <si>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</si>
  <si>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</si>
  <si>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</si>
  <si>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</si>
  <si>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</si>
  <si>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</si>
  <si>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</si>
  <si>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ИП Колесников С.Б.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</si>
  <si>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</si>
  <si>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</si>
  <si>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</si>
  <si>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</si>
  <si>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</si>
  <si>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</si>
  <si>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</si>
  <si>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</si>
  <si>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</si>
  <si>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</si>
  <si>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</si>
  <si>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</si>
  <si>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</si>
  <si>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</si>
  <si>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</si>
  <si>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</si>
  <si>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</si>
  <si>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</si>
  <si>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</si>
  <si>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</si>
  <si>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15.3</t>
  </si>
  <si>
    <t>ООО «Талакан»</t>
  </si>
  <si>
    <t>16. Оловяннинский район</t>
  </si>
  <si>
    <t>16.1</t>
  </si>
  <si>
    <t>16.2</t>
  </si>
  <si>
    <t>Охотхозяйство «Оловяннинское» ЗабКОООиР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</si>
  <si>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</si>
  <si>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</si>
  <si>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</si>
  <si>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</si>
  <si>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</si>
  <si>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</si>
  <si>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</si>
  <si>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</si>
  <si>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</si>
  <si>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</si>
  <si>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</si>
  <si>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</si>
  <si>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</si>
  <si>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</si>
  <si>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18.5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</si>
  <si>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</si>
  <si>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</si>
  <si>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</si>
  <si>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</si>
  <si>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</si>
  <si>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</si>
  <si>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</si>
  <si>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</si>
  <si>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</si>
  <si>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</si>
  <si>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</si>
  <si>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</si>
  <si>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</si>
  <si>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</si>
  <si>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</si>
  <si>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</si>
  <si>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</si>
  <si>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</si>
  <si>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</si>
  <si>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</si>
  <si>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</si>
  <si>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</si>
  <si>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</si>
  <si>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</si>
  <si>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</si>
  <si>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</si>
  <si>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</si>
  <si>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</si>
  <si>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</si>
  <si>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20.8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</si>
  <si>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</si>
  <si>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</si>
  <si>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</si>
  <si>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</si>
  <si>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</si>
  <si>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</si>
  <si>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</si>
  <si>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</si>
  <si>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</si>
  <si>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</si>
  <si>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</si>
  <si>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</si>
  <si>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</si>
  <si>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</si>
  <si>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</si>
  <si>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</si>
  <si>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</si>
  <si>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</si>
  <si>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</si>
  <si>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</si>
  <si>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</si>
  <si>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</si>
  <si>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</si>
  <si>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</si>
  <si>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</si>
  <si>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24. Хилокский район</t>
  </si>
  <si>
    <t>24.3</t>
  </si>
  <si>
    <t>ВОО Забайкалья - Хилокское ОХ</t>
  </si>
  <si>
    <t>24.4</t>
  </si>
  <si>
    <t>ИП Торопшин В.А.</t>
  </si>
  <si>
    <t>24.5</t>
  </si>
  <si>
    <t>ООО "Охотник плюс"</t>
  </si>
  <si>
    <t>24.6</t>
  </si>
  <si>
    <t>ИП Голубцов А.Г.</t>
  </si>
  <si>
    <t>24.7</t>
  </si>
  <si>
    <t>ИП Макаров А.А.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</si>
  <si>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</si>
  <si>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</si>
  <si>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</si>
  <si>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</si>
  <si>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</si>
  <si>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</si>
  <si>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</si>
  <si>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</si>
  <si>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</si>
  <si>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</si>
  <si>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</si>
  <si>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</si>
  <si>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</si>
  <si>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</si>
  <si>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</si>
  <si>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</si>
  <si>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</si>
  <si>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</si>
  <si>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</si>
  <si>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</si>
  <si>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</si>
  <si>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</si>
  <si>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</si>
  <si>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</si>
  <si>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</si>
  <si>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</si>
  <si>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</si>
  <si>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</si>
  <si>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</si>
  <si>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</si>
  <si>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</si>
  <si>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</si>
  <si>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</si>
  <si>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</si>
  <si>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</si>
  <si>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</si>
  <si>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</si>
  <si>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</si>
  <si>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</si>
  <si>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</si>
  <si>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</si>
  <si>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</si>
  <si>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</si>
  <si>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</si>
  <si>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</si>
  <si>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</si>
  <si>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</si>
  <si>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</si>
  <si>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</si>
  <si>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</si>
  <si>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</si>
  <si>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</si>
  <si>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</si>
  <si>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</si>
  <si>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</si>
  <si>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</si>
  <si>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</si>
  <si>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</si>
  <si>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</si>
  <si>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</si>
  <si>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</si>
  <si>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</si>
  <si>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</si>
  <si>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</si>
  <si>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</si>
  <si>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</si>
  <si>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</si>
  <si>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</si>
  <si>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</si>
  <si>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30.3</t>
  </si>
  <si>
    <t>ООО Гуран</t>
  </si>
  <si>
    <t>31. Могойтуйский район</t>
  </si>
  <si>
    <t>31.1</t>
  </si>
  <si>
    <t>Итого по краю:</t>
  </si>
  <si>
    <t>на  период:  с  1  августа  2022 г.  до  1  августа  2023 г.</t>
  </si>
  <si>
    <t>ООО "Каренга"</t>
  </si>
  <si>
    <t>ИП Мартюшов</t>
  </si>
  <si>
    <t>ООО Артемида</t>
  </si>
  <si>
    <t>ИП Забелин В.А.</t>
  </si>
  <si>
    <t>ИП  Бродягин А.В.</t>
  </si>
  <si>
    <t>ИП Бродягин А.В.</t>
  </si>
  <si>
    <t>В целях научно-исследовательской деятельности НИИВ Восточной Сибири-филиал СФНЦА РАН</t>
  </si>
  <si>
    <t>2022 -2023 гг</t>
  </si>
  <si>
    <t>самцы</t>
  </si>
  <si>
    <t xml:space="preserve">самцы с неокостеневшими рогами </t>
  </si>
  <si>
    <t>Хозяйство «Борзинское» ВОО Забайкалья (участок 2)</t>
  </si>
  <si>
    <t>ИП Щеглов В.В.</t>
  </si>
  <si>
    <t>1.8</t>
  </si>
  <si>
    <t>1.9</t>
  </si>
  <si>
    <t>2.4</t>
  </si>
  <si>
    <t>3.1</t>
  </si>
  <si>
    <t>4.5</t>
  </si>
  <si>
    <t>5.3</t>
  </si>
  <si>
    <t>5.4</t>
  </si>
  <si>
    <t>9.10</t>
  </si>
  <si>
    <t>12.7</t>
  </si>
  <si>
    <t>12.8</t>
  </si>
  <si>
    <t>12.9</t>
  </si>
  <si>
    <t>14.6</t>
  </si>
  <si>
    <t>15.2</t>
  </si>
  <si>
    <t>17.4</t>
  </si>
  <si>
    <t>18.10</t>
  </si>
  <si>
    <t>18.12</t>
  </si>
  <si>
    <t>19.3</t>
  </si>
  <si>
    <t>21.4</t>
  </si>
  <si>
    <t>23.5</t>
  </si>
  <si>
    <t>23.10</t>
  </si>
  <si>
    <t>24.1</t>
  </si>
  <si>
    <t>24.2</t>
  </si>
  <si>
    <t>24.14</t>
  </si>
  <si>
    <t>26.14</t>
  </si>
  <si>
    <t>1.10</t>
  </si>
  <si>
    <t>26.15</t>
  </si>
  <si>
    <t>ПСК Маяк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</si>
</sst>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0.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ont="1" applyFill="1"/>
    <xf numFmtId="1" fontId="0" fillId="0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0" fillId="2" borderId="0" xfId="0" applyNumberFormat="1" applyFont="1" applyFill="1"/>
    <xf numFmtId="0" fontId="0" fillId="2" borderId="0" xfId="0" applyFont="1" applyFill="1"/>
    <xf numFmtId="0" fontId="0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" fontId="17" fillId="3" borderId="0" xfId="0" applyNumberFormat="1" applyFont="1" applyFill="1" applyAlignment="1">
      <alignment horizontal="center"/>
    </xf>
    <xf numFmtId="0" fontId="15" fillId="2" borderId="22" xfId="0" applyFont="1" applyFill="1" applyBorder="1" applyAlignment="1">
      <alignment horizontal="center" vertical="center" wrapText="1"/>
    </xf>
    <xf numFmtId="2" fontId="18" fillId="2" borderId="22" xfId="0" applyNumberFormat="1" applyFont="1" applyFill="1" applyBorder="1" applyAlignment="1">
      <alignment horizontal="center" vertical="center" wrapText="1"/>
    </xf>
    <xf numFmtId="2" fontId="20" fillId="2" borderId="7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1" fontId="9" fillId="2" borderId="22" xfId="1" applyNumberFormat="1" applyFont="1" applyFill="1" applyBorder="1" applyAlignment="1">
      <alignment horizontal="center"/>
    </xf>
    <xf numFmtId="0" fontId="19" fillId="2" borderId="0" xfId="0" applyFont="1" applyFill="1"/>
    <xf numFmtId="0" fontId="13" fillId="2" borderId="22" xfId="0" applyFont="1" applyFill="1" applyBorder="1" applyAlignment="1">
      <alignment horizontal="left" vertical="center" wrapText="1"/>
    </xf>
    <xf numFmtId="1" fontId="20" fillId="2" borderId="22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 applyAlignment="1">
      <alignment horizontal="center" vertical="center"/>
    </xf>
    <xf numFmtId="2" fontId="21" fillId="2" borderId="22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left" vertical="center" wrapText="1"/>
    </xf>
    <xf numFmtId="2" fontId="20" fillId="2" borderId="7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/>
    <xf numFmtId="2" fontId="14" fillId="2" borderId="6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1" fontId="22" fillId="2" borderId="22" xfId="0" applyNumberFormat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 vertical="center" wrapText="1"/>
    </xf>
    <xf numFmtId="2" fontId="21" fillId="2" borderId="22" xfId="0" applyNumberFormat="1" applyFont="1" applyFill="1" applyBorder="1" applyAlignment="1">
      <alignment horizontal="center"/>
    </xf>
    <xf numFmtId="2" fontId="14" fillId="2" borderId="22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2" fontId="21" fillId="2" borderId="2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2" fontId="23" fillId="2" borderId="22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/>
    </xf>
    <xf numFmtId="0" fontId="15" fillId="2" borderId="22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2" fontId="0" fillId="3" borderId="0" xfId="0" applyNumberFormat="1" applyFont="1" applyFill="1"/>
    <xf numFmtId="2" fontId="18" fillId="2" borderId="12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/>
    </xf>
    <xf numFmtId="2" fontId="16" fillId="3" borderId="0" xfId="0" applyNumberFormat="1" applyFont="1" applyFill="1"/>
    <xf numFmtId="0" fontId="0" fillId="3" borderId="0" xfId="0" applyNumberFormat="1" applyFont="1" applyFill="1"/>
    <xf numFmtId="0" fontId="0" fillId="3" borderId="0" xfId="0" applyNumberFormat="1" applyFont="1" applyFill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0" fontId="19" fillId="2" borderId="22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 wrapText="1"/>
    </xf>
    <xf numFmtId="0" fontId="19" fillId="2" borderId="22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center"/>
    </xf>
    <xf numFmtId="0" fontId="14" fillId="2" borderId="22" xfId="0" applyNumberFormat="1" applyFont="1" applyFill="1" applyBorder="1" applyAlignment="1">
      <alignment horizontal="center" vertical="center" wrapText="1"/>
    </xf>
    <xf numFmtId="0" fontId="15" fillId="2" borderId="22" xfId="0" applyNumberFormat="1" applyFont="1" applyFill="1" applyBorder="1" applyAlignment="1">
      <alignment horizontal="center"/>
    </xf>
    <xf numFmtId="0" fontId="15" fillId="2" borderId="22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15" fillId="2" borderId="12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/>
    </xf>
    <xf numFmtId="0" fontId="20" fillId="2" borderId="22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center" vertical="center"/>
    </xf>
    <xf numFmtId="0" fontId="14" fillId="2" borderId="22" xfId="0" applyNumberFormat="1" applyFont="1" applyFill="1" applyBorder="1" applyAlignment="1">
      <alignment vertical="center" wrapText="1"/>
    </xf>
    <xf numFmtId="0" fontId="9" fillId="2" borderId="0" xfId="0" applyNumberFormat="1" applyFont="1" applyFill="1"/>
    <xf numFmtId="0" fontId="15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16" fillId="3" borderId="0" xfId="0" applyNumberFormat="1" applyFont="1" applyFill="1"/>
    <xf numFmtId="0" fontId="16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0" fillId="2" borderId="22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Alignment="1">
      <alignment horizontal="center"/>
    </xf>
    <xf numFmtId="2" fontId="17" fillId="3" borderId="0" xfId="0" applyNumberFormat="1" applyFont="1" applyFill="1" applyAlignment="1"/>
    <xf numFmtId="2" fontId="0" fillId="2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0" fillId="2" borderId="18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textRotation="90" wrapText="1"/>
    </xf>
    <xf numFmtId="49" fontId="15" fillId="2" borderId="12" xfId="0" applyNumberFormat="1" applyFont="1" applyFill="1" applyBorder="1" applyAlignment="1">
      <alignment horizontal="center" vertical="center" wrapText="1"/>
    </xf>
    <xf numFmtId="1" fontId="20" fillId="2" borderId="22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 vertical="center"/>
    </xf>
    <xf numFmtId="164" fontId="20" fillId="2" borderId="22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9" fillId="2" borderId="22" xfId="0" applyNumberFormat="1" applyFont="1" applyFill="1" applyBorder="1" applyAlignment="1">
      <alignment horizontal="center" vertical="center"/>
    </xf>
    <xf numFmtId="1" fontId="9" fillId="2" borderId="22" xfId="1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vertical="center"/>
    </xf>
    <xf numFmtId="0" fontId="19" fillId="2" borderId="6" xfId="0" applyNumberFormat="1" applyFont="1" applyFill="1" applyBorder="1" applyAlignment="1">
      <alignment horizontal="center"/>
    </xf>
    <xf numFmtId="0" fontId="2" fillId="0" borderId="0" xfId="0" applyNumberFormat="1" applyFont="1"/>
    <xf numFmtId="0" fontId="2" fillId="0" borderId="22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24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22" xfId="0" applyNumberFormat="1" applyFont="1" applyFill="1" applyBorder="1" applyAlignment="1">
      <alignment horizontal="left" vertical="center"/>
    </xf>
    <xf numFmtId="1" fontId="15" fillId="2" borderId="22" xfId="0" applyNumberFormat="1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1" fontId="15" fillId="2" borderId="22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2" fontId="7" fillId="2" borderId="9" xfId="0" applyNumberFormat="1" applyFont="1" applyFill="1" applyBorder="1" applyAlignment="1">
      <alignment horizontal="center" vertical="top" wrapText="1"/>
    </xf>
    <xf numFmtId="2" fontId="7" fillId="2" borderId="17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7" fillId="2" borderId="10" xfId="0" applyNumberFormat="1" applyFont="1" applyFill="1" applyBorder="1" applyAlignment="1">
      <alignment horizontal="center" vertical="top" wrapText="1"/>
    </xf>
    <xf numFmtId="0" fontId="7" fillId="2" borderId="11" xfId="0" applyNumberFormat="1" applyFont="1" applyFill="1" applyBorder="1" applyAlignment="1">
      <alignment horizontal="center" vertical="top" wrapText="1"/>
    </xf>
    <xf numFmtId="0" fontId="7" fillId="2" borderId="13" xfId="0" applyNumberFormat="1" applyFont="1" applyFill="1" applyBorder="1" applyAlignment="1">
      <alignment horizontal="center" vertical="top" wrapText="1"/>
    </xf>
    <xf numFmtId="0" fontId="7" fillId="2" borderId="1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7" fillId="2" borderId="11" xfId="0" applyNumberFormat="1" applyFont="1" applyFill="1" applyBorder="1" applyAlignment="1">
      <alignment horizontal="center" vertical="top" wrapText="1"/>
    </xf>
    <xf numFmtId="2" fontId="7" fillId="2" borderId="20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/>
    <xf numFmtId="1" fontId="7" fillId="2" borderId="12" xfId="0" applyNumberFormat="1" applyFont="1" applyFill="1" applyBorder="1" applyAlignment="1">
      <alignment horizontal="center" vertical="center" textRotation="90"/>
    </xf>
    <xf numFmtId="1" fontId="7" fillId="2" borderId="21" xfId="0" applyNumberFormat="1" applyFont="1" applyFill="1" applyBorder="1" applyAlignment="1">
      <alignment horizontal="center" vertical="center" textRotation="90"/>
    </xf>
    <xf numFmtId="164" fontId="8" fillId="2" borderId="12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15" xfId="0" applyFont="1" applyFill="1" applyBorder="1" applyAlignment="1"/>
    <xf numFmtId="0" fontId="7" fillId="2" borderId="21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/>
    <xf numFmtId="0" fontId="19" fillId="2" borderId="20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/>
    <xf numFmtId="1" fontId="19" fillId="2" borderId="7" xfId="0" applyNumberFormat="1" applyFont="1" applyFill="1" applyBorder="1" applyAlignment="1"/>
    <xf numFmtId="0" fontId="14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/>
    <xf numFmtId="0" fontId="19" fillId="2" borderId="7" xfId="0" applyFont="1" applyFill="1" applyBorder="1" applyAlignment="1"/>
    <xf numFmtId="0" fontId="14" fillId="2" borderId="6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/>
    <xf numFmtId="0" fontId="9" fillId="2" borderId="22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left" vertical="center" wrapText="1"/>
    </xf>
    <xf numFmtId="2" fontId="21" fillId="2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6"/>
  <sheetViews>
    <sheetView tabSelected="1" zoomScale="70" zoomScaleNormal="70" workbookViewId="0">
      <pane xSplit="6" ySplit="14" topLeftCell="G156" activePane="bottomRight" state="frozen"/>
      <selection pane="topRight" activeCell="I1" sqref="I1"/>
      <selection pane="bottomLeft" activeCell="A15" sqref="A15"/>
      <selection pane="bottomRight" activeCell="A181" sqref="A181:XFD184"/>
    </sheetView>
  </sheetViews>
  <sheetFormatPr defaultRowHeight="15.75"/>
  <cols>
    <col min="1" max="1" width="10.42578125" style="100" customWidth="1"/>
    <col min="2" max="2" width="48" style="121" customWidth="1"/>
    <col min="3" max="3" width="15.5703125" style="52" customWidth="1"/>
    <col min="4" max="4" width="10.5703125" style="56" customWidth="1"/>
    <col min="5" max="5" width="10.85546875" style="57" customWidth="1"/>
    <col min="6" max="6" width="19.7109375" style="78" customWidth="1"/>
    <col min="7" max="7" width="11.42578125" style="10" bestFit="1" customWidth="1"/>
    <col min="8" max="8" width="9" style="7" bestFit="1" customWidth="1"/>
    <col min="9" max="9" width="9.28515625" style="11" bestFit="1" customWidth="1"/>
    <col min="10" max="10" width="10.5703125" style="6" bestFit="1" customWidth="1"/>
    <col min="11" max="11" width="9.28515625" style="6" bestFit="1" customWidth="1"/>
    <col min="12" max="12" width="9.85546875" style="5" bestFit="1" customWidth="1"/>
    <col min="13" max="14" width="9.85546875" style="5" customWidth="1"/>
    <col min="15" max="16" width="9.5703125" style="5" bestFit="1" customWidth="1"/>
  </cols>
  <sheetData>
    <row r="1" spans="1:16">
      <c r="A1" s="99"/>
      <c r="B1" s="110"/>
      <c r="J1" s="1"/>
      <c r="L1" s="2"/>
      <c r="M1" s="2"/>
      <c r="N1" s="2"/>
      <c r="O1" s="2"/>
      <c r="P1" s="2"/>
    </row>
    <row r="2" spans="1:16" ht="18.75">
      <c r="A2" s="99"/>
      <c r="B2" s="110"/>
      <c r="E2" s="148" t="s">
        <v>0</v>
      </c>
      <c r="F2" s="149"/>
      <c r="J2" s="1"/>
      <c r="L2" s="2"/>
      <c r="M2" s="2"/>
      <c r="N2" s="2"/>
      <c r="O2" s="2"/>
      <c r="P2" s="2"/>
    </row>
    <row r="3" spans="1:16">
      <c r="A3" s="99"/>
      <c r="B3" s="110"/>
      <c r="C3" s="82"/>
      <c r="D3" s="83"/>
      <c r="E3" s="84"/>
      <c r="F3" s="85"/>
      <c r="G3" s="86"/>
      <c r="H3" s="6"/>
      <c r="I3" s="87"/>
    </row>
    <row r="4" spans="1:16" ht="18.75">
      <c r="A4" s="99"/>
      <c r="B4" s="110"/>
      <c r="C4" s="82"/>
      <c r="D4" s="83"/>
      <c r="E4" s="84"/>
      <c r="F4" s="88" t="s">
        <v>1</v>
      </c>
      <c r="G4" s="86"/>
      <c r="H4" s="6"/>
      <c r="I4" s="87"/>
    </row>
    <row r="5" spans="1:16" ht="18.75">
      <c r="A5" s="99"/>
      <c r="B5" s="110"/>
      <c r="C5" s="82"/>
      <c r="D5" s="83"/>
      <c r="E5" s="84"/>
      <c r="F5" s="88"/>
      <c r="G5" s="86"/>
      <c r="H5" s="6"/>
      <c r="I5" s="87"/>
    </row>
    <row r="6" spans="1:16" ht="2.25" customHeight="1" thickBot="1">
      <c r="A6" s="99"/>
      <c r="B6" s="110"/>
      <c r="C6" s="82"/>
      <c r="D6" s="83"/>
      <c r="E6" s="84"/>
      <c r="F6" s="88" t="s">
        <v>2</v>
      </c>
      <c r="G6" s="86"/>
      <c r="H6" s="6"/>
      <c r="I6" s="87"/>
    </row>
    <row r="7" spans="1:16" ht="19.5" hidden="1" thickBot="1">
      <c r="A7" s="99"/>
      <c r="B7" s="110"/>
      <c r="C7" s="82"/>
      <c r="D7" s="83"/>
      <c r="E7" s="84"/>
      <c r="F7" s="88"/>
      <c r="G7" s="86"/>
      <c r="H7" s="6"/>
      <c r="I7" s="87"/>
    </row>
    <row r="8" spans="1:16" ht="19.5" hidden="1" thickBot="1">
      <c r="A8" s="99"/>
      <c r="B8" s="110"/>
      <c r="C8" s="82"/>
      <c r="D8" s="83"/>
      <c r="E8" s="84"/>
      <c r="F8" s="88" t="s">
        <v>303</v>
      </c>
      <c r="G8" s="86"/>
      <c r="H8" s="6"/>
      <c r="I8" s="87"/>
    </row>
    <row r="9" spans="1:16" ht="16.5" hidden="1" thickBot="1">
      <c r="A9" s="99"/>
      <c r="B9" s="110"/>
      <c r="C9" s="82"/>
      <c r="D9" s="83"/>
      <c r="E9" s="84"/>
      <c r="F9" s="85"/>
      <c r="G9" s="86"/>
      <c r="H9" s="6"/>
      <c r="I9" s="87"/>
    </row>
    <row r="10" spans="1:16" ht="15">
      <c r="A10" s="122" t="s">
        <v>3</v>
      </c>
      <c r="B10" s="125" t="s">
        <v>4</v>
      </c>
      <c r="C10" s="128" t="s">
        <v>5</v>
      </c>
      <c r="D10" s="131" t="s">
        <v>6</v>
      </c>
      <c r="E10" s="132"/>
      <c r="F10" s="137" t="s">
        <v>7</v>
      </c>
      <c r="G10" s="140" t="s">
        <v>8</v>
      </c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16" ht="15" customHeight="1">
      <c r="A11" s="123"/>
      <c r="B11" s="126"/>
      <c r="C11" s="129"/>
      <c r="D11" s="133"/>
      <c r="E11" s="134"/>
      <c r="F11" s="138"/>
      <c r="G11" s="143" t="s">
        <v>9</v>
      </c>
      <c r="H11" s="144"/>
      <c r="I11" s="140" t="s">
        <v>10</v>
      </c>
      <c r="J11" s="141"/>
      <c r="K11" s="141"/>
      <c r="L11" s="141"/>
      <c r="M11" s="141"/>
      <c r="N11" s="141"/>
      <c r="O11" s="141"/>
      <c r="P11" s="142"/>
    </row>
    <row r="12" spans="1:16" ht="15" customHeight="1">
      <c r="A12" s="123"/>
      <c r="B12" s="126"/>
      <c r="C12" s="129"/>
      <c r="D12" s="133"/>
      <c r="E12" s="134"/>
      <c r="F12" s="138"/>
      <c r="G12" s="152" t="s">
        <v>11</v>
      </c>
      <c r="H12" s="155" t="s">
        <v>12</v>
      </c>
      <c r="I12" s="158" t="s">
        <v>11</v>
      </c>
      <c r="J12" s="155" t="s">
        <v>12</v>
      </c>
      <c r="K12" s="179" t="s">
        <v>13</v>
      </c>
      <c r="L12" s="145" t="s">
        <v>14</v>
      </c>
      <c r="M12" s="146"/>
      <c r="N12" s="146"/>
      <c r="O12" s="146"/>
      <c r="P12" s="147"/>
    </row>
    <row r="13" spans="1:16" ht="31.5" customHeight="1" thickBot="1">
      <c r="A13" s="123"/>
      <c r="B13" s="126"/>
      <c r="C13" s="129"/>
      <c r="D13" s="135"/>
      <c r="E13" s="136"/>
      <c r="F13" s="138"/>
      <c r="G13" s="153"/>
      <c r="H13" s="156"/>
      <c r="I13" s="159"/>
      <c r="J13" s="156"/>
      <c r="K13" s="156"/>
      <c r="L13" s="145" t="s">
        <v>15</v>
      </c>
      <c r="M13" s="146"/>
      <c r="N13" s="146"/>
      <c r="O13" s="147"/>
      <c r="P13" s="150" t="s">
        <v>16</v>
      </c>
    </row>
    <row r="14" spans="1:16" ht="83.25" customHeight="1" thickBot="1">
      <c r="A14" s="124"/>
      <c r="B14" s="127"/>
      <c r="C14" s="130"/>
      <c r="D14" s="89" t="s">
        <v>17</v>
      </c>
      <c r="E14" s="90" t="s">
        <v>311</v>
      </c>
      <c r="F14" s="139"/>
      <c r="G14" s="154"/>
      <c r="H14" s="157"/>
      <c r="I14" s="160"/>
      <c r="J14" s="157"/>
      <c r="K14" s="157"/>
      <c r="L14" s="91" t="s">
        <v>19</v>
      </c>
      <c r="M14" s="91" t="s">
        <v>313</v>
      </c>
      <c r="N14" s="91" t="s">
        <v>312</v>
      </c>
      <c r="O14" s="91" t="s">
        <v>18</v>
      </c>
      <c r="P14" s="151"/>
    </row>
    <row r="15" spans="1:16" s="105" customFormat="1" ht="15">
      <c r="A15" s="106">
        <v>1</v>
      </c>
      <c r="B15" s="111">
        <v>2</v>
      </c>
      <c r="C15" s="107">
        <v>3</v>
      </c>
      <c r="D15" s="107">
        <v>4</v>
      </c>
      <c r="E15" s="107">
        <v>5</v>
      </c>
      <c r="F15" s="107">
        <v>6</v>
      </c>
      <c r="G15" s="107">
        <v>7</v>
      </c>
      <c r="H15" s="107">
        <v>8</v>
      </c>
      <c r="I15" s="107">
        <v>9</v>
      </c>
      <c r="J15" s="106">
        <v>10</v>
      </c>
      <c r="K15" s="180">
        <v>12</v>
      </c>
      <c r="L15" s="106">
        <v>13</v>
      </c>
      <c r="M15" s="106">
        <v>14</v>
      </c>
      <c r="N15" s="106">
        <v>15</v>
      </c>
      <c r="O15" s="106">
        <v>16</v>
      </c>
      <c r="P15" s="106">
        <v>17</v>
      </c>
    </row>
    <row r="16" spans="1:16">
      <c r="A16" s="164" t="s">
        <v>20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6"/>
    </row>
    <row r="17" spans="1:16" s="22" customFormat="1">
      <c r="A17" s="36" t="s">
        <v>21</v>
      </c>
      <c r="B17" s="112" t="s">
        <v>22</v>
      </c>
      <c r="C17" s="15">
        <v>380.35</v>
      </c>
      <c r="D17" s="58">
        <v>2768</v>
      </c>
      <c r="E17" s="59">
        <v>1916</v>
      </c>
      <c r="F17" s="16">
        <f t="shared" ref="F17:F26" si="0">E17/C17</f>
        <v>5.0374654923097149</v>
      </c>
      <c r="G17" s="17">
        <f>E17*H17%</f>
        <v>153.28</v>
      </c>
      <c r="H17" s="18">
        <v>8</v>
      </c>
      <c r="I17" s="24">
        <v>149</v>
      </c>
      <c r="J17" s="25">
        <f>I17/E17%</f>
        <v>7.7766179540709812</v>
      </c>
      <c r="K17" s="26"/>
      <c r="L17" s="26">
        <v>22</v>
      </c>
      <c r="M17" s="26"/>
      <c r="N17" s="26"/>
      <c r="O17" s="26">
        <v>81</v>
      </c>
      <c r="P17" s="26">
        <v>46</v>
      </c>
    </row>
    <row r="18" spans="1:16" s="43" customFormat="1" ht="45">
      <c r="A18" s="36" t="s">
        <v>23</v>
      </c>
      <c r="B18" s="112" t="s">
        <v>310</v>
      </c>
      <c r="C18" s="15"/>
      <c r="D18" s="60"/>
      <c r="E18" s="62"/>
      <c r="F18" s="30"/>
      <c r="G18" s="25"/>
      <c r="H18" s="26"/>
      <c r="I18" s="26">
        <v>4</v>
      </c>
      <c r="J18" s="25"/>
      <c r="K18" s="26"/>
      <c r="L18" s="26"/>
      <c r="M18" s="26"/>
      <c r="N18" s="26"/>
      <c r="O18" s="26">
        <v>2</v>
      </c>
      <c r="P18" s="26">
        <v>2</v>
      </c>
    </row>
    <row r="19" spans="1:16" s="22" customFormat="1">
      <c r="A19" s="36" t="s">
        <v>25</v>
      </c>
      <c r="B19" s="112" t="s">
        <v>24</v>
      </c>
      <c r="C19" s="27">
        <v>76.88</v>
      </c>
      <c r="D19" s="60">
        <v>235</v>
      </c>
      <c r="E19" s="59">
        <v>413</v>
      </c>
      <c r="F19" s="16">
        <f t="shared" si="0"/>
        <v>5.3720083246618113</v>
      </c>
      <c r="G19" s="17">
        <f t="shared" ref="G19:G26" si="1">E19*H19%</f>
        <v>33.04</v>
      </c>
      <c r="H19" s="18">
        <v>8</v>
      </c>
      <c r="I19" s="24">
        <v>33</v>
      </c>
      <c r="J19" s="25">
        <f t="shared" ref="J19:J26" si="2">I19/E19%</f>
        <v>7.9903147699757868</v>
      </c>
      <c r="K19" s="26"/>
      <c r="L19" s="28">
        <v>4</v>
      </c>
      <c r="M19" s="28"/>
      <c r="N19" s="28"/>
      <c r="O19" s="26">
        <v>19</v>
      </c>
      <c r="P19" s="26">
        <f>I19*30%</f>
        <v>9.9</v>
      </c>
    </row>
    <row r="20" spans="1:16" s="22" customFormat="1">
      <c r="A20" s="36" t="s">
        <v>27</v>
      </c>
      <c r="B20" s="29" t="s">
        <v>26</v>
      </c>
      <c r="C20" s="15">
        <v>24.17</v>
      </c>
      <c r="D20" s="61">
        <v>170</v>
      </c>
      <c r="E20" s="59">
        <v>154</v>
      </c>
      <c r="F20" s="16">
        <f t="shared" si="0"/>
        <v>6.371534960695076</v>
      </c>
      <c r="G20" s="17">
        <f t="shared" si="1"/>
        <v>15.4</v>
      </c>
      <c r="H20" s="18">
        <v>10</v>
      </c>
      <c r="I20" s="24">
        <v>15</v>
      </c>
      <c r="J20" s="25">
        <f t="shared" si="2"/>
        <v>9.7402597402597397</v>
      </c>
      <c r="K20" s="26"/>
      <c r="L20" s="26">
        <f>I20*15%</f>
        <v>2.25</v>
      </c>
      <c r="M20" s="26"/>
      <c r="N20" s="26"/>
      <c r="O20" s="26">
        <v>8</v>
      </c>
      <c r="P20" s="26">
        <f>I20*30%</f>
        <v>4.5</v>
      </c>
    </row>
    <row r="21" spans="1:16" s="22" customFormat="1">
      <c r="A21" s="36" t="s">
        <v>29</v>
      </c>
      <c r="B21" s="112" t="s">
        <v>28</v>
      </c>
      <c r="C21" s="27">
        <v>38.39</v>
      </c>
      <c r="D21" s="58">
        <v>176</v>
      </c>
      <c r="E21" s="59">
        <v>219</v>
      </c>
      <c r="F21" s="16">
        <f t="shared" si="0"/>
        <v>5.7046105756707473</v>
      </c>
      <c r="G21" s="17">
        <f t="shared" si="1"/>
        <v>17.52</v>
      </c>
      <c r="H21" s="18">
        <v>8</v>
      </c>
      <c r="I21" s="24">
        <v>17</v>
      </c>
      <c r="J21" s="25">
        <f t="shared" si="2"/>
        <v>7.762557077625571</v>
      </c>
      <c r="K21" s="26"/>
      <c r="L21" s="26">
        <v>2</v>
      </c>
      <c r="M21" s="26"/>
      <c r="N21" s="26"/>
      <c r="O21" s="26">
        <v>9</v>
      </c>
      <c r="P21" s="28">
        <v>6</v>
      </c>
    </row>
    <row r="22" spans="1:16" s="22" customFormat="1" ht="16.5" customHeight="1">
      <c r="A22" s="36" t="s">
        <v>30</v>
      </c>
      <c r="B22" s="112" t="s">
        <v>315</v>
      </c>
      <c r="C22" s="27">
        <v>21.94</v>
      </c>
      <c r="D22" s="58">
        <v>138</v>
      </c>
      <c r="E22" s="59">
        <v>153</v>
      </c>
      <c r="F22" s="16">
        <f t="shared" si="0"/>
        <v>6.9735642661804915</v>
      </c>
      <c r="G22" s="17">
        <f t="shared" si="1"/>
        <v>15.3</v>
      </c>
      <c r="H22" s="18">
        <v>10</v>
      </c>
      <c r="I22" s="24">
        <v>11</v>
      </c>
      <c r="J22" s="25">
        <f t="shared" si="2"/>
        <v>7.1895424836601309</v>
      </c>
      <c r="K22" s="26"/>
      <c r="L22" s="26">
        <f>I22*15%</f>
        <v>1.65</v>
      </c>
      <c r="M22" s="26"/>
      <c r="N22" s="26"/>
      <c r="O22" s="26">
        <v>5</v>
      </c>
      <c r="P22" s="26">
        <v>4</v>
      </c>
    </row>
    <row r="23" spans="1:16" s="43" customFormat="1" ht="31.5">
      <c r="A23" s="36" t="s">
        <v>32</v>
      </c>
      <c r="B23" s="29" t="s">
        <v>31</v>
      </c>
      <c r="C23" s="27">
        <v>50</v>
      </c>
      <c r="D23" s="60">
        <v>174</v>
      </c>
      <c r="E23" s="62">
        <v>193</v>
      </c>
      <c r="F23" s="30">
        <f t="shared" ref="F23" si="3">E23/C23</f>
        <v>3.86</v>
      </c>
      <c r="G23" s="25">
        <f t="shared" ref="G23" si="4">E23*H23%</f>
        <v>13.510000000000002</v>
      </c>
      <c r="H23" s="26">
        <v>7</v>
      </c>
      <c r="I23" s="93">
        <v>13</v>
      </c>
      <c r="J23" s="25">
        <f t="shared" ref="J23" si="5">I23/E23%</f>
        <v>6.7357512953367875</v>
      </c>
      <c r="K23" s="26"/>
      <c r="L23" s="28">
        <v>1</v>
      </c>
      <c r="M23" s="28"/>
      <c r="N23" s="28"/>
      <c r="O23" s="26">
        <v>7</v>
      </c>
      <c r="P23" s="26">
        <v>5</v>
      </c>
    </row>
    <row r="24" spans="1:16" s="22" customFormat="1" ht="33.75" customHeight="1">
      <c r="A24" s="36" t="s">
        <v>316</v>
      </c>
      <c r="B24" s="112" t="s">
        <v>310</v>
      </c>
      <c r="C24" s="27"/>
      <c r="D24" s="58"/>
      <c r="E24" s="59"/>
      <c r="F24" s="16"/>
      <c r="G24" s="17"/>
      <c r="H24" s="18"/>
      <c r="I24" s="24">
        <v>4</v>
      </c>
      <c r="J24" s="25"/>
      <c r="K24" s="26"/>
      <c r="L24" s="26"/>
      <c r="M24" s="26"/>
      <c r="N24" s="26"/>
      <c r="O24" s="26">
        <v>2</v>
      </c>
      <c r="P24" s="26">
        <v>2</v>
      </c>
    </row>
    <row r="25" spans="1:16" s="22" customFormat="1">
      <c r="A25" s="36" t="s">
        <v>317</v>
      </c>
      <c r="B25" s="29" t="s">
        <v>306</v>
      </c>
      <c r="C25" s="27">
        <v>33.630000000000003</v>
      </c>
      <c r="D25" s="66">
        <v>0</v>
      </c>
      <c r="E25" s="62">
        <v>176</v>
      </c>
      <c r="F25" s="16">
        <f t="shared" si="0"/>
        <v>5.2334225393993457</v>
      </c>
      <c r="G25" s="17">
        <f t="shared" si="1"/>
        <v>14.08</v>
      </c>
      <c r="H25" s="18">
        <v>8</v>
      </c>
      <c r="I25" s="24">
        <v>14</v>
      </c>
      <c r="J25" s="25">
        <f t="shared" si="2"/>
        <v>7.9545454545454541</v>
      </c>
      <c r="K25" s="26"/>
      <c r="L25" s="26">
        <f>I25*15%</f>
        <v>2.1</v>
      </c>
      <c r="M25" s="26"/>
      <c r="N25" s="26"/>
      <c r="O25" s="26">
        <v>7</v>
      </c>
      <c r="P25" s="26">
        <v>5</v>
      </c>
    </row>
    <row r="26" spans="1:16" s="22" customFormat="1">
      <c r="A26" s="36" t="s">
        <v>340</v>
      </c>
      <c r="B26" s="112" t="s">
        <v>33</v>
      </c>
      <c r="C26" s="27">
        <v>36.840000000000003</v>
      </c>
      <c r="D26" s="63">
        <v>219</v>
      </c>
      <c r="E26" s="59">
        <v>234</v>
      </c>
      <c r="F26" s="16">
        <f t="shared" si="0"/>
        <v>6.3517915309446247</v>
      </c>
      <c r="G26" s="17">
        <f t="shared" si="1"/>
        <v>23.400000000000002</v>
      </c>
      <c r="H26" s="18">
        <v>10</v>
      </c>
      <c r="I26" s="24">
        <v>23</v>
      </c>
      <c r="J26" s="25">
        <f t="shared" si="2"/>
        <v>9.8290598290598297</v>
      </c>
      <c r="K26" s="26"/>
      <c r="L26" s="26">
        <f>I26*15%</f>
        <v>3.4499999999999997</v>
      </c>
      <c r="M26" s="26"/>
      <c r="N26" s="26"/>
      <c r="O26" s="26">
        <v>12</v>
      </c>
      <c r="P26" s="26">
        <v>8</v>
      </c>
    </row>
    <row r="27" spans="1:16" s="22" customFormat="1">
      <c r="A27" s="18"/>
      <c r="B27" s="113" t="s">
        <v>34</v>
      </c>
      <c r="C27" s="32">
        <f>SUM(C17:C26)</f>
        <v>662.20000000000016</v>
      </c>
      <c r="D27" s="33">
        <f>SUM(D17:D26)</f>
        <v>3880</v>
      </c>
      <c r="E27" s="64">
        <f>SUM(E17:E26)</f>
        <v>3458</v>
      </c>
      <c r="F27" s="40">
        <f>SUM(F17:F26)</f>
        <v>44.90439768986181</v>
      </c>
      <c r="G27" s="17">
        <f>SUM(G17:G26)</f>
        <v>285.52999999999997</v>
      </c>
      <c r="H27" s="31"/>
      <c r="I27" s="35">
        <f>SUM(I17:I26)</f>
        <v>283</v>
      </c>
      <c r="J27" s="26"/>
      <c r="K27" s="26"/>
      <c r="L27" s="93">
        <f>SUM(L17:L26)</f>
        <v>38.450000000000003</v>
      </c>
      <c r="M27" s="93"/>
      <c r="N27" s="93"/>
      <c r="O27" s="93">
        <f>SUM(O17:O26)</f>
        <v>152</v>
      </c>
      <c r="P27" s="93">
        <f>SUM(P17:P26)</f>
        <v>92.4</v>
      </c>
    </row>
    <row r="28" spans="1:16" s="22" customFormat="1" ht="15">
      <c r="A28" s="167" t="s">
        <v>35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9"/>
    </row>
    <row r="29" spans="1:16" s="22" customFormat="1">
      <c r="A29" s="36" t="s">
        <v>36</v>
      </c>
      <c r="B29" s="112" t="s">
        <v>22</v>
      </c>
      <c r="C29" s="27">
        <v>425.28</v>
      </c>
      <c r="D29" s="65">
        <v>775</v>
      </c>
      <c r="E29" s="59">
        <v>1045</v>
      </c>
      <c r="F29" s="16">
        <f>E29/C29</f>
        <v>2.4572046651617758</v>
      </c>
      <c r="G29" s="17">
        <f>E29*H29%</f>
        <v>73.150000000000006</v>
      </c>
      <c r="H29" s="18">
        <v>7</v>
      </c>
      <c r="I29" s="24">
        <v>60</v>
      </c>
      <c r="J29" s="17">
        <f>I29/E29%</f>
        <v>5.7416267942583739</v>
      </c>
      <c r="K29" s="18"/>
      <c r="L29" s="18">
        <v>5</v>
      </c>
      <c r="M29" s="18">
        <v>4</v>
      </c>
      <c r="N29" s="18"/>
      <c r="O29" s="18">
        <v>24</v>
      </c>
      <c r="P29" s="18">
        <v>27</v>
      </c>
    </row>
    <row r="30" spans="1:16" s="22" customFormat="1" ht="30">
      <c r="A30" s="36" t="s">
        <v>37</v>
      </c>
      <c r="B30" s="112" t="s">
        <v>38</v>
      </c>
      <c r="C30" s="27">
        <v>60.46</v>
      </c>
      <c r="D30" s="66">
        <v>322</v>
      </c>
      <c r="E30" s="62">
        <v>393</v>
      </c>
      <c r="F30" s="16">
        <f t="shared" ref="F30:F31" si="6">E30/C30</f>
        <v>6.500165398610652</v>
      </c>
      <c r="G30" s="17">
        <f>E30*H30%</f>
        <v>39.300000000000004</v>
      </c>
      <c r="H30" s="18">
        <v>10</v>
      </c>
      <c r="I30" s="24">
        <v>39</v>
      </c>
      <c r="J30" s="17">
        <f>I30/E30%</f>
        <v>9.9236641221374047</v>
      </c>
      <c r="K30" s="18"/>
      <c r="L30" s="37">
        <v>5</v>
      </c>
      <c r="M30" s="37"/>
      <c r="N30" s="37"/>
      <c r="O30" s="18">
        <v>22</v>
      </c>
      <c r="P30" s="18">
        <v>12</v>
      </c>
    </row>
    <row r="31" spans="1:16" s="22" customFormat="1">
      <c r="A31" s="36" t="s">
        <v>39</v>
      </c>
      <c r="B31" s="112" t="s">
        <v>40</v>
      </c>
      <c r="C31" s="27">
        <v>79.22</v>
      </c>
      <c r="D31" s="65">
        <v>730</v>
      </c>
      <c r="E31" s="59">
        <v>778</v>
      </c>
      <c r="F31" s="16">
        <f t="shared" si="6"/>
        <v>9.820752335268871</v>
      </c>
      <c r="G31" s="17">
        <f>E31*H31%</f>
        <v>93.36</v>
      </c>
      <c r="H31" s="18">
        <v>12</v>
      </c>
      <c r="I31" s="24">
        <v>93</v>
      </c>
      <c r="J31" s="17">
        <f>I31/E31%</f>
        <v>11.953727506426734</v>
      </c>
      <c r="K31" s="18"/>
      <c r="L31" s="18">
        <v>14</v>
      </c>
      <c r="M31" s="18"/>
      <c r="N31" s="18"/>
      <c r="O31" s="18">
        <v>50</v>
      </c>
      <c r="P31" s="18">
        <v>29</v>
      </c>
    </row>
    <row r="32" spans="1:16" s="22" customFormat="1">
      <c r="A32" s="36" t="s">
        <v>318</v>
      </c>
      <c r="B32" s="177" t="s">
        <v>308</v>
      </c>
      <c r="C32" s="178">
        <v>80.822999999999993</v>
      </c>
      <c r="D32" s="65">
        <v>0</v>
      </c>
      <c r="E32" s="59">
        <v>198</v>
      </c>
      <c r="F32" s="16">
        <f>E29/C29</f>
        <v>2.4572046651617758</v>
      </c>
      <c r="G32" s="17">
        <f>E32*H32%</f>
        <v>13.860000000000001</v>
      </c>
      <c r="H32" s="18">
        <v>7</v>
      </c>
      <c r="I32" s="24">
        <v>13</v>
      </c>
      <c r="J32" s="17">
        <f>I32/E32%</f>
        <v>6.5656565656565657</v>
      </c>
      <c r="K32" s="18"/>
      <c r="L32" s="37">
        <v>1</v>
      </c>
      <c r="M32" s="37"/>
      <c r="N32" s="37"/>
      <c r="O32" s="18">
        <v>7</v>
      </c>
      <c r="P32" s="18">
        <v>5</v>
      </c>
    </row>
    <row r="33" spans="1:16" s="22" customFormat="1">
      <c r="A33" s="18"/>
      <c r="B33" s="113" t="s">
        <v>34</v>
      </c>
      <c r="C33" s="32">
        <f>SUM(C29:C32)</f>
        <v>645.7829999999999</v>
      </c>
      <c r="D33" s="33">
        <f>SUM(D29:D32)</f>
        <v>1827</v>
      </c>
      <c r="E33" s="64">
        <f>SUM(E29:E32)</f>
        <v>2414</v>
      </c>
      <c r="F33" s="40">
        <f>SUM(F29:F32)</f>
        <v>21.235327064203076</v>
      </c>
      <c r="G33" s="17">
        <f>SUM(G29:G32)</f>
        <v>219.67000000000002</v>
      </c>
      <c r="H33" s="18"/>
      <c r="I33" s="35">
        <f>SUM(I29:I32)</f>
        <v>205</v>
      </c>
      <c r="J33" s="18"/>
      <c r="K33" s="18"/>
      <c r="L33" s="24">
        <f>SUM(L29:L32)</f>
        <v>25</v>
      </c>
      <c r="M33" s="24">
        <v>4</v>
      </c>
      <c r="N33" s="24"/>
      <c r="O33" s="24">
        <f>SUM(O29:O32)</f>
        <v>103</v>
      </c>
      <c r="P33" s="24">
        <f>SUM(P29:P32)</f>
        <v>73</v>
      </c>
    </row>
    <row r="34" spans="1:16" s="22" customFormat="1" ht="15">
      <c r="A34" s="167" t="s">
        <v>41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9"/>
    </row>
    <row r="35" spans="1:16" s="22" customFormat="1">
      <c r="A35" s="38" t="s">
        <v>319</v>
      </c>
      <c r="B35" s="112" t="s">
        <v>42</v>
      </c>
      <c r="C35" s="27">
        <v>222.18</v>
      </c>
      <c r="D35" s="65">
        <v>1679</v>
      </c>
      <c r="E35" s="59">
        <v>1632</v>
      </c>
      <c r="F35" s="16">
        <f t="shared" ref="F35:F38" si="7">E35/C35</f>
        <v>7.3453956251687815</v>
      </c>
      <c r="G35" s="17">
        <f>E35*H35%</f>
        <v>130.56</v>
      </c>
      <c r="H35" s="18">
        <v>8</v>
      </c>
      <c r="I35" s="24">
        <v>130</v>
      </c>
      <c r="J35" s="17">
        <f>I35/E35%</f>
        <v>7.965686274509804</v>
      </c>
      <c r="K35" s="31"/>
      <c r="L35" s="18">
        <v>15</v>
      </c>
      <c r="M35" s="18"/>
      <c r="N35" s="18"/>
      <c r="O35" s="18">
        <f>I35-L35-P35</f>
        <v>84</v>
      </c>
      <c r="P35" s="18">
        <v>31</v>
      </c>
    </row>
    <row r="36" spans="1:16" s="22" customFormat="1">
      <c r="A36" s="38" t="s">
        <v>43</v>
      </c>
      <c r="B36" s="45" t="s">
        <v>44</v>
      </c>
      <c r="C36" s="27">
        <v>141.53</v>
      </c>
      <c r="D36" s="65">
        <v>1312</v>
      </c>
      <c r="E36" s="59">
        <v>1357</v>
      </c>
      <c r="F36" s="16">
        <f t="shared" si="7"/>
        <v>9.588073200028262</v>
      </c>
      <c r="G36" s="17">
        <f>E36*H36%</f>
        <v>162.84</v>
      </c>
      <c r="H36" s="18">
        <v>12</v>
      </c>
      <c r="I36" s="19">
        <v>162</v>
      </c>
      <c r="J36" s="17">
        <f>I36/E36%</f>
        <v>11.938098747236552</v>
      </c>
      <c r="K36" s="20"/>
      <c r="L36" s="18">
        <v>24</v>
      </c>
      <c r="M36" s="18"/>
      <c r="N36" s="18"/>
      <c r="O36" s="18">
        <v>89</v>
      </c>
      <c r="P36" s="18">
        <v>49</v>
      </c>
    </row>
    <row r="37" spans="1:16" s="22" customFormat="1">
      <c r="A37" s="38" t="s">
        <v>45</v>
      </c>
      <c r="B37" s="45" t="s">
        <v>46</v>
      </c>
      <c r="C37" s="27">
        <v>12.04</v>
      </c>
      <c r="D37" s="65">
        <v>96</v>
      </c>
      <c r="E37" s="59">
        <v>114</v>
      </c>
      <c r="F37" s="16">
        <f t="shared" si="7"/>
        <v>9.4684385382059801</v>
      </c>
      <c r="G37" s="17">
        <f>E37*H37%</f>
        <v>13.68</v>
      </c>
      <c r="H37" s="18">
        <v>12</v>
      </c>
      <c r="I37" s="19">
        <v>11</v>
      </c>
      <c r="J37" s="17">
        <f>I37/E37%</f>
        <v>9.6491228070175445</v>
      </c>
      <c r="K37" s="20"/>
      <c r="L37" s="18">
        <v>2</v>
      </c>
      <c r="M37" s="18"/>
      <c r="N37" s="18"/>
      <c r="O37" s="18">
        <v>4</v>
      </c>
      <c r="P37" s="18">
        <v>5</v>
      </c>
    </row>
    <row r="38" spans="1:16" s="22" customFormat="1">
      <c r="A38" s="38" t="s">
        <v>47</v>
      </c>
      <c r="B38" s="114" t="s">
        <v>307</v>
      </c>
      <c r="C38" s="39">
        <v>51.01</v>
      </c>
      <c r="D38" s="65">
        <v>335</v>
      </c>
      <c r="E38" s="59">
        <v>306</v>
      </c>
      <c r="F38" s="16">
        <f t="shared" si="7"/>
        <v>5.99882376004705</v>
      </c>
      <c r="G38" s="17">
        <f>E38*H38%</f>
        <v>24.48</v>
      </c>
      <c r="H38" s="18">
        <v>8</v>
      </c>
      <c r="I38" s="19">
        <v>24</v>
      </c>
      <c r="J38" s="17">
        <f>I38/E38%</f>
        <v>7.8431372549019605</v>
      </c>
      <c r="K38" s="20"/>
      <c r="L38" s="18">
        <f>I38*15%</f>
        <v>3.5999999999999996</v>
      </c>
      <c r="M38" s="18"/>
      <c r="N38" s="18"/>
      <c r="O38" s="18">
        <v>12</v>
      </c>
      <c r="P38" s="18">
        <v>8</v>
      </c>
    </row>
    <row r="39" spans="1:16" s="22" customFormat="1">
      <c r="A39" s="20"/>
      <c r="B39" s="115" t="s">
        <v>34</v>
      </c>
      <c r="C39" s="32">
        <f t="shared" ref="C39:F39" si="8">SUM(C35:C38)</f>
        <v>426.76000000000005</v>
      </c>
      <c r="D39" s="64">
        <f t="shared" si="8"/>
        <v>3422</v>
      </c>
      <c r="E39" s="64">
        <f t="shared" si="8"/>
        <v>3409</v>
      </c>
      <c r="F39" s="40">
        <f t="shared" si="8"/>
        <v>32.400731123450072</v>
      </c>
      <c r="G39" s="17">
        <f t="shared" ref="G39:I39" si="9">SUM(G35:G38)</f>
        <v>331.56</v>
      </c>
      <c r="H39" s="18"/>
      <c r="I39" s="41">
        <f t="shared" si="9"/>
        <v>327</v>
      </c>
      <c r="J39" s="18"/>
      <c r="K39" s="20"/>
      <c r="L39" s="24">
        <f>SUM(L35:L38)</f>
        <v>44.6</v>
      </c>
      <c r="M39" s="24"/>
      <c r="N39" s="24"/>
      <c r="O39" s="24">
        <f>SUM(O35:O38)</f>
        <v>189</v>
      </c>
      <c r="P39" s="24">
        <f>SUM(P35:P38)</f>
        <v>93</v>
      </c>
    </row>
    <row r="40" spans="1:16" s="22" customFormat="1" ht="15">
      <c r="A40" s="170" t="s">
        <v>48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2"/>
    </row>
    <row r="41" spans="1:16" s="22" customFormat="1">
      <c r="A41" s="38" t="s">
        <v>49</v>
      </c>
      <c r="B41" s="45" t="s">
        <v>42</v>
      </c>
      <c r="C41" s="27">
        <v>163.21</v>
      </c>
      <c r="D41" s="65">
        <v>177</v>
      </c>
      <c r="E41" s="97">
        <v>573</v>
      </c>
      <c r="F41" s="94">
        <f t="shared" ref="F41:F45" si="10">E41/C41</f>
        <v>3.5108142883401752</v>
      </c>
      <c r="G41" s="17">
        <f>E41*H41%</f>
        <v>40.110000000000007</v>
      </c>
      <c r="H41" s="26">
        <v>7</v>
      </c>
      <c r="I41" s="42">
        <v>37</v>
      </c>
      <c r="J41" s="17">
        <f>I41/E41%</f>
        <v>6.4572425828970328</v>
      </c>
      <c r="K41" s="181"/>
      <c r="L41" s="26">
        <v>5</v>
      </c>
      <c r="M41" s="26"/>
      <c r="N41" s="26"/>
      <c r="O41" s="26">
        <f>I41-L41-P41</f>
        <v>20</v>
      </c>
      <c r="P41" s="26">
        <v>12</v>
      </c>
    </row>
    <row r="42" spans="1:16" s="22" customFormat="1">
      <c r="A42" s="38" t="s">
        <v>50</v>
      </c>
      <c r="B42" s="45" t="s">
        <v>51</v>
      </c>
      <c r="C42" s="27">
        <v>275.52999999999997</v>
      </c>
      <c r="D42" s="65">
        <v>847</v>
      </c>
      <c r="E42" s="97">
        <v>1152</v>
      </c>
      <c r="F42" s="94">
        <f t="shared" si="10"/>
        <v>4.1810329183754948</v>
      </c>
      <c r="G42" s="17">
        <f>E42*H42%</f>
        <v>92.16</v>
      </c>
      <c r="H42" s="18">
        <v>8</v>
      </c>
      <c r="I42" s="19">
        <v>92</v>
      </c>
      <c r="J42" s="17">
        <f>I42/E42%</f>
        <v>7.9861111111111116</v>
      </c>
      <c r="K42" s="20"/>
      <c r="L42" s="26">
        <v>13</v>
      </c>
      <c r="M42" s="26"/>
      <c r="N42" s="26"/>
      <c r="O42" s="18">
        <v>33</v>
      </c>
      <c r="P42" s="26">
        <v>46</v>
      </c>
    </row>
    <row r="43" spans="1:16" s="43" customFormat="1" ht="30">
      <c r="A43" s="38" t="s">
        <v>52</v>
      </c>
      <c r="B43" s="45" t="s">
        <v>53</v>
      </c>
      <c r="C43" s="27">
        <v>65.400000000000006</v>
      </c>
      <c r="D43" s="66">
        <v>678</v>
      </c>
      <c r="E43" s="98">
        <v>768</v>
      </c>
      <c r="F43" s="95">
        <f t="shared" si="10"/>
        <v>11.743119266055045</v>
      </c>
      <c r="G43" s="25">
        <f>E43*H43%</f>
        <v>115.19999999999999</v>
      </c>
      <c r="H43" s="26">
        <v>15</v>
      </c>
      <c r="I43" s="42">
        <v>115</v>
      </c>
      <c r="J43" s="25">
        <f>I43/E43%</f>
        <v>14.973958333333334</v>
      </c>
      <c r="K43" s="181"/>
      <c r="L43" s="26">
        <v>17</v>
      </c>
      <c r="M43" s="26"/>
      <c r="N43" s="26"/>
      <c r="O43" s="26">
        <v>63</v>
      </c>
      <c r="P43" s="26">
        <v>35</v>
      </c>
    </row>
    <row r="44" spans="1:16" s="43" customFormat="1" ht="30">
      <c r="A44" s="38" t="s">
        <v>54</v>
      </c>
      <c r="B44" s="45" t="s">
        <v>314</v>
      </c>
      <c r="C44" s="27">
        <v>33.369999999999997</v>
      </c>
      <c r="D44" s="66">
        <v>0</v>
      </c>
      <c r="E44" s="98">
        <v>68</v>
      </c>
      <c r="F44" s="95">
        <f t="shared" si="10"/>
        <v>2.0377584656877437</v>
      </c>
      <c r="G44" s="25">
        <f>E44*H44%</f>
        <v>4.7600000000000007</v>
      </c>
      <c r="H44" s="26">
        <v>7</v>
      </c>
      <c r="I44" s="42">
        <v>4</v>
      </c>
      <c r="J44" s="25">
        <f>I44/E44%</f>
        <v>5.8823529411764701</v>
      </c>
      <c r="K44" s="181"/>
      <c r="L44" s="26"/>
      <c r="M44" s="26"/>
      <c r="N44" s="26"/>
      <c r="O44" s="26">
        <v>2</v>
      </c>
      <c r="P44" s="26">
        <v>2</v>
      </c>
    </row>
    <row r="45" spans="1:16" s="22" customFormat="1">
      <c r="A45" s="38" t="s">
        <v>320</v>
      </c>
      <c r="B45" s="45" t="s">
        <v>55</v>
      </c>
      <c r="C45" s="27">
        <v>64</v>
      </c>
      <c r="D45" s="65">
        <v>787</v>
      </c>
      <c r="E45" s="97">
        <v>672</v>
      </c>
      <c r="F45" s="94">
        <f t="shared" si="10"/>
        <v>10.5</v>
      </c>
      <c r="G45" s="17">
        <f>E45*H45%</f>
        <v>100.8</v>
      </c>
      <c r="H45" s="18">
        <v>15</v>
      </c>
      <c r="I45" s="19">
        <v>99</v>
      </c>
      <c r="J45" s="17">
        <f>I45/E45%</f>
        <v>14.732142857142858</v>
      </c>
      <c r="K45" s="20"/>
      <c r="L45" s="26">
        <v>14</v>
      </c>
      <c r="M45" s="26"/>
      <c r="N45" s="26"/>
      <c r="O45" s="18">
        <v>55</v>
      </c>
      <c r="P45" s="26">
        <v>30</v>
      </c>
    </row>
    <row r="46" spans="1:16" s="22" customFormat="1">
      <c r="A46" s="20"/>
      <c r="B46" s="115" t="s">
        <v>34</v>
      </c>
      <c r="C46" s="32">
        <f t="shared" ref="C46:F46" si="11">SUM(C41:C45)</f>
        <v>601.51</v>
      </c>
      <c r="D46" s="64">
        <f t="shared" si="11"/>
        <v>2489</v>
      </c>
      <c r="E46" s="64">
        <f t="shared" si="11"/>
        <v>3233</v>
      </c>
      <c r="F46" s="40">
        <f t="shared" si="11"/>
        <v>31.972724938458459</v>
      </c>
      <c r="G46" s="96">
        <f t="shared" ref="G46:I46" si="12">SUM(G41:G45)</f>
        <v>353.03</v>
      </c>
      <c r="H46" s="18"/>
      <c r="I46" s="19">
        <f t="shared" si="12"/>
        <v>347</v>
      </c>
      <c r="J46" s="18"/>
      <c r="K46" s="20"/>
      <c r="L46" s="24">
        <f>SUM(L41:L45)</f>
        <v>49</v>
      </c>
      <c r="M46" s="24"/>
      <c r="N46" s="24"/>
      <c r="O46" s="24">
        <f>SUM(O41:O45)</f>
        <v>173</v>
      </c>
      <c r="P46" s="24">
        <f>SUM(P41:P45)</f>
        <v>125</v>
      </c>
    </row>
    <row r="47" spans="1:16" s="22" customFormat="1" ht="15">
      <c r="A47" s="173" t="s">
        <v>56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1:16" s="22" customFormat="1">
      <c r="A48" s="38" t="s">
        <v>57</v>
      </c>
      <c r="B48" s="23" t="s">
        <v>22</v>
      </c>
      <c r="C48" s="15">
        <v>817.7</v>
      </c>
      <c r="D48" s="65">
        <v>2142</v>
      </c>
      <c r="E48" s="59">
        <v>3439</v>
      </c>
      <c r="F48" s="94">
        <f t="shared" ref="F48:F51" si="13">E48/C48</f>
        <v>4.2056989115812646</v>
      </c>
      <c r="G48" s="17">
        <f>E48*H48%</f>
        <v>275.12</v>
      </c>
      <c r="H48" s="18">
        <v>8</v>
      </c>
      <c r="I48" s="19">
        <v>275</v>
      </c>
      <c r="J48" s="17">
        <f>I48/E48%</f>
        <v>7.9965106135504502</v>
      </c>
      <c r="K48" s="20"/>
      <c r="L48" s="18">
        <v>41</v>
      </c>
      <c r="M48" s="18"/>
      <c r="N48" s="18"/>
      <c r="O48" s="18">
        <f>I48-L48-P48</f>
        <v>151</v>
      </c>
      <c r="P48" s="18">
        <v>83</v>
      </c>
    </row>
    <row r="49" spans="1:16" s="22" customFormat="1">
      <c r="A49" s="38" t="s">
        <v>58</v>
      </c>
      <c r="B49" s="23" t="s">
        <v>59</v>
      </c>
      <c r="C49" s="15">
        <v>120.7</v>
      </c>
      <c r="D49" s="65">
        <v>651</v>
      </c>
      <c r="E49" s="59">
        <v>675</v>
      </c>
      <c r="F49" s="94">
        <f t="shared" si="13"/>
        <v>5.5923777961888979</v>
      </c>
      <c r="G49" s="17">
        <f>E49*H49%</f>
        <v>54</v>
      </c>
      <c r="H49" s="18">
        <v>8</v>
      </c>
      <c r="I49" s="19">
        <v>47</v>
      </c>
      <c r="J49" s="17">
        <f>I49/E49%</f>
        <v>6.9629629629629628</v>
      </c>
      <c r="K49" s="20"/>
      <c r="L49" s="18">
        <v>7</v>
      </c>
      <c r="M49" s="18"/>
      <c r="N49" s="18"/>
      <c r="O49" s="18">
        <v>23</v>
      </c>
      <c r="P49" s="18">
        <v>17</v>
      </c>
    </row>
    <row r="50" spans="1:16" s="22" customFormat="1">
      <c r="A50" s="38" t="s">
        <v>321</v>
      </c>
      <c r="B50" s="114" t="s">
        <v>60</v>
      </c>
      <c r="C50" s="39">
        <v>152.26</v>
      </c>
      <c r="D50" s="65">
        <v>495</v>
      </c>
      <c r="E50" s="59">
        <v>442</v>
      </c>
      <c r="F50" s="94">
        <f t="shared" si="13"/>
        <v>2.902929200052542</v>
      </c>
      <c r="G50" s="17">
        <f>E50*H50%</f>
        <v>30.94</v>
      </c>
      <c r="H50" s="18">
        <v>7</v>
      </c>
      <c r="I50" s="19">
        <v>30</v>
      </c>
      <c r="J50" s="17">
        <f>I50/E50%</f>
        <v>6.7873303167420813</v>
      </c>
      <c r="K50" s="20"/>
      <c r="L50" s="18">
        <v>4</v>
      </c>
      <c r="M50" s="18"/>
      <c r="N50" s="18"/>
      <c r="O50" s="18">
        <v>16</v>
      </c>
      <c r="P50" s="18">
        <v>10</v>
      </c>
    </row>
    <row r="51" spans="1:16" s="43" customFormat="1" ht="30">
      <c r="A51" s="38" t="s">
        <v>322</v>
      </c>
      <c r="B51" s="45" t="s">
        <v>61</v>
      </c>
      <c r="C51" s="44">
        <v>260.12</v>
      </c>
      <c r="D51" s="67">
        <v>713</v>
      </c>
      <c r="E51" s="66">
        <v>1233</v>
      </c>
      <c r="F51" s="95">
        <f t="shared" si="13"/>
        <v>4.7401199446409352</v>
      </c>
      <c r="G51" s="25">
        <f>E51*H51%</f>
        <v>98.64</v>
      </c>
      <c r="H51" s="26">
        <v>8</v>
      </c>
      <c r="I51" s="42">
        <v>98</v>
      </c>
      <c r="J51" s="25">
        <f>I51/E51%</f>
        <v>7.9480940794809412</v>
      </c>
      <c r="K51" s="181"/>
      <c r="L51" s="26">
        <v>14</v>
      </c>
      <c r="M51" s="26"/>
      <c r="N51" s="26"/>
      <c r="O51" s="26">
        <v>35</v>
      </c>
      <c r="P51" s="26">
        <v>49</v>
      </c>
    </row>
    <row r="52" spans="1:16" s="22" customFormat="1">
      <c r="A52" s="20"/>
      <c r="B52" s="115" t="s">
        <v>34</v>
      </c>
      <c r="C52" s="32">
        <f>SUM(C48:C51)</f>
        <v>1350.7800000000002</v>
      </c>
      <c r="D52" s="64">
        <f>SUM(D48:D51)</f>
        <v>4001</v>
      </c>
      <c r="E52" s="64">
        <f>SUM(E48:E51)</f>
        <v>5789</v>
      </c>
      <c r="F52" s="40">
        <f>SUM(F48:F51)</f>
        <v>17.441125852463639</v>
      </c>
      <c r="G52" s="96">
        <f t="shared" ref="G52:I52" si="14">SUM(G48:G51)</f>
        <v>458.7</v>
      </c>
      <c r="H52" s="18"/>
      <c r="I52" s="19">
        <f t="shared" si="14"/>
        <v>450</v>
      </c>
      <c r="J52" s="18"/>
      <c r="K52" s="20"/>
      <c r="L52" s="24">
        <f>SUM(L48:L51)</f>
        <v>66</v>
      </c>
      <c r="M52" s="24"/>
      <c r="N52" s="24"/>
      <c r="O52" s="24">
        <f>SUM(O48:O51)</f>
        <v>225</v>
      </c>
      <c r="P52" s="24">
        <f>SUM(P48:P51)</f>
        <v>159</v>
      </c>
    </row>
    <row r="53" spans="1:16" s="22" customFormat="1" ht="15">
      <c r="A53" s="161" t="s">
        <v>62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3"/>
    </row>
    <row r="54" spans="1:16" s="22" customFormat="1">
      <c r="A54" s="92" t="s">
        <v>63</v>
      </c>
      <c r="B54" s="116" t="s">
        <v>22</v>
      </c>
      <c r="C54" s="46">
        <v>189.93</v>
      </c>
      <c r="D54" s="65">
        <v>10</v>
      </c>
      <c r="E54" s="68">
        <v>125</v>
      </c>
      <c r="F54" s="94">
        <f>E54/C54</f>
        <v>0.65813720844521661</v>
      </c>
      <c r="G54" s="17">
        <f>E54*H54%</f>
        <v>3.75</v>
      </c>
      <c r="H54" s="18">
        <v>3</v>
      </c>
      <c r="I54" s="19">
        <v>3</v>
      </c>
      <c r="J54" s="25">
        <f>I54/E54%</f>
        <v>2.4</v>
      </c>
      <c r="K54" s="181"/>
      <c r="L54" s="26"/>
      <c r="M54" s="26"/>
      <c r="N54" s="26"/>
      <c r="O54" s="26">
        <f>I54-L54-P54</f>
        <v>2.1</v>
      </c>
      <c r="P54" s="26">
        <f t="shared" ref="P54" si="15">I54*30%</f>
        <v>0.89999999999999991</v>
      </c>
    </row>
    <row r="55" spans="1:16" s="22" customFormat="1">
      <c r="A55" s="38" t="s">
        <v>64</v>
      </c>
      <c r="B55" s="45" t="s">
        <v>65</v>
      </c>
      <c r="C55" s="27">
        <v>203.81</v>
      </c>
      <c r="D55" s="37">
        <v>84</v>
      </c>
      <c r="E55" s="50">
        <v>392</v>
      </c>
      <c r="F55" s="94">
        <f>E55/C55</f>
        <v>1.923359992149551</v>
      </c>
      <c r="G55" s="17">
        <f>E55*H55%</f>
        <v>19.600000000000001</v>
      </c>
      <c r="H55" s="18">
        <v>5</v>
      </c>
      <c r="I55" s="19">
        <v>19</v>
      </c>
      <c r="J55" s="25">
        <f>I55/E55%</f>
        <v>4.8469387755102042</v>
      </c>
      <c r="K55" s="181"/>
      <c r="L55" s="28">
        <v>2</v>
      </c>
      <c r="M55" s="28"/>
      <c r="N55" s="28"/>
      <c r="O55" s="26">
        <v>10</v>
      </c>
      <c r="P55" s="26">
        <v>7</v>
      </c>
    </row>
    <row r="56" spans="1:16" s="22" customFormat="1">
      <c r="A56" s="20"/>
      <c r="B56" s="115" t="s">
        <v>34</v>
      </c>
      <c r="C56" s="32">
        <f>SUM(C54:C55)</f>
        <v>393.74</v>
      </c>
      <c r="D56" s="64">
        <f>SUM(D54:D55)</f>
        <v>94</v>
      </c>
      <c r="E56" s="64">
        <f>SUM(E54:E55)</f>
        <v>517</v>
      </c>
      <c r="F56" s="40">
        <f>SUM(F54:F55)</f>
        <v>2.5814972005947676</v>
      </c>
      <c r="G56" s="17">
        <f>SUM(G54:G55)</f>
        <v>23.35</v>
      </c>
      <c r="H56" s="31"/>
      <c r="I56" s="41">
        <f>SUM(I54:I55)</f>
        <v>22</v>
      </c>
      <c r="J56" s="26"/>
      <c r="K56" s="181"/>
      <c r="L56" s="93">
        <f>SUM(L54:L55)</f>
        <v>2</v>
      </c>
      <c r="M56" s="93"/>
      <c r="N56" s="93"/>
      <c r="O56" s="93">
        <f>SUM(O54:O55)</f>
        <v>12.1</v>
      </c>
      <c r="P56" s="93">
        <f>SUM(P54:P55)</f>
        <v>7.9</v>
      </c>
    </row>
    <row r="57" spans="1:16" s="22" customFormat="1" ht="15">
      <c r="A57" s="161" t="s">
        <v>66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3"/>
    </row>
    <row r="58" spans="1:16" s="22" customFormat="1">
      <c r="A58" s="38" t="s">
        <v>67</v>
      </c>
      <c r="B58" s="45" t="s">
        <v>22</v>
      </c>
      <c r="C58" s="27">
        <v>233.83</v>
      </c>
      <c r="D58" s="65">
        <v>788</v>
      </c>
      <c r="E58" s="59">
        <v>813</v>
      </c>
      <c r="F58" s="94">
        <f>E58/C58</f>
        <v>3.4768849163922506</v>
      </c>
      <c r="G58" s="25">
        <f>E58*H58%</f>
        <v>56.910000000000004</v>
      </c>
      <c r="H58" s="26">
        <v>7</v>
      </c>
      <c r="I58" s="19">
        <v>56</v>
      </c>
      <c r="J58" s="25">
        <f>I58/E58%</f>
        <v>6.888068880688806</v>
      </c>
      <c r="K58" s="181"/>
      <c r="L58" s="26">
        <v>8</v>
      </c>
      <c r="M58" s="26"/>
      <c r="N58" s="26"/>
      <c r="O58" s="26">
        <f>I58-L58-P58</f>
        <v>31</v>
      </c>
      <c r="P58" s="26">
        <v>17</v>
      </c>
    </row>
    <row r="59" spans="1:16" s="22" customFormat="1">
      <c r="A59" s="38" t="s">
        <v>68</v>
      </c>
      <c r="B59" s="45" t="s">
        <v>69</v>
      </c>
      <c r="C59" s="27">
        <v>79.319999999999993</v>
      </c>
      <c r="D59" s="66">
        <v>256</v>
      </c>
      <c r="E59" s="59">
        <v>423</v>
      </c>
      <c r="F59" s="94">
        <f>E59/C59</f>
        <v>5.332829046898639</v>
      </c>
      <c r="G59" s="25">
        <f>E59*H59%</f>
        <v>33.840000000000003</v>
      </c>
      <c r="H59" s="26">
        <v>8</v>
      </c>
      <c r="I59" s="19">
        <v>33</v>
      </c>
      <c r="J59" s="25">
        <f>I59/E59%</f>
        <v>7.8014184397163113</v>
      </c>
      <c r="K59" s="181"/>
      <c r="L59" s="26">
        <v>4</v>
      </c>
      <c r="M59" s="26"/>
      <c r="N59" s="26"/>
      <c r="O59" s="26">
        <v>13</v>
      </c>
      <c r="P59" s="26">
        <v>16</v>
      </c>
    </row>
    <row r="60" spans="1:16" s="22" customFormat="1">
      <c r="A60" s="20"/>
      <c r="B60" s="115" t="s">
        <v>34</v>
      </c>
      <c r="C60" s="32">
        <f t="shared" ref="C60:F60" si="16">SUM(C58:C59)</f>
        <v>313.14999999999998</v>
      </c>
      <c r="D60" s="64">
        <f t="shared" si="16"/>
        <v>1044</v>
      </c>
      <c r="E60" s="64">
        <f t="shared" si="16"/>
        <v>1236</v>
      </c>
      <c r="F60" s="40">
        <f t="shared" si="16"/>
        <v>8.8097139632908892</v>
      </c>
      <c r="G60" s="25">
        <f t="shared" ref="G60:I60" si="17">SUM(G58:G59)</f>
        <v>90.75</v>
      </c>
      <c r="H60" s="26"/>
      <c r="I60" s="41">
        <f t="shared" si="17"/>
        <v>89</v>
      </c>
      <c r="J60" s="26"/>
      <c r="K60" s="181"/>
      <c r="L60" s="26">
        <f>SUM(L58:L59)</f>
        <v>12</v>
      </c>
      <c r="M60" s="26"/>
      <c r="N60" s="26"/>
      <c r="O60" s="26">
        <f>SUM(O58:O59)</f>
        <v>44</v>
      </c>
      <c r="P60" s="26">
        <f>SUM(P58:P59)</f>
        <v>33</v>
      </c>
    </row>
    <row r="61" spans="1:16" s="22" customFormat="1" ht="15">
      <c r="A61" s="161" t="s">
        <v>70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5"/>
    </row>
    <row r="62" spans="1:16" s="22" customFormat="1">
      <c r="A62" s="38" t="s">
        <v>71</v>
      </c>
      <c r="B62" s="45" t="s">
        <v>42</v>
      </c>
      <c r="C62" s="27">
        <v>4100.01</v>
      </c>
      <c r="D62" s="37">
        <v>0</v>
      </c>
      <c r="E62" s="50">
        <v>0</v>
      </c>
      <c r="F62" s="16">
        <f>E62/C62</f>
        <v>0</v>
      </c>
      <c r="G62" s="17">
        <v>0</v>
      </c>
      <c r="H62" s="26">
        <v>3</v>
      </c>
      <c r="I62" s="19">
        <f>E62*H62%</f>
        <v>0</v>
      </c>
      <c r="J62" s="26">
        <v>0</v>
      </c>
      <c r="K62" s="20"/>
      <c r="L62" s="18"/>
      <c r="M62" s="18"/>
      <c r="N62" s="18"/>
      <c r="O62" s="18"/>
      <c r="P62" s="18"/>
    </row>
    <row r="63" spans="1:16" s="22" customFormat="1">
      <c r="A63" s="38" t="s">
        <v>72</v>
      </c>
      <c r="B63" s="45" t="s">
        <v>73</v>
      </c>
      <c r="C63" s="27">
        <v>1069.01</v>
      </c>
      <c r="D63" s="37">
        <v>0</v>
      </c>
      <c r="E63" s="50">
        <v>0</v>
      </c>
      <c r="F63" s="16">
        <f>E63/C63</f>
        <v>0</v>
      </c>
      <c r="G63" s="17">
        <v>0</v>
      </c>
      <c r="H63" s="26">
        <v>3</v>
      </c>
      <c r="I63" s="19">
        <f>E63*H63%</f>
        <v>0</v>
      </c>
      <c r="J63" s="26">
        <v>0</v>
      </c>
      <c r="K63" s="20"/>
      <c r="L63" s="18"/>
      <c r="M63" s="18"/>
      <c r="N63" s="18"/>
      <c r="O63" s="18"/>
      <c r="P63" s="18"/>
    </row>
    <row r="64" spans="1:16" s="22" customFormat="1">
      <c r="A64" s="20"/>
      <c r="B64" s="115" t="s">
        <v>34</v>
      </c>
      <c r="C64" s="32">
        <f>SUM(C62:C63)</f>
        <v>5169.0200000000004</v>
      </c>
      <c r="D64" s="64">
        <v>0</v>
      </c>
      <c r="E64" s="64">
        <v>0</v>
      </c>
      <c r="F64" s="40">
        <v>0</v>
      </c>
      <c r="G64" s="17">
        <v>0</v>
      </c>
      <c r="H64" s="26"/>
      <c r="I64" s="41">
        <f>SUM(I62:I63)</f>
        <v>0</v>
      </c>
      <c r="J64" s="26"/>
      <c r="K64" s="20"/>
      <c r="L64" s="18"/>
      <c r="M64" s="18"/>
      <c r="N64" s="18"/>
      <c r="O64" s="18"/>
      <c r="P64" s="18"/>
    </row>
    <row r="65" spans="1:16" s="22" customFormat="1" ht="15">
      <c r="A65" s="161" t="s">
        <v>74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3"/>
    </row>
    <row r="66" spans="1:16" s="22" customFormat="1">
      <c r="A66" s="38" t="s">
        <v>75</v>
      </c>
      <c r="B66" s="45" t="s">
        <v>42</v>
      </c>
      <c r="C66" s="15">
        <v>315.8</v>
      </c>
      <c r="D66" s="63">
        <v>1380</v>
      </c>
      <c r="E66" s="59">
        <v>1418</v>
      </c>
      <c r="F66" s="94">
        <f>E66/C66</f>
        <v>4.4901836605446483</v>
      </c>
      <c r="G66" s="17">
        <f>E66*H66%</f>
        <v>113.44</v>
      </c>
      <c r="H66" s="26">
        <v>8</v>
      </c>
      <c r="I66" s="19">
        <v>111</v>
      </c>
      <c r="J66" s="25">
        <f>I66/E66%</f>
        <v>7.8279266572637516</v>
      </c>
      <c r="K66" s="182"/>
      <c r="L66" s="18">
        <v>16</v>
      </c>
      <c r="M66" s="18"/>
      <c r="N66" s="18"/>
      <c r="O66" s="18">
        <f>I66-P66-L66</f>
        <v>60</v>
      </c>
      <c r="P66" s="18">
        <v>35</v>
      </c>
    </row>
    <row r="67" spans="1:16" s="43" customFormat="1" ht="45">
      <c r="A67" s="38" t="s">
        <v>76</v>
      </c>
      <c r="B67" s="45" t="s">
        <v>310</v>
      </c>
      <c r="C67" s="15"/>
      <c r="D67" s="103"/>
      <c r="E67" s="62"/>
      <c r="F67" s="95"/>
      <c r="G67" s="25"/>
      <c r="H67" s="26"/>
      <c r="I67" s="42">
        <v>2</v>
      </c>
      <c r="J67" s="25"/>
      <c r="K67" s="183"/>
      <c r="L67" s="26"/>
      <c r="M67" s="26"/>
      <c r="N67" s="26"/>
      <c r="O67" s="26">
        <v>1</v>
      </c>
      <c r="P67" s="26">
        <v>1</v>
      </c>
    </row>
    <row r="68" spans="1:16" s="22" customFormat="1">
      <c r="A68" s="38" t="s">
        <v>78</v>
      </c>
      <c r="B68" s="45" t="s">
        <v>77</v>
      </c>
      <c r="C68" s="27">
        <v>287.51</v>
      </c>
      <c r="D68" s="58">
        <v>1595</v>
      </c>
      <c r="E68" s="59">
        <v>1616</v>
      </c>
      <c r="F68" s="94">
        <f t="shared" ref="F68:F75" si="18">E68/C68</f>
        <v>5.620674063510835</v>
      </c>
      <c r="G68" s="17">
        <f t="shared" ref="G68:G75" si="19">E68*H68%</f>
        <v>129.28</v>
      </c>
      <c r="H68" s="26">
        <v>8</v>
      </c>
      <c r="I68" s="19">
        <v>129</v>
      </c>
      <c r="J68" s="25">
        <f t="shared" ref="J68:J75" si="20">I68/E68%</f>
        <v>7.9826732673267324</v>
      </c>
      <c r="K68" s="20"/>
      <c r="L68" s="18">
        <v>19</v>
      </c>
      <c r="M68" s="18"/>
      <c r="N68" s="18"/>
      <c r="O68" s="18">
        <v>46</v>
      </c>
      <c r="P68" s="18">
        <v>64</v>
      </c>
    </row>
    <row r="69" spans="1:16" s="22" customFormat="1">
      <c r="A69" s="38" t="s">
        <v>80</v>
      </c>
      <c r="B69" s="45" t="s">
        <v>79</v>
      </c>
      <c r="C69" s="27">
        <v>16</v>
      </c>
      <c r="D69" s="58">
        <v>160</v>
      </c>
      <c r="E69" s="59">
        <v>118</v>
      </c>
      <c r="F69" s="94">
        <f t="shared" si="18"/>
        <v>7.375</v>
      </c>
      <c r="G69" s="17">
        <f t="shared" si="19"/>
        <v>11.8</v>
      </c>
      <c r="H69" s="26">
        <v>10</v>
      </c>
      <c r="I69" s="19">
        <v>11</v>
      </c>
      <c r="J69" s="25">
        <f t="shared" si="20"/>
        <v>9.3220338983050848</v>
      </c>
      <c r="K69" s="20"/>
      <c r="L69" s="18">
        <v>1</v>
      </c>
      <c r="M69" s="18"/>
      <c r="N69" s="18"/>
      <c r="O69" s="18">
        <v>6</v>
      </c>
      <c r="P69" s="18">
        <v>4</v>
      </c>
    </row>
    <row r="70" spans="1:16" s="22" customFormat="1">
      <c r="A70" s="38" t="s">
        <v>82</v>
      </c>
      <c r="B70" s="45" t="s">
        <v>81</v>
      </c>
      <c r="C70" s="27">
        <v>22.14</v>
      </c>
      <c r="D70" s="58">
        <v>254</v>
      </c>
      <c r="E70" s="59">
        <v>254</v>
      </c>
      <c r="F70" s="94">
        <f t="shared" si="18"/>
        <v>11.472448057813912</v>
      </c>
      <c r="G70" s="17">
        <f t="shared" si="19"/>
        <v>38.1</v>
      </c>
      <c r="H70" s="26">
        <v>15</v>
      </c>
      <c r="I70" s="19">
        <v>38</v>
      </c>
      <c r="J70" s="25">
        <f t="shared" si="20"/>
        <v>14.960629921259843</v>
      </c>
      <c r="K70" s="20"/>
      <c r="L70" s="18">
        <v>4</v>
      </c>
      <c r="M70" s="18"/>
      <c r="N70" s="18"/>
      <c r="O70" s="18">
        <v>22</v>
      </c>
      <c r="P70" s="18">
        <v>12</v>
      </c>
    </row>
    <row r="71" spans="1:16" s="22" customFormat="1">
      <c r="A71" s="38" t="s">
        <v>84</v>
      </c>
      <c r="B71" s="45" t="s">
        <v>83</v>
      </c>
      <c r="C71" s="27">
        <v>58.19</v>
      </c>
      <c r="D71" s="58">
        <v>207</v>
      </c>
      <c r="E71" s="59">
        <v>273</v>
      </c>
      <c r="F71" s="94">
        <f t="shared" si="18"/>
        <v>4.6915277539096065</v>
      </c>
      <c r="G71" s="17">
        <f t="shared" si="19"/>
        <v>21.84</v>
      </c>
      <c r="H71" s="26">
        <v>8</v>
      </c>
      <c r="I71" s="19">
        <v>21</v>
      </c>
      <c r="J71" s="25">
        <f t="shared" si="20"/>
        <v>7.6923076923076925</v>
      </c>
      <c r="K71" s="20"/>
      <c r="L71" s="18">
        <f>I71*15%</f>
        <v>3.15</v>
      </c>
      <c r="M71" s="18"/>
      <c r="N71" s="18"/>
      <c r="O71" s="18">
        <v>11</v>
      </c>
      <c r="P71" s="18">
        <v>7</v>
      </c>
    </row>
    <row r="72" spans="1:16" s="22" customFormat="1">
      <c r="A72" s="38" t="s">
        <v>86</v>
      </c>
      <c r="B72" s="45" t="s">
        <v>85</v>
      </c>
      <c r="C72" s="27">
        <v>8.74</v>
      </c>
      <c r="D72" s="58">
        <v>139</v>
      </c>
      <c r="E72" s="59">
        <v>133</v>
      </c>
      <c r="F72" s="94">
        <f t="shared" si="18"/>
        <v>15.217391304347826</v>
      </c>
      <c r="G72" s="17">
        <f t="shared" si="19"/>
        <v>33.25</v>
      </c>
      <c r="H72" s="26">
        <v>25</v>
      </c>
      <c r="I72" s="19">
        <v>24</v>
      </c>
      <c r="J72" s="25">
        <f t="shared" si="20"/>
        <v>18.045112781954888</v>
      </c>
      <c r="K72" s="20"/>
      <c r="L72" s="18">
        <v>4</v>
      </c>
      <c r="M72" s="18"/>
      <c r="N72" s="18"/>
      <c r="O72" s="18">
        <v>10</v>
      </c>
      <c r="P72" s="18">
        <v>10</v>
      </c>
    </row>
    <row r="73" spans="1:16" s="22" customFormat="1">
      <c r="A73" s="38" t="s">
        <v>88</v>
      </c>
      <c r="B73" s="45" t="s">
        <v>87</v>
      </c>
      <c r="C73" s="27">
        <v>11.44</v>
      </c>
      <c r="D73" s="58">
        <v>107</v>
      </c>
      <c r="E73" s="59">
        <v>121</v>
      </c>
      <c r="F73" s="94">
        <f t="shared" si="18"/>
        <v>10.576923076923077</v>
      </c>
      <c r="G73" s="17">
        <f t="shared" si="19"/>
        <v>18.149999999999999</v>
      </c>
      <c r="H73" s="26">
        <v>15</v>
      </c>
      <c r="I73" s="19">
        <v>12</v>
      </c>
      <c r="J73" s="25">
        <f t="shared" si="20"/>
        <v>9.9173553719008272</v>
      </c>
      <c r="K73" s="20"/>
      <c r="L73" s="37">
        <v>2</v>
      </c>
      <c r="M73" s="37"/>
      <c r="N73" s="37"/>
      <c r="O73" s="18">
        <v>4</v>
      </c>
      <c r="P73" s="18">
        <v>6</v>
      </c>
    </row>
    <row r="74" spans="1:16" s="22" customFormat="1">
      <c r="A74" s="38" t="s">
        <v>90</v>
      </c>
      <c r="B74" s="45" t="s">
        <v>89</v>
      </c>
      <c r="C74" s="46">
        <v>16.3</v>
      </c>
      <c r="D74" s="58">
        <v>157</v>
      </c>
      <c r="E74" s="59">
        <v>154</v>
      </c>
      <c r="F74" s="94">
        <f t="shared" si="18"/>
        <v>9.4478527607361951</v>
      </c>
      <c r="G74" s="17">
        <f t="shared" si="19"/>
        <v>18.48</v>
      </c>
      <c r="H74" s="26">
        <v>12</v>
      </c>
      <c r="I74" s="19">
        <v>18</v>
      </c>
      <c r="J74" s="25">
        <f t="shared" si="20"/>
        <v>11.688311688311687</v>
      </c>
      <c r="K74" s="20"/>
      <c r="L74" s="18">
        <v>2</v>
      </c>
      <c r="M74" s="18"/>
      <c r="N74" s="18"/>
      <c r="O74" s="18">
        <v>10</v>
      </c>
      <c r="P74" s="18">
        <v>6</v>
      </c>
    </row>
    <row r="75" spans="1:16" s="22" customFormat="1">
      <c r="A75" s="38" t="s">
        <v>323</v>
      </c>
      <c r="B75" s="47" t="s">
        <v>91</v>
      </c>
      <c r="C75" s="39">
        <v>9.41</v>
      </c>
      <c r="D75" s="58">
        <v>167</v>
      </c>
      <c r="E75" s="59">
        <v>122</v>
      </c>
      <c r="F75" s="94">
        <f t="shared" si="18"/>
        <v>12.964930924548353</v>
      </c>
      <c r="G75" s="17">
        <f t="shared" si="19"/>
        <v>24.400000000000002</v>
      </c>
      <c r="H75" s="26">
        <v>20</v>
      </c>
      <c r="I75" s="19">
        <v>22</v>
      </c>
      <c r="J75" s="25">
        <f t="shared" si="20"/>
        <v>18.032786885245901</v>
      </c>
      <c r="K75" s="20"/>
      <c r="L75" s="18">
        <v>3</v>
      </c>
      <c r="M75" s="18"/>
      <c r="N75" s="18"/>
      <c r="O75" s="18">
        <v>11</v>
      </c>
      <c r="P75" s="18">
        <v>8</v>
      </c>
    </row>
    <row r="76" spans="1:16" s="22" customFormat="1">
      <c r="A76" s="20"/>
      <c r="B76" s="115" t="s">
        <v>34</v>
      </c>
      <c r="C76" s="32">
        <f>C75+C74+C73+C72+C71+C70+C69+C68+C66</f>
        <v>745.53</v>
      </c>
      <c r="D76" s="64">
        <v>4166</v>
      </c>
      <c r="E76" s="64">
        <v>4209</v>
      </c>
      <c r="F76" s="40">
        <f>F75+F74+F73+F72+F71+F70+F69+F68+F66</f>
        <v>81.856931602334441</v>
      </c>
      <c r="G76" s="96">
        <f>SUM(G66:G75)</f>
        <v>408.73999999999995</v>
      </c>
      <c r="H76" s="26"/>
      <c r="I76" s="41">
        <f>SUM(I66:I75)</f>
        <v>388</v>
      </c>
      <c r="J76" s="26"/>
      <c r="K76" s="182"/>
      <c r="L76" s="24">
        <f>SUM(L66:L75)</f>
        <v>54.15</v>
      </c>
      <c r="M76" s="24"/>
      <c r="N76" s="24"/>
      <c r="O76" s="24">
        <f>SUM(O66:O75)</f>
        <v>181</v>
      </c>
      <c r="P76" s="24">
        <f>SUM(P66:P75)</f>
        <v>153</v>
      </c>
    </row>
    <row r="77" spans="1:16" s="22" customFormat="1" ht="15">
      <c r="A77" s="161" t="s">
        <v>92</v>
      </c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3"/>
    </row>
    <row r="78" spans="1:16" s="22" customFormat="1">
      <c r="A78" s="38" t="s">
        <v>93</v>
      </c>
      <c r="B78" s="45" t="s">
        <v>94</v>
      </c>
      <c r="C78" s="27">
        <v>102.48</v>
      </c>
      <c r="D78" s="65">
        <v>34</v>
      </c>
      <c r="E78" s="59">
        <v>398</v>
      </c>
      <c r="F78" s="16">
        <f>E78/C78</f>
        <v>3.8836846213895391</v>
      </c>
      <c r="G78" s="17">
        <f>E78*H78%</f>
        <v>27.860000000000003</v>
      </c>
      <c r="H78" s="26">
        <v>7</v>
      </c>
      <c r="I78" s="19">
        <v>27</v>
      </c>
      <c r="J78" s="17">
        <f>I78/E78%</f>
        <v>6.78391959798995</v>
      </c>
      <c r="K78" s="182"/>
      <c r="L78" s="18">
        <v>4</v>
      </c>
      <c r="M78" s="18"/>
      <c r="N78" s="18"/>
      <c r="O78" s="18">
        <f>I78-L78-P78</f>
        <v>14</v>
      </c>
      <c r="P78" s="18">
        <v>9</v>
      </c>
    </row>
    <row r="79" spans="1:16" s="22" customFormat="1" ht="30">
      <c r="A79" s="38" t="s">
        <v>95</v>
      </c>
      <c r="B79" s="45" t="s">
        <v>96</v>
      </c>
      <c r="C79" s="27">
        <v>118.29</v>
      </c>
      <c r="D79" s="66">
        <v>60</v>
      </c>
      <c r="E79" s="59">
        <v>63</v>
      </c>
      <c r="F79" s="16">
        <f t="shared" ref="F79:F80" si="21">E79/C79</f>
        <v>0.53258939893482116</v>
      </c>
      <c r="G79" s="17">
        <f>E79*H79%</f>
        <v>1.89</v>
      </c>
      <c r="H79" s="18">
        <v>3</v>
      </c>
      <c r="I79" s="19">
        <v>1</v>
      </c>
      <c r="J79" s="17">
        <f>I79/E79%</f>
        <v>1.5873015873015872</v>
      </c>
      <c r="K79" s="20"/>
      <c r="L79" s="18"/>
      <c r="M79" s="18"/>
      <c r="N79" s="18"/>
      <c r="O79" s="18"/>
      <c r="P79" s="18">
        <v>1</v>
      </c>
    </row>
    <row r="80" spans="1:16" s="22" customFormat="1">
      <c r="A80" s="38" t="s">
        <v>97</v>
      </c>
      <c r="B80" s="45" t="s">
        <v>98</v>
      </c>
      <c r="C80" s="27">
        <v>274</v>
      </c>
      <c r="D80" s="65">
        <v>268</v>
      </c>
      <c r="E80" s="59">
        <v>397</v>
      </c>
      <c r="F80" s="16">
        <f t="shared" si="21"/>
        <v>1.448905109489051</v>
      </c>
      <c r="G80" s="17">
        <f>E80*H80%</f>
        <v>19.850000000000001</v>
      </c>
      <c r="H80" s="18">
        <v>5</v>
      </c>
      <c r="I80" s="19">
        <v>19</v>
      </c>
      <c r="J80" s="17">
        <f>I80/E80%</f>
        <v>4.7858942065491181</v>
      </c>
      <c r="K80" s="20"/>
      <c r="L80" s="18">
        <v>2</v>
      </c>
      <c r="M80" s="18"/>
      <c r="N80" s="18"/>
      <c r="O80" s="18">
        <v>11</v>
      </c>
      <c r="P80" s="18">
        <v>6</v>
      </c>
    </row>
    <row r="81" spans="1:16" s="22" customFormat="1">
      <c r="A81" s="20"/>
      <c r="B81" s="115" t="s">
        <v>34</v>
      </c>
      <c r="C81" s="32">
        <f t="shared" ref="C81:F81" si="22">SUM(C78:C80)</f>
        <v>494.77</v>
      </c>
      <c r="D81" s="64">
        <f t="shared" si="22"/>
        <v>362</v>
      </c>
      <c r="E81" s="64">
        <f t="shared" si="22"/>
        <v>858</v>
      </c>
      <c r="F81" s="40">
        <f t="shared" si="22"/>
        <v>5.8651791298134111</v>
      </c>
      <c r="G81" s="17">
        <f t="shared" ref="G81:I81" si="23">SUM(G78:G80)</f>
        <v>49.600000000000009</v>
      </c>
      <c r="H81" s="18"/>
      <c r="I81" s="41">
        <f t="shared" si="23"/>
        <v>47</v>
      </c>
      <c r="J81" s="18"/>
      <c r="K81" s="20"/>
      <c r="L81" s="24">
        <f>SUM(L78:L80)</f>
        <v>6</v>
      </c>
      <c r="M81" s="24"/>
      <c r="N81" s="24"/>
      <c r="O81" s="24">
        <f>SUM(O78:O80)</f>
        <v>25</v>
      </c>
      <c r="P81" s="24">
        <f>SUM(P78:P80)</f>
        <v>16</v>
      </c>
    </row>
    <row r="82" spans="1:16" s="22" customFormat="1" ht="15">
      <c r="A82" s="161" t="s">
        <v>99</v>
      </c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3"/>
    </row>
    <row r="83" spans="1:16" s="22" customFormat="1">
      <c r="A83" s="38" t="s">
        <v>100</v>
      </c>
      <c r="B83" s="45" t="s">
        <v>42</v>
      </c>
      <c r="C83" s="27">
        <v>124.02</v>
      </c>
      <c r="D83" s="65">
        <v>430</v>
      </c>
      <c r="E83" s="59">
        <v>233</v>
      </c>
      <c r="F83" s="94">
        <f>E83/C83</f>
        <v>1.8787292372198032</v>
      </c>
      <c r="G83" s="17">
        <f>E83*H83%</f>
        <v>11.65</v>
      </c>
      <c r="H83" s="18">
        <v>5</v>
      </c>
      <c r="I83" s="19">
        <v>11</v>
      </c>
      <c r="J83" s="17">
        <f>I83/E83%</f>
        <v>4.7210300429184544</v>
      </c>
      <c r="K83" s="20"/>
      <c r="L83" s="18">
        <v>1</v>
      </c>
      <c r="M83" s="18"/>
      <c r="N83" s="18"/>
      <c r="O83" s="18">
        <v>6</v>
      </c>
      <c r="P83" s="18">
        <v>4</v>
      </c>
    </row>
    <row r="84" spans="1:16" s="22" customFormat="1">
      <c r="A84" s="38" t="s">
        <v>101</v>
      </c>
      <c r="B84" s="45" t="s">
        <v>102</v>
      </c>
      <c r="C84" s="27">
        <v>699.6</v>
      </c>
      <c r="D84" s="65">
        <v>1039</v>
      </c>
      <c r="E84" s="59">
        <v>1155</v>
      </c>
      <c r="F84" s="94">
        <f t="shared" ref="F84:F87" si="24">E84/C84</f>
        <v>1.6509433962264151</v>
      </c>
      <c r="G84" s="17">
        <f>E84*H84%</f>
        <v>57.75</v>
      </c>
      <c r="H84" s="18">
        <v>5</v>
      </c>
      <c r="I84" s="19">
        <v>57</v>
      </c>
      <c r="J84" s="17">
        <f>I84/E84%</f>
        <v>4.9350649350649345</v>
      </c>
      <c r="K84" s="20"/>
      <c r="L84" s="18">
        <v>8</v>
      </c>
      <c r="M84" s="18"/>
      <c r="N84" s="18"/>
      <c r="O84" s="18">
        <v>29</v>
      </c>
      <c r="P84" s="18">
        <v>20</v>
      </c>
    </row>
    <row r="85" spans="1:16" s="22" customFormat="1">
      <c r="A85" s="38" t="s">
        <v>103</v>
      </c>
      <c r="B85" s="45" t="s">
        <v>104</v>
      </c>
      <c r="C85" s="27">
        <v>354.61</v>
      </c>
      <c r="D85" s="66">
        <v>1251</v>
      </c>
      <c r="E85" s="59">
        <v>1259</v>
      </c>
      <c r="F85" s="94">
        <f t="shared" si="24"/>
        <v>3.550379289924142</v>
      </c>
      <c r="G85" s="17">
        <f>E85*H85%</f>
        <v>88.13000000000001</v>
      </c>
      <c r="H85" s="18">
        <v>7</v>
      </c>
      <c r="I85" s="19">
        <v>88</v>
      </c>
      <c r="J85" s="17">
        <f>I85/E85%</f>
        <v>6.9896743447180301</v>
      </c>
      <c r="K85" s="20"/>
      <c r="L85" s="18">
        <v>10</v>
      </c>
      <c r="M85" s="18"/>
      <c r="N85" s="18"/>
      <c r="O85" s="18">
        <v>51</v>
      </c>
      <c r="P85" s="18">
        <v>27</v>
      </c>
    </row>
    <row r="86" spans="1:16" s="22" customFormat="1">
      <c r="A86" s="38" t="s">
        <v>105</v>
      </c>
      <c r="B86" s="45" t="s">
        <v>106</v>
      </c>
      <c r="C86" s="27">
        <v>22.59</v>
      </c>
      <c r="D86" s="69">
        <v>10</v>
      </c>
      <c r="E86" s="59">
        <v>34</v>
      </c>
      <c r="F86" s="94">
        <f t="shared" si="24"/>
        <v>1.5050907481186366</v>
      </c>
      <c r="G86" s="17">
        <f>E86*H86%</f>
        <v>1.7000000000000002</v>
      </c>
      <c r="H86" s="18">
        <v>5</v>
      </c>
      <c r="I86" s="19">
        <v>1</v>
      </c>
      <c r="J86" s="17">
        <f>I86/E86%</f>
        <v>2.9411764705882351</v>
      </c>
      <c r="K86" s="20"/>
      <c r="L86" s="18"/>
      <c r="M86" s="18"/>
      <c r="N86" s="18"/>
      <c r="O86" s="18"/>
      <c r="P86" s="18">
        <v>1</v>
      </c>
    </row>
    <row r="87" spans="1:16" s="22" customFormat="1">
      <c r="A87" s="38" t="s">
        <v>107</v>
      </c>
      <c r="B87" s="45" t="s">
        <v>108</v>
      </c>
      <c r="C87" s="27">
        <v>812.9</v>
      </c>
      <c r="D87" s="65">
        <v>1823</v>
      </c>
      <c r="E87" s="59">
        <v>2147</v>
      </c>
      <c r="F87" s="94">
        <f t="shared" si="24"/>
        <v>2.6411612744495017</v>
      </c>
      <c r="G87" s="17">
        <f>E87*H87%</f>
        <v>150.29000000000002</v>
      </c>
      <c r="H87" s="18">
        <v>7</v>
      </c>
      <c r="I87" s="19">
        <v>150</v>
      </c>
      <c r="J87" s="17">
        <f>I87/E87%</f>
        <v>6.9864927806241273</v>
      </c>
      <c r="K87" s="20"/>
      <c r="L87" s="37">
        <v>22</v>
      </c>
      <c r="M87" s="37"/>
      <c r="N87" s="37"/>
      <c r="O87" s="18">
        <v>74</v>
      </c>
      <c r="P87" s="18">
        <v>54</v>
      </c>
    </row>
    <row r="88" spans="1:16" s="22" customFormat="1">
      <c r="A88" s="20"/>
      <c r="B88" s="115" t="s">
        <v>34</v>
      </c>
      <c r="C88" s="32">
        <f t="shared" ref="C88:F88" si="25">SUM(C83:C87)</f>
        <v>2013.7199999999998</v>
      </c>
      <c r="D88" s="64">
        <f t="shared" si="25"/>
        <v>4553</v>
      </c>
      <c r="E88" s="64">
        <f t="shared" si="25"/>
        <v>4828</v>
      </c>
      <c r="F88" s="40">
        <f t="shared" si="25"/>
        <v>11.226303945938499</v>
      </c>
      <c r="G88" s="17">
        <f t="shared" ref="G88:I88" si="26">SUM(G83:G87)</f>
        <v>309.52000000000004</v>
      </c>
      <c r="H88" s="18"/>
      <c r="I88" s="41">
        <f t="shared" si="26"/>
        <v>307</v>
      </c>
      <c r="J88" s="18"/>
      <c r="K88" s="20"/>
      <c r="L88" s="24">
        <f>SUM(L83:L87)</f>
        <v>41</v>
      </c>
      <c r="M88" s="24"/>
      <c r="N88" s="24"/>
      <c r="O88" s="24">
        <f>SUM(O83:O87)</f>
        <v>160</v>
      </c>
      <c r="P88" s="24">
        <f>SUM(P83:P87)</f>
        <v>106</v>
      </c>
    </row>
    <row r="89" spans="1:16" s="22" customFormat="1" ht="15">
      <c r="A89" s="161" t="s">
        <v>109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3"/>
    </row>
    <row r="90" spans="1:16" s="22" customFormat="1">
      <c r="A90" s="38" t="s">
        <v>110</v>
      </c>
      <c r="B90" s="45" t="s">
        <v>42</v>
      </c>
      <c r="C90" s="15">
        <v>592.4</v>
      </c>
      <c r="D90" s="65">
        <v>964</v>
      </c>
      <c r="E90" s="59">
        <v>1193</v>
      </c>
      <c r="F90" s="94">
        <f>E90/C90</f>
        <v>2.013841998649561</v>
      </c>
      <c r="G90" s="17">
        <f>E90*H90%</f>
        <v>83.51</v>
      </c>
      <c r="H90" s="18">
        <v>7</v>
      </c>
      <c r="I90" s="19">
        <v>80</v>
      </c>
      <c r="J90" s="17">
        <f>I90/E90%</f>
        <v>6.7057837384744348</v>
      </c>
      <c r="K90" s="20"/>
      <c r="L90" s="18">
        <v>12</v>
      </c>
      <c r="M90" s="18"/>
      <c r="N90" s="18"/>
      <c r="O90" s="18">
        <f>I90-L90-P90</f>
        <v>42</v>
      </c>
      <c r="P90" s="21">
        <v>26</v>
      </c>
    </row>
    <row r="91" spans="1:16" s="43" customFormat="1" ht="45">
      <c r="A91" s="38" t="s">
        <v>111</v>
      </c>
      <c r="B91" s="45" t="s">
        <v>310</v>
      </c>
      <c r="C91" s="15"/>
      <c r="D91" s="66"/>
      <c r="E91" s="62"/>
      <c r="F91" s="95"/>
      <c r="G91" s="25"/>
      <c r="H91" s="26"/>
      <c r="I91" s="42">
        <v>3</v>
      </c>
      <c r="J91" s="25"/>
      <c r="K91" s="181"/>
      <c r="L91" s="26"/>
      <c r="M91" s="26"/>
      <c r="N91" s="26"/>
      <c r="O91" s="26">
        <v>2</v>
      </c>
      <c r="P91" s="102">
        <v>1</v>
      </c>
    </row>
    <row r="92" spans="1:16" s="22" customFormat="1">
      <c r="A92" s="38" t="s">
        <v>113</v>
      </c>
      <c r="B92" s="45" t="s">
        <v>112</v>
      </c>
      <c r="C92" s="27">
        <v>363.9</v>
      </c>
      <c r="D92" s="65">
        <v>1885</v>
      </c>
      <c r="E92" s="59">
        <v>1673</v>
      </c>
      <c r="F92" s="94">
        <f t="shared" ref="F92:F98" si="27">E92/C92</f>
        <v>4.5974168727672442</v>
      </c>
      <c r="G92" s="17">
        <f t="shared" ref="G92:G98" si="28">E92*H92%</f>
        <v>133.84</v>
      </c>
      <c r="H92" s="18">
        <v>8</v>
      </c>
      <c r="I92" s="19">
        <v>133</v>
      </c>
      <c r="J92" s="17">
        <f t="shared" ref="J92:J98" si="29">I92/E92%</f>
        <v>7.9497907949790791</v>
      </c>
      <c r="K92" s="20"/>
      <c r="L92" s="18">
        <v>20</v>
      </c>
      <c r="M92" s="18"/>
      <c r="N92" s="18"/>
      <c r="O92" s="18">
        <v>72</v>
      </c>
      <c r="P92" s="18">
        <v>41</v>
      </c>
    </row>
    <row r="93" spans="1:16" s="22" customFormat="1">
      <c r="A93" s="38" t="s">
        <v>115</v>
      </c>
      <c r="B93" s="45" t="s">
        <v>114</v>
      </c>
      <c r="C93" s="27">
        <v>143.51</v>
      </c>
      <c r="D93" s="65">
        <v>200</v>
      </c>
      <c r="E93" s="59">
        <v>476</v>
      </c>
      <c r="F93" s="94">
        <f t="shared" si="27"/>
        <v>3.3168420319141525</v>
      </c>
      <c r="G93" s="17">
        <f t="shared" si="28"/>
        <v>33.32</v>
      </c>
      <c r="H93" s="18">
        <v>7</v>
      </c>
      <c r="I93" s="19">
        <v>33</v>
      </c>
      <c r="J93" s="17">
        <f t="shared" si="29"/>
        <v>6.9327731092436977</v>
      </c>
      <c r="K93" s="20"/>
      <c r="L93" s="18">
        <v>4</v>
      </c>
      <c r="M93" s="18"/>
      <c r="N93" s="18"/>
      <c r="O93" s="18">
        <v>19</v>
      </c>
      <c r="P93" s="18">
        <v>10</v>
      </c>
    </row>
    <row r="94" spans="1:16" s="22" customFormat="1">
      <c r="A94" s="38" t="s">
        <v>117</v>
      </c>
      <c r="B94" s="45" t="s">
        <v>116</v>
      </c>
      <c r="C94" s="27">
        <v>29.9</v>
      </c>
      <c r="D94" s="65">
        <v>120</v>
      </c>
      <c r="E94" s="59">
        <v>193</v>
      </c>
      <c r="F94" s="94">
        <f t="shared" si="27"/>
        <v>6.4548494983277598</v>
      </c>
      <c r="G94" s="17">
        <f t="shared" si="28"/>
        <v>19.3</v>
      </c>
      <c r="H94" s="18">
        <v>10</v>
      </c>
      <c r="I94" s="19">
        <v>19</v>
      </c>
      <c r="J94" s="17">
        <f t="shared" si="29"/>
        <v>9.8445595854922274</v>
      </c>
      <c r="K94" s="20"/>
      <c r="L94" s="18">
        <v>2</v>
      </c>
      <c r="M94" s="18"/>
      <c r="N94" s="18"/>
      <c r="O94" s="18">
        <v>10</v>
      </c>
      <c r="P94" s="18">
        <v>7</v>
      </c>
    </row>
    <row r="95" spans="1:16" s="22" customFormat="1">
      <c r="A95" s="38" t="s">
        <v>119</v>
      </c>
      <c r="B95" s="117" t="s">
        <v>118</v>
      </c>
      <c r="C95" s="15">
        <v>22.2</v>
      </c>
      <c r="D95" s="65">
        <v>141</v>
      </c>
      <c r="E95" s="59">
        <v>236</v>
      </c>
      <c r="F95" s="94">
        <f t="shared" si="27"/>
        <v>10.63063063063063</v>
      </c>
      <c r="G95" s="17">
        <f t="shared" si="28"/>
        <v>35.4</v>
      </c>
      <c r="H95" s="18">
        <v>15</v>
      </c>
      <c r="I95" s="19">
        <v>35</v>
      </c>
      <c r="J95" s="17">
        <f t="shared" si="29"/>
        <v>14.830508474576272</v>
      </c>
      <c r="K95" s="20"/>
      <c r="L95" s="18">
        <v>5</v>
      </c>
      <c r="M95" s="18"/>
      <c r="N95" s="18"/>
      <c r="O95" s="18">
        <v>18</v>
      </c>
      <c r="P95" s="18">
        <v>12</v>
      </c>
    </row>
    <row r="96" spans="1:16" s="22" customFormat="1">
      <c r="A96" s="38" t="s">
        <v>324</v>
      </c>
      <c r="B96" s="117" t="s">
        <v>120</v>
      </c>
      <c r="C96" s="15">
        <v>95.584999999999994</v>
      </c>
      <c r="D96" s="65">
        <v>355</v>
      </c>
      <c r="E96" s="59">
        <v>419</v>
      </c>
      <c r="F96" s="94">
        <f t="shared" si="27"/>
        <v>4.383532981116284</v>
      </c>
      <c r="G96" s="17">
        <f t="shared" si="28"/>
        <v>33.520000000000003</v>
      </c>
      <c r="H96" s="18">
        <v>8</v>
      </c>
      <c r="I96" s="19">
        <v>33</v>
      </c>
      <c r="J96" s="17">
        <f t="shared" si="29"/>
        <v>7.8758949880668254</v>
      </c>
      <c r="K96" s="20"/>
      <c r="L96" s="18">
        <v>4</v>
      </c>
      <c r="M96" s="18"/>
      <c r="N96" s="18"/>
      <c r="O96" s="18">
        <v>17</v>
      </c>
      <c r="P96" s="18">
        <v>12</v>
      </c>
    </row>
    <row r="97" spans="1:16" s="22" customFormat="1">
      <c r="A97" s="38" t="s">
        <v>325</v>
      </c>
      <c r="B97" s="117" t="s">
        <v>304</v>
      </c>
      <c r="C97" s="15">
        <v>39.04</v>
      </c>
      <c r="D97" s="65">
        <v>0</v>
      </c>
      <c r="E97" s="59">
        <v>102</v>
      </c>
      <c r="F97" s="94">
        <f t="shared" si="27"/>
        <v>2.612704918032787</v>
      </c>
      <c r="G97" s="17">
        <f t="shared" si="28"/>
        <v>7.1400000000000006</v>
      </c>
      <c r="H97" s="18">
        <v>7</v>
      </c>
      <c r="I97" s="19">
        <v>7</v>
      </c>
      <c r="J97" s="17">
        <f t="shared" si="29"/>
        <v>6.8627450980392153</v>
      </c>
      <c r="K97" s="20"/>
      <c r="L97" s="18">
        <f>I97*15%</f>
        <v>1.05</v>
      </c>
      <c r="M97" s="18"/>
      <c r="N97" s="18"/>
      <c r="O97" s="18">
        <v>3</v>
      </c>
      <c r="P97" s="18">
        <v>3</v>
      </c>
    </row>
    <row r="98" spans="1:16" s="22" customFormat="1">
      <c r="A98" s="38" t="s">
        <v>326</v>
      </c>
      <c r="B98" s="117" t="s">
        <v>121</v>
      </c>
      <c r="C98" s="15">
        <v>140.6</v>
      </c>
      <c r="D98" s="65">
        <v>231</v>
      </c>
      <c r="E98" s="59">
        <v>250</v>
      </c>
      <c r="F98" s="94">
        <f t="shared" si="27"/>
        <v>1.7780938833570412</v>
      </c>
      <c r="G98" s="17">
        <f t="shared" si="28"/>
        <v>12.5</v>
      </c>
      <c r="H98" s="18">
        <v>5</v>
      </c>
      <c r="I98" s="19">
        <v>12</v>
      </c>
      <c r="J98" s="17">
        <f t="shared" si="29"/>
        <v>4.8</v>
      </c>
      <c r="K98" s="20"/>
      <c r="L98" s="18">
        <v>1</v>
      </c>
      <c r="M98" s="18"/>
      <c r="N98" s="18"/>
      <c r="O98" s="18">
        <v>6</v>
      </c>
      <c r="P98" s="18">
        <v>5</v>
      </c>
    </row>
    <row r="99" spans="1:16" s="22" customFormat="1">
      <c r="A99" s="20"/>
      <c r="B99" s="118" t="s">
        <v>34</v>
      </c>
      <c r="C99" s="40">
        <f>SUM(C90:C98)</f>
        <v>1427.135</v>
      </c>
      <c r="D99" s="64">
        <v>3896</v>
      </c>
      <c r="E99" s="64">
        <v>4542</v>
      </c>
      <c r="F99" s="40">
        <v>35.79</v>
      </c>
      <c r="G99" s="17">
        <f>SUM(G90:G98)</f>
        <v>358.53</v>
      </c>
      <c r="H99" s="18"/>
      <c r="I99" s="41">
        <f>SUM(I90:I98)</f>
        <v>355</v>
      </c>
      <c r="J99" s="18"/>
      <c r="K99" s="20"/>
      <c r="L99" s="24">
        <f>SUM(L90:L98)</f>
        <v>49.05</v>
      </c>
      <c r="M99" s="24"/>
      <c r="N99" s="24"/>
      <c r="O99" s="24">
        <f>SUM(O90:O98)</f>
        <v>189</v>
      </c>
      <c r="P99" s="24">
        <f>SUM(P90:P98)</f>
        <v>117</v>
      </c>
    </row>
    <row r="100" spans="1:16" s="22" customFormat="1" ht="15">
      <c r="A100" s="161" t="s">
        <v>122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3"/>
    </row>
    <row r="101" spans="1:16" s="22" customFormat="1">
      <c r="A101" s="38" t="s">
        <v>123</v>
      </c>
      <c r="B101" s="45" t="s">
        <v>42</v>
      </c>
      <c r="C101" s="27">
        <v>1575.88</v>
      </c>
      <c r="D101" s="65">
        <v>5864</v>
      </c>
      <c r="E101" s="59">
        <v>6470</v>
      </c>
      <c r="F101" s="94">
        <f>E101/C101</f>
        <v>4.1056425616163663</v>
      </c>
      <c r="G101" s="17">
        <f>E101*H101%</f>
        <v>517.6</v>
      </c>
      <c r="H101" s="18">
        <v>8</v>
      </c>
      <c r="I101" s="19">
        <v>450</v>
      </c>
      <c r="J101" s="17">
        <f>I101/E101%</f>
        <v>6.9551777434312205</v>
      </c>
      <c r="K101" s="20"/>
      <c r="L101" s="18">
        <v>77</v>
      </c>
      <c r="M101" s="18"/>
      <c r="N101" s="18"/>
      <c r="O101" s="18">
        <v>37</v>
      </c>
      <c r="P101" s="18">
        <v>156</v>
      </c>
    </row>
    <row r="102" spans="1:16" s="22" customFormat="1">
      <c r="A102" s="38" t="s">
        <v>124</v>
      </c>
      <c r="B102" s="45" t="s">
        <v>125</v>
      </c>
      <c r="C102" s="27">
        <v>450.73</v>
      </c>
      <c r="D102" s="65">
        <v>795</v>
      </c>
      <c r="E102" s="59">
        <v>903</v>
      </c>
      <c r="F102" s="94">
        <f t="shared" ref="F102:F104" si="30">E102/C102</f>
        <v>2.0034166796086348</v>
      </c>
      <c r="G102" s="17">
        <f>E102*H102%</f>
        <v>63.210000000000008</v>
      </c>
      <c r="H102" s="18">
        <v>7</v>
      </c>
      <c r="I102" s="19">
        <v>45</v>
      </c>
      <c r="J102" s="17">
        <f>I102/E102%</f>
        <v>4.9833887043189371</v>
      </c>
      <c r="K102" s="20"/>
      <c r="L102" s="18">
        <v>6</v>
      </c>
      <c r="M102" s="18"/>
      <c r="N102" s="18"/>
      <c r="O102" s="18">
        <v>14</v>
      </c>
      <c r="P102" s="18">
        <v>25</v>
      </c>
    </row>
    <row r="103" spans="1:16" s="22" customFormat="1">
      <c r="A103" s="38" t="s">
        <v>126</v>
      </c>
      <c r="B103" s="45" t="s">
        <v>127</v>
      </c>
      <c r="C103" s="27">
        <v>17.489000000000001</v>
      </c>
      <c r="D103" s="65">
        <v>180</v>
      </c>
      <c r="E103" s="59">
        <v>186</v>
      </c>
      <c r="F103" s="94">
        <f t="shared" si="30"/>
        <v>10.635256446909485</v>
      </c>
      <c r="G103" s="17">
        <f>E103*H103%</f>
        <v>27.9</v>
      </c>
      <c r="H103" s="18">
        <v>15</v>
      </c>
      <c r="I103" s="19">
        <v>13</v>
      </c>
      <c r="J103" s="17">
        <f>I103/E103%</f>
        <v>6.989247311827957</v>
      </c>
      <c r="K103" s="20"/>
      <c r="L103" s="18">
        <v>1</v>
      </c>
      <c r="M103" s="18"/>
      <c r="N103" s="18"/>
      <c r="O103" s="18">
        <v>3</v>
      </c>
      <c r="P103" s="18">
        <v>9</v>
      </c>
    </row>
    <row r="104" spans="1:16" s="22" customFormat="1">
      <c r="A104" s="38" t="s">
        <v>128</v>
      </c>
      <c r="B104" s="45" t="s">
        <v>129</v>
      </c>
      <c r="C104" s="27">
        <v>210.33</v>
      </c>
      <c r="D104" s="65">
        <v>750</v>
      </c>
      <c r="E104" s="59">
        <v>657</v>
      </c>
      <c r="F104" s="94">
        <f t="shared" si="30"/>
        <v>3.1236628155755239</v>
      </c>
      <c r="G104" s="17">
        <f>E104*H104%</f>
        <v>45.99</v>
      </c>
      <c r="H104" s="18">
        <v>7</v>
      </c>
      <c r="I104" s="19">
        <v>46</v>
      </c>
      <c r="J104" s="17">
        <f>I104/E104%</f>
        <v>7.0015220700152208</v>
      </c>
      <c r="K104" s="20"/>
      <c r="L104" s="18">
        <v>6</v>
      </c>
      <c r="M104" s="18"/>
      <c r="N104" s="18"/>
      <c r="O104" s="18">
        <v>23</v>
      </c>
      <c r="P104" s="18">
        <v>17</v>
      </c>
    </row>
    <row r="105" spans="1:16" s="22" customFormat="1">
      <c r="A105" s="20"/>
      <c r="B105" s="115" t="s">
        <v>34</v>
      </c>
      <c r="C105" s="32">
        <f>SUM(C101:C104)</f>
        <v>2254.4290000000001</v>
      </c>
      <c r="D105" s="64">
        <f t="shared" ref="D105:F105" si="31">SUM(D101:D104)</f>
        <v>7589</v>
      </c>
      <c r="E105" s="64">
        <f t="shared" si="31"/>
        <v>8216</v>
      </c>
      <c r="F105" s="40">
        <f t="shared" si="31"/>
        <v>19.86797850371001</v>
      </c>
      <c r="G105" s="17">
        <f t="shared" ref="G105:I105" si="32">SUM(G101:G104)</f>
        <v>654.70000000000005</v>
      </c>
      <c r="H105" s="18"/>
      <c r="I105" s="41">
        <f t="shared" si="32"/>
        <v>554</v>
      </c>
      <c r="J105" s="18"/>
      <c r="K105" s="20"/>
      <c r="L105" s="24">
        <f>SUM(L101:L104)</f>
        <v>90</v>
      </c>
      <c r="M105" s="24"/>
      <c r="N105" s="24"/>
      <c r="O105" s="24">
        <f>SUM(O101:O104)</f>
        <v>77</v>
      </c>
      <c r="P105" s="24">
        <f>SUM(P101:P104)</f>
        <v>207</v>
      </c>
    </row>
    <row r="106" spans="1:16" s="22" customFormat="1" ht="15">
      <c r="A106" s="161" t="s">
        <v>130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3"/>
    </row>
    <row r="107" spans="1:16" s="22" customFormat="1">
      <c r="A107" s="38" t="s">
        <v>131</v>
      </c>
      <c r="B107" s="45" t="s">
        <v>42</v>
      </c>
      <c r="C107" s="27">
        <v>247.22</v>
      </c>
      <c r="D107" s="65">
        <v>894</v>
      </c>
      <c r="E107" s="97">
        <v>911</v>
      </c>
      <c r="F107" s="16">
        <f>E107/C107</f>
        <v>3.6849769436129765</v>
      </c>
      <c r="G107" s="17">
        <f>E107*H107%</f>
        <v>63.77</v>
      </c>
      <c r="H107" s="18">
        <v>7</v>
      </c>
      <c r="I107" s="19">
        <v>61</v>
      </c>
      <c r="J107" s="17">
        <f>I107/E107%</f>
        <v>6.695938529088914</v>
      </c>
      <c r="K107" s="20"/>
      <c r="L107" s="18">
        <v>9</v>
      </c>
      <c r="M107" s="18"/>
      <c r="N107" s="18"/>
      <c r="O107" s="18">
        <f>I107-L107-P107</f>
        <v>32</v>
      </c>
      <c r="P107" s="18">
        <v>20</v>
      </c>
    </row>
    <row r="108" spans="1:16" s="43" customFormat="1" ht="45">
      <c r="A108" s="38" t="s">
        <v>132</v>
      </c>
      <c r="B108" s="45" t="s">
        <v>310</v>
      </c>
      <c r="C108" s="27"/>
      <c r="D108" s="71"/>
      <c r="E108" s="98"/>
      <c r="F108" s="30"/>
      <c r="G108" s="25"/>
      <c r="H108" s="26"/>
      <c r="I108" s="42">
        <v>2</v>
      </c>
      <c r="J108" s="25"/>
      <c r="K108" s="181"/>
      <c r="L108" s="26"/>
      <c r="M108" s="26"/>
      <c r="N108" s="26"/>
      <c r="O108" s="26">
        <v>1</v>
      </c>
      <c r="P108" s="26">
        <v>1</v>
      </c>
    </row>
    <row r="109" spans="1:16" s="22" customFormat="1" ht="30">
      <c r="A109" s="38" t="s">
        <v>134</v>
      </c>
      <c r="B109" s="45" t="s">
        <v>133</v>
      </c>
      <c r="C109" s="27">
        <v>97.17</v>
      </c>
      <c r="D109" s="58">
        <v>666</v>
      </c>
      <c r="E109" s="97">
        <v>667</v>
      </c>
      <c r="F109" s="16">
        <f t="shared" ref="F109:F112" si="33">E109/C109</f>
        <v>6.8642585160028817</v>
      </c>
      <c r="G109" s="17">
        <f>E109*H109%</f>
        <v>66.7</v>
      </c>
      <c r="H109" s="18">
        <v>10</v>
      </c>
      <c r="I109" s="19">
        <v>66</v>
      </c>
      <c r="J109" s="17">
        <f>I109/E109%</f>
        <v>9.8950524737631191</v>
      </c>
      <c r="K109" s="20"/>
      <c r="L109" s="18">
        <v>9</v>
      </c>
      <c r="M109" s="18"/>
      <c r="N109" s="18"/>
      <c r="O109" s="18">
        <v>24</v>
      </c>
      <c r="P109" s="18">
        <v>33</v>
      </c>
    </row>
    <row r="110" spans="1:16" s="22" customFormat="1">
      <c r="A110" s="38" t="s">
        <v>136</v>
      </c>
      <c r="B110" s="45" t="s">
        <v>135</v>
      </c>
      <c r="C110" s="27">
        <v>160.96</v>
      </c>
      <c r="D110" s="58">
        <v>977</v>
      </c>
      <c r="E110" s="97">
        <v>973</v>
      </c>
      <c r="F110" s="16">
        <f t="shared" si="33"/>
        <v>6.0449801192842942</v>
      </c>
      <c r="G110" s="17">
        <f>E110*H110%</f>
        <v>97.300000000000011</v>
      </c>
      <c r="H110" s="18">
        <v>10</v>
      </c>
      <c r="I110" s="19">
        <v>97</v>
      </c>
      <c r="J110" s="17">
        <f>I110/E110%</f>
        <v>9.9691675231243568</v>
      </c>
      <c r="K110" s="20"/>
      <c r="L110" s="18">
        <v>14</v>
      </c>
      <c r="M110" s="18"/>
      <c r="N110" s="18"/>
      <c r="O110" s="18">
        <v>35</v>
      </c>
      <c r="P110" s="18">
        <v>48</v>
      </c>
    </row>
    <row r="111" spans="1:16" s="22" customFormat="1">
      <c r="A111" s="38" t="s">
        <v>138</v>
      </c>
      <c r="B111" s="45" t="s">
        <v>137</v>
      </c>
      <c r="C111" s="27">
        <v>7.07</v>
      </c>
      <c r="D111" s="58">
        <v>60</v>
      </c>
      <c r="E111" s="97">
        <v>66</v>
      </c>
      <c r="F111" s="16">
        <f t="shared" si="33"/>
        <v>9.3352192362093351</v>
      </c>
      <c r="G111" s="17">
        <f>E111*H111%</f>
        <v>7.92</v>
      </c>
      <c r="H111" s="18">
        <v>12</v>
      </c>
      <c r="I111" s="19">
        <v>7</v>
      </c>
      <c r="J111" s="17">
        <f>I111/E111%</f>
        <v>10.606060606060606</v>
      </c>
      <c r="K111" s="20"/>
      <c r="L111" s="18">
        <f>I111*15%</f>
        <v>1.05</v>
      </c>
      <c r="M111" s="18"/>
      <c r="N111" s="18"/>
      <c r="O111" s="18">
        <v>3</v>
      </c>
      <c r="P111" s="18">
        <v>3</v>
      </c>
    </row>
    <row r="112" spans="1:16" s="22" customFormat="1">
      <c r="A112" s="38" t="s">
        <v>327</v>
      </c>
      <c r="B112" s="45" t="s">
        <v>139</v>
      </c>
      <c r="C112" s="27">
        <v>11.88</v>
      </c>
      <c r="D112" s="58">
        <v>121</v>
      </c>
      <c r="E112" s="97">
        <v>84</v>
      </c>
      <c r="F112" s="16">
        <f t="shared" si="33"/>
        <v>7.0707070707070701</v>
      </c>
      <c r="G112" s="17">
        <f>E112*H112%</f>
        <v>8.4</v>
      </c>
      <c r="H112" s="18">
        <v>10</v>
      </c>
      <c r="I112" s="19">
        <v>8</v>
      </c>
      <c r="J112" s="17">
        <f>I112/E112%</f>
        <v>9.5238095238095237</v>
      </c>
      <c r="K112" s="20"/>
      <c r="L112" s="18">
        <v>1</v>
      </c>
      <c r="M112" s="18"/>
      <c r="N112" s="18"/>
      <c r="O112" s="18">
        <v>4</v>
      </c>
      <c r="P112" s="18">
        <v>3</v>
      </c>
    </row>
    <row r="113" spans="1:16" s="22" customFormat="1">
      <c r="A113" s="20"/>
      <c r="B113" s="115" t="s">
        <v>34</v>
      </c>
      <c r="C113" s="32">
        <f>C112+C111+C110+C109+C107</f>
        <v>524.30000000000007</v>
      </c>
      <c r="D113" s="64">
        <f>D112+D111+D110+D109+D107</f>
        <v>2718</v>
      </c>
      <c r="E113" s="64">
        <f>E112+E111+E110+E109+E107</f>
        <v>2701</v>
      </c>
      <c r="F113" s="40">
        <f>F112+F111+F110+F109+F107</f>
        <v>33.000141885816554</v>
      </c>
      <c r="G113" s="17">
        <f>SUM(G107:G112)</f>
        <v>244.09</v>
      </c>
      <c r="H113" s="18"/>
      <c r="I113" s="41">
        <f>SUM(I107:I112)</f>
        <v>241</v>
      </c>
      <c r="J113" s="18"/>
      <c r="K113" s="20"/>
      <c r="L113" s="24">
        <f>SUM(L107:L112)</f>
        <v>34.049999999999997</v>
      </c>
      <c r="M113" s="24"/>
      <c r="N113" s="24"/>
      <c r="O113" s="24">
        <f>SUM(O107:O112)</f>
        <v>99</v>
      </c>
      <c r="P113" s="24">
        <f>SUM(P107:P112)</f>
        <v>108</v>
      </c>
    </row>
    <row r="114" spans="1:16" s="22" customFormat="1" ht="15">
      <c r="A114" s="161" t="s">
        <v>140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3"/>
    </row>
    <row r="115" spans="1:16" s="22" customFormat="1">
      <c r="A115" s="38" t="s">
        <v>141</v>
      </c>
      <c r="B115" s="45" t="s">
        <v>42</v>
      </c>
      <c r="C115" s="27">
        <v>587.24</v>
      </c>
      <c r="D115" s="65">
        <v>3018</v>
      </c>
      <c r="E115" s="59">
        <v>2346</v>
      </c>
      <c r="F115" s="16">
        <f>E115/C115</f>
        <v>3.994959471425652</v>
      </c>
      <c r="G115" s="17">
        <f>E115*H115%</f>
        <v>164.22000000000003</v>
      </c>
      <c r="H115" s="18">
        <v>7</v>
      </c>
      <c r="I115" s="19">
        <v>163</v>
      </c>
      <c r="J115" s="17">
        <f>I115/E115%</f>
        <v>6.947996589940324</v>
      </c>
      <c r="K115" s="20"/>
      <c r="L115" s="18">
        <v>24</v>
      </c>
      <c r="M115" s="18"/>
      <c r="N115" s="18"/>
      <c r="O115" s="18">
        <f>I115-L115-P115</f>
        <v>89</v>
      </c>
      <c r="P115" s="21">
        <v>50</v>
      </c>
    </row>
    <row r="116" spans="1:16" s="43" customFormat="1" ht="45">
      <c r="A116" s="38" t="s">
        <v>328</v>
      </c>
      <c r="B116" s="45" t="s">
        <v>310</v>
      </c>
      <c r="C116" s="27"/>
      <c r="D116" s="66"/>
      <c r="E116" s="62"/>
      <c r="F116" s="79"/>
      <c r="G116" s="25"/>
      <c r="H116" s="26"/>
      <c r="I116" s="42">
        <v>1</v>
      </c>
      <c r="J116" s="25"/>
      <c r="K116" s="181"/>
      <c r="L116" s="26"/>
      <c r="M116" s="26"/>
      <c r="N116" s="26"/>
      <c r="O116" s="26"/>
      <c r="P116" s="102">
        <v>1</v>
      </c>
    </row>
    <row r="117" spans="1:16" s="22" customFormat="1">
      <c r="A117" s="38" t="s">
        <v>142</v>
      </c>
      <c r="B117" s="45" t="s">
        <v>143</v>
      </c>
      <c r="C117" s="27">
        <v>200.9</v>
      </c>
      <c r="D117" s="65">
        <v>488</v>
      </c>
      <c r="E117" s="59">
        <v>516</v>
      </c>
      <c r="F117" s="16">
        <f t="shared" ref="F117" si="34">E117/C117</f>
        <v>2.5684420109507218</v>
      </c>
      <c r="G117" s="17">
        <f>E117*H117%</f>
        <v>36.120000000000005</v>
      </c>
      <c r="H117" s="18">
        <v>7</v>
      </c>
      <c r="I117" s="19">
        <v>36</v>
      </c>
      <c r="J117" s="17">
        <f>I117/E117%</f>
        <v>6.9767441860465116</v>
      </c>
      <c r="K117" s="20"/>
      <c r="L117" s="18">
        <f>I117*15%</f>
        <v>5.3999999999999995</v>
      </c>
      <c r="M117" s="18"/>
      <c r="N117" s="18"/>
      <c r="O117" s="18">
        <v>19</v>
      </c>
      <c r="P117" s="18">
        <v>12</v>
      </c>
    </row>
    <row r="118" spans="1:16" s="22" customFormat="1">
      <c r="A118" s="20"/>
      <c r="B118" s="115" t="s">
        <v>34</v>
      </c>
      <c r="C118" s="32">
        <f>SUM(C115:C117)</f>
        <v>788.14</v>
      </c>
      <c r="D118" s="64">
        <f>D117+D115</f>
        <v>3506</v>
      </c>
      <c r="E118" s="70">
        <f>SUM(E115:E117)</f>
        <v>2862</v>
      </c>
      <c r="F118" s="40">
        <f>SUM(F115:F117)</f>
        <v>6.5634014823763742</v>
      </c>
      <c r="G118" s="17">
        <f>SUM(G115:G117)</f>
        <v>200.34000000000003</v>
      </c>
      <c r="H118" s="18"/>
      <c r="I118" s="19">
        <f>SUM(I115:I117)</f>
        <v>200</v>
      </c>
      <c r="J118" s="18"/>
      <c r="K118" s="20"/>
      <c r="L118" s="24">
        <f>SUM(L115:L117)</f>
        <v>29.4</v>
      </c>
      <c r="M118" s="24"/>
      <c r="N118" s="24"/>
      <c r="O118" s="24">
        <f>SUM(O115:O117)</f>
        <v>108</v>
      </c>
      <c r="P118" s="24">
        <f>SUM(P115:P117)</f>
        <v>63</v>
      </c>
    </row>
    <row r="119" spans="1:16" s="22" customFormat="1" ht="15">
      <c r="A119" s="161" t="s">
        <v>144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3"/>
    </row>
    <row r="120" spans="1:16" s="22" customFormat="1">
      <c r="A120" s="38" t="s">
        <v>145</v>
      </c>
      <c r="B120" s="45" t="s">
        <v>22</v>
      </c>
      <c r="C120" s="27">
        <v>240.6</v>
      </c>
      <c r="D120" s="65">
        <v>822</v>
      </c>
      <c r="E120" s="59">
        <v>718</v>
      </c>
      <c r="F120" s="94">
        <f t="shared" ref="F120:F121" si="35">E120/C120</f>
        <v>2.9842061512884457</v>
      </c>
      <c r="G120" s="17">
        <f>E120*H120%</f>
        <v>50.260000000000005</v>
      </c>
      <c r="H120" s="18">
        <v>7</v>
      </c>
      <c r="I120" s="19">
        <v>50</v>
      </c>
      <c r="J120" s="17">
        <f>I120/E120%</f>
        <v>6.9637883008356551</v>
      </c>
      <c r="K120" s="20"/>
      <c r="L120" s="18">
        <v>7</v>
      </c>
      <c r="M120" s="18"/>
      <c r="N120" s="18"/>
      <c r="O120" s="18">
        <v>25</v>
      </c>
      <c r="P120" s="18">
        <v>18</v>
      </c>
    </row>
    <row r="121" spans="1:16" s="22" customFormat="1" ht="30">
      <c r="A121" s="38" t="s">
        <v>146</v>
      </c>
      <c r="B121" s="45" t="s">
        <v>147</v>
      </c>
      <c r="C121" s="27">
        <v>307.13</v>
      </c>
      <c r="D121" s="66">
        <v>2627</v>
      </c>
      <c r="E121" s="59">
        <v>2659</v>
      </c>
      <c r="F121" s="94">
        <f t="shared" si="35"/>
        <v>8.6575717123042359</v>
      </c>
      <c r="G121" s="17">
        <f>E121*H121%</f>
        <v>319.08</v>
      </c>
      <c r="H121" s="18">
        <v>12</v>
      </c>
      <c r="I121" s="19">
        <v>319</v>
      </c>
      <c r="J121" s="17">
        <f>I121/E121%</f>
        <v>11.996991350131628</v>
      </c>
      <c r="K121" s="20"/>
      <c r="L121" s="18">
        <v>47</v>
      </c>
      <c r="M121" s="18"/>
      <c r="N121" s="18"/>
      <c r="O121" s="18">
        <v>113</v>
      </c>
      <c r="P121" s="18">
        <v>159</v>
      </c>
    </row>
    <row r="122" spans="1:16" s="22" customFormat="1">
      <c r="A122" s="20"/>
      <c r="B122" s="115" t="s">
        <v>34</v>
      </c>
      <c r="C122" s="32">
        <f>SUM(C120:C121)</f>
        <v>547.73</v>
      </c>
      <c r="D122" s="64">
        <f>SUM(D120:D121)</f>
        <v>3449</v>
      </c>
      <c r="E122" s="64">
        <f>SUM(E120:E121)</f>
        <v>3377</v>
      </c>
      <c r="F122" s="40">
        <f>SUM(F120:F121)</f>
        <v>11.641777863592681</v>
      </c>
      <c r="G122" s="17">
        <f>SUM(G120:G121)</f>
        <v>369.34</v>
      </c>
      <c r="H122" s="18"/>
      <c r="I122" s="41">
        <f>SUM(I120:I121)</f>
        <v>369</v>
      </c>
      <c r="J122" s="18"/>
      <c r="K122" s="20"/>
      <c r="L122" s="24">
        <f>SUM(L120:L121)</f>
        <v>54</v>
      </c>
      <c r="M122" s="24"/>
      <c r="N122" s="24"/>
      <c r="O122" s="24">
        <f>SUM(O120:O121)</f>
        <v>138</v>
      </c>
      <c r="P122" s="24">
        <f>SUM(P120:P121)</f>
        <v>177</v>
      </c>
    </row>
    <row r="123" spans="1:16" s="22" customFormat="1" ht="15">
      <c r="A123" s="161" t="s">
        <v>148</v>
      </c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3"/>
    </row>
    <row r="124" spans="1:16" s="22" customFormat="1">
      <c r="A124" s="38" t="s">
        <v>149</v>
      </c>
      <c r="B124" s="116" t="s">
        <v>22</v>
      </c>
      <c r="C124" s="46">
        <v>359.06</v>
      </c>
      <c r="D124" s="60">
        <v>653</v>
      </c>
      <c r="E124" s="104">
        <v>1155</v>
      </c>
      <c r="F124" s="16">
        <f>E124/C124</f>
        <v>3.2167325795131734</v>
      </c>
      <c r="G124" s="17">
        <f>E124*H124%</f>
        <v>80.850000000000009</v>
      </c>
      <c r="H124" s="18">
        <v>7</v>
      </c>
      <c r="I124" s="19">
        <v>80</v>
      </c>
      <c r="J124" s="18">
        <f>I124/E124%</f>
        <v>6.9264069264069263</v>
      </c>
      <c r="K124" s="20"/>
      <c r="L124" s="18">
        <v>4</v>
      </c>
      <c r="M124" s="18"/>
      <c r="N124" s="18"/>
      <c r="O124" s="18">
        <f>I124-L124-P124</f>
        <v>51</v>
      </c>
      <c r="P124" s="18">
        <v>25</v>
      </c>
    </row>
    <row r="125" spans="1:16" s="43" customFormat="1" ht="45">
      <c r="A125" s="38" t="s">
        <v>150</v>
      </c>
      <c r="B125" s="116" t="s">
        <v>310</v>
      </c>
      <c r="C125" s="27"/>
      <c r="D125" s="66"/>
      <c r="E125" s="62"/>
      <c r="F125" s="79"/>
      <c r="G125" s="25"/>
      <c r="H125" s="26"/>
      <c r="I125" s="42">
        <v>3</v>
      </c>
      <c r="J125" s="26"/>
      <c r="K125" s="181"/>
      <c r="L125" s="26"/>
      <c r="M125" s="26"/>
      <c r="N125" s="26"/>
      <c r="O125" s="26">
        <v>2</v>
      </c>
      <c r="P125" s="26">
        <v>1</v>
      </c>
    </row>
    <row r="126" spans="1:16" s="22" customFormat="1">
      <c r="A126" s="38" t="s">
        <v>152</v>
      </c>
      <c r="B126" s="45" t="s">
        <v>151</v>
      </c>
      <c r="C126" s="27">
        <v>21.42</v>
      </c>
      <c r="D126" s="37">
        <v>97</v>
      </c>
      <c r="E126" s="50">
        <v>231</v>
      </c>
      <c r="F126" s="16">
        <f t="shared" ref="F126:F127" si="36">E126/C126</f>
        <v>10.784313725490195</v>
      </c>
      <c r="G126" s="17">
        <f>E126*H126%</f>
        <v>34.65</v>
      </c>
      <c r="H126" s="18">
        <v>15</v>
      </c>
      <c r="I126" s="19">
        <v>34</v>
      </c>
      <c r="J126" s="17">
        <f>I126/E126%</f>
        <v>14.718614718614718</v>
      </c>
      <c r="K126" s="20"/>
      <c r="L126" s="18">
        <v>5</v>
      </c>
      <c r="M126" s="18"/>
      <c r="N126" s="18"/>
      <c r="O126" s="18">
        <v>18</v>
      </c>
      <c r="P126" s="18">
        <v>11</v>
      </c>
    </row>
    <row r="127" spans="1:16" s="22" customFormat="1">
      <c r="A127" s="38" t="s">
        <v>329</v>
      </c>
      <c r="B127" s="45" t="s">
        <v>153</v>
      </c>
      <c r="C127" s="27">
        <v>36.19</v>
      </c>
      <c r="D127" s="37">
        <v>99</v>
      </c>
      <c r="E127" s="50">
        <v>444</v>
      </c>
      <c r="F127" s="16">
        <f t="shared" si="36"/>
        <v>12.268582481348439</v>
      </c>
      <c r="G127" s="17">
        <f>E127*H127%</f>
        <v>88.800000000000011</v>
      </c>
      <c r="H127" s="18">
        <v>20</v>
      </c>
      <c r="I127" s="19">
        <v>88</v>
      </c>
      <c r="J127" s="17">
        <f>I127/E127%</f>
        <v>19.819819819819816</v>
      </c>
      <c r="K127" s="20"/>
      <c r="L127" s="18">
        <v>13</v>
      </c>
      <c r="M127" s="18"/>
      <c r="N127" s="18"/>
      <c r="O127" s="18">
        <v>44</v>
      </c>
      <c r="P127" s="18">
        <v>27</v>
      </c>
    </row>
    <row r="128" spans="1:16" s="22" customFormat="1">
      <c r="A128" s="20"/>
      <c r="B128" s="115" t="s">
        <v>34</v>
      </c>
      <c r="C128" s="32">
        <f>C127+C126+C124</f>
        <v>416.67</v>
      </c>
      <c r="D128" s="64">
        <f>SUM(D124:D127)</f>
        <v>849</v>
      </c>
      <c r="E128" s="64">
        <f>SUM(E124:E127)</f>
        <v>1830</v>
      </c>
      <c r="F128" s="40">
        <f>SUM(F124:F127)</f>
        <v>26.269628786351809</v>
      </c>
      <c r="G128" s="17">
        <f>SUM(G124:G127)</f>
        <v>204.3</v>
      </c>
      <c r="H128" s="18"/>
      <c r="I128" s="41">
        <f>SUM(I124:I127)</f>
        <v>205</v>
      </c>
      <c r="J128" s="18"/>
      <c r="K128" s="20"/>
      <c r="L128" s="24">
        <f>SUM(L124:L127)</f>
        <v>22</v>
      </c>
      <c r="M128" s="24"/>
      <c r="N128" s="24"/>
      <c r="O128" s="24">
        <f>SUM(O124:O127)</f>
        <v>115</v>
      </c>
      <c r="P128" s="24">
        <f>SUM(P124:P127)</f>
        <v>64</v>
      </c>
    </row>
    <row r="129" spans="1:16" s="22" customFormat="1">
      <c r="A129" s="176" t="s">
        <v>154</v>
      </c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3"/>
    </row>
    <row r="130" spans="1:16" s="22" customFormat="1">
      <c r="A130" s="38" t="s">
        <v>155</v>
      </c>
      <c r="B130" s="45" t="s">
        <v>22</v>
      </c>
      <c r="C130" s="15">
        <v>285.05</v>
      </c>
      <c r="D130" s="65">
        <v>916</v>
      </c>
      <c r="E130" s="59">
        <v>888</v>
      </c>
      <c r="F130" s="16">
        <f t="shared" ref="F130:F141" si="37">E130/C130</f>
        <v>3.1152429398351167</v>
      </c>
      <c r="G130" s="17">
        <f>E130*H130%</f>
        <v>44.400000000000006</v>
      </c>
      <c r="H130" s="18">
        <v>5</v>
      </c>
      <c r="I130" s="24">
        <v>23</v>
      </c>
      <c r="J130" s="17">
        <f>I130/E130%</f>
        <v>2.5900900900900901</v>
      </c>
      <c r="K130" s="20"/>
      <c r="L130" s="18">
        <v>3</v>
      </c>
      <c r="M130" s="18"/>
      <c r="N130" s="18"/>
      <c r="O130" s="18">
        <v>12</v>
      </c>
      <c r="P130" s="18">
        <v>8</v>
      </c>
    </row>
    <row r="131" spans="1:16" s="43" customFormat="1" ht="45">
      <c r="A131" s="38" t="s">
        <v>156</v>
      </c>
      <c r="B131" s="45" t="s">
        <v>310</v>
      </c>
      <c r="C131" s="15"/>
      <c r="D131" s="66"/>
      <c r="E131" s="62"/>
      <c r="F131" s="30"/>
      <c r="G131" s="25"/>
      <c r="H131" s="26"/>
      <c r="I131" s="93">
        <v>2</v>
      </c>
      <c r="J131" s="25"/>
      <c r="K131" s="181"/>
      <c r="L131" s="26"/>
      <c r="M131" s="26"/>
      <c r="N131" s="26"/>
      <c r="O131" s="26">
        <v>1</v>
      </c>
      <c r="P131" s="26">
        <v>1</v>
      </c>
    </row>
    <row r="132" spans="1:16" s="22" customFormat="1" ht="30">
      <c r="A132" s="38" t="s">
        <v>158</v>
      </c>
      <c r="B132" s="45" t="s">
        <v>157</v>
      </c>
      <c r="C132" s="27">
        <v>38.08</v>
      </c>
      <c r="D132" s="65">
        <v>215</v>
      </c>
      <c r="E132" s="59">
        <v>217</v>
      </c>
      <c r="F132" s="16">
        <f t="shared" si="37"/>
        <v>5.6985294117647065</v>
      </c>
      <c r="G132" s="17">
        <f t="shared" ref="G132:G141" si="38">E132*H132%</f>
        <v>17.36</v>
      </c>
      <c r="H132" s="18">
        <v>8</v>
      </c>
      <c r="I132" s="24">
        <v>17</v>
      </c>
      <c r="J132" s="17">
        <f t="shared" ref="J132:J141" si="39">I132/E132%</f>
        <v>7.8341013824884795</v>
      </c>
      <c r="K132" s="20"/>
      <c r="L132" s="18">
        <v>2</v>
      </c>
      <c r="M132" s="18"/>
      <c r="N132" s="18"/>
      <c r="O132" s="18">
        <v>7</v>
      </c>
      <c r="P132" s="18">
        <v>8</v>
      </c>
    </row>
    <row r="133" spans="1:16" s="22" customFormat="1" ht="30">
      <c r="A133" s="38" t="s">
        <v>160</v>
      </c>
      <c r="B133" s="45" t="s">
        <v>159</v>
      </c>
      <c r="C133" s="27">
        <v>83.22</v>
      </c>
      <c r="D133" s="65">
        <v>456</v>
      </c>
      <c r="E133" s="59">
        <v>511</v>
      </c>
      <c r="F133" s="16">
        <f t="shared" si="37"/>
        <v>6.1403508771929829</v>
      </c>
      <c r="G133" s="17">
        <f t="shared" si="38"/>
        <v>51.1</v>
      </c>
      <c r="H133" s="18">
        <v>10</v>
      </c>
      <c r="I133" s="24">
        <v>51</v>
      </c>
      <c r="J133" s="17">
        <f t="shared" si="39"/>
        <v>9.9804305283757326</v>
      </c>
      <c r="K133" s="20"/>
      <c r="L133" s="18">
        <v>7</v>
      </c>
      <c r="M133" s="18"/>
      <c r="N133" s="18"/>
      <c r="O133" s="18">
        <v>19</v>
      </c>
      <c r="P133" s="18">
        <v>25</v>
      </c>
    </row>
    <row r="134" spans="1:16" s="22" customFormat="1" ht="30">
      <c r="A134" s="38" t="s">
        <v>162</v>
      </c>
      <c r="B134" s="45" t="s">
        <v>161</v>
      </c>
      <c r="C134" s="27">
        <v>71.260000000000005</v>
      </c>
      <c r="D134" s="65">
        <v>386</v>
      </c>
      <c r="E134" s="59">
        <v>391</v>
      </c>
      <c r="F134" s="16">
        <f t="shared" si="37"/>
        <v>5.4869492001122646</v>
      </c>
      <c r="G134" s="17">
        <f t="shared" si="38"/>
        <v>31.28</v>
      </c>
      <c r="H134" s="18">
        <v>8</v>
      </c>
      <c r="I134" s="24">
        <v>31</v>
      </c>
      <c r="J134" s="17">
        <f t="shared" si="39"/>
        <v>7.9283887468030692</v>
      </c>
      <c r="K134" s="20"/>
      <c r="L134" s="18">
        <v>4</v>
      </c>
      <c r="M134" s="18"/>
      <c r="N134" s="18"/>
      <c r="O134" s="18">
        <v>12</v>
      </c>
      <c r="P134" s="18">
        <v>15</v>
      </c>
    </row>
    <row r="135" spans="1:16" s="22" customFormat="1">
      <c r="A135" s="38" t="s">
        <v>164</v>
      </c>
      <c r="B135" s="45" t="s">
        <v>163</v>
      </c>
      <c r="C135" s="27">
        <v>33.799999999999997</v>
      </c>
      <c r="D135" s="65">
        <v>111</v>
      </c>
      <c r="E135" s="59">
        <v>132</v>
      </c>
      <c r="F135" s="16">
        <f t="shared" si="37"/>
        <v>3.9053254437869827</v>
      </c>
      <c r="G135" s="17">
        <f t="shared" si="38"/>
        <v>9.24</v>
      </c>
      <c r="H135" s="18">
        <v>7</v>
      </c>
      <c r="I135" s="24">
        <v>9</v>
      </c>
      <c r="J135" s="17">
        <f t="shared" si="39"/>
        <v>6.8181818181818175</v>
      </c>
      <c r="K135" s="20"/>
      <c r="L135" s="18">
        <v>1</v>
      </c>
      <c r="M135" s="18"/>
      <c r="N135" s="18"/>
      <c r="O135" s="18">
        <v>5</v>
      </c>
      <c r="P135" s="18">
        <v>3</v>
      </c>
    </row>
    <row r="136" spans="1:16" s="22" customFormat="1">
      <c r="A136" s="38" t="s">
        <v>166</v>
      </c>
      <c r="B136" s="45" t="s">
        <v>165</v>
      </c>
      <c r="C136" s="27">
        <v>35.130000000000003</v>
      </c>
      <c r="D136" s="65">
        <v>97</v>
      </c>
      <c r="E136" s="59">
        <v>102</v>
      </c>
      <c r="F136" s="16">
        <f t="shared" si="37"/>
        <v>2.9035012809564473</v>
      </c>
      <c r="G136" s="17">
        <f t="shared" si="38"/>
        <v>7.1400000000000006</v>
      </c>
      <c r="H136" s="18">
        <v>7</v>
      </c>
      <c r="I136" s="24">
        <v>7</v>
      </c>
      <c r="J136" s="17">
        <f t="shared" si="39"/>
        <v>6.8627450980392153</v>
      </c>
      <c r="K136" s="20"/>
      <c r="L136" s="18">
        <v>1</v>
      </c>
      <c r="M136" s="18"/>
      <c r="N136" s="18"/>
      <c r="O136" s="18">
        <v>3</v>
      </c>
      <c r="P136" s="18">
        <v>3</v>
      </c>
    </row>
    <row r="137" spans="1:16" s="22" customFormat="1" ht="18" customHeight="1">
      <c r="A137" s="38" t="s">
        <v>168</v>
      </c>
      <c r="B137" s="45" t="s">
        <v>167</v>
      </c>
      <c r="C137" s="27">
        <v>118.04</v>
      </c>
      <c r="D137" s="65">
        <v>648</v>
      </c>
      <c r="E137" s="59">
        <v>323</v>
      </c>
      <c r="F137" s="16">
        <f t="shared" si="37"/>
        <v>2.7363605557438153</v>
      </c>
      <c r="G137" s="17">
        <f t="shared" si="38"/>
        <v>22.610000000000003</v>
      </c>
      <c r="H137" s="18">
        <v>7</v>
      </c>
      <c r="I137" s="24">
        <v>22</v>
      </c>
      <c r="J137" s="17">
        <f t="shared" si="39"/>
        <v>6.8111455108359129</v>
      </c>
      <c r="K137" s="20"/>
      <c r="L137" s="18">
        <v>3</v>
      </c>
      <c r="M137" s="18"/>
      <c r="N137" s="18"/>
      <c r="O137" s="18">
        <v>11</v>
      </c>
      <c r="P137" s="18">
        <v>8</v>
      </c>
    </row>
    <row r="138" spans="1:16" s="22" customFormat="1">
      <c r="A138" s="38" t="s">
        <v>170</v>
      </c>
      <c r="B138" s="45" t="s">
        <v>169</v>
      </c>
      <c r="C138" s="27">
        <v>27.6</v>
      </c>
      <c r="D138" s="65">
        <v>152</v>
      </c>
      <c r="E138" s="59">
        <v>200</v>
      </c>
      <c r="F138" s="16">
        <f t="shared" si="37"/>
        <v>7.2463768115942022</v>
      </c>
      <c r="G138" s="17">
        <f t="shared" si="38"/>
        <v>20</v>
      </c>
      <c r="H138" s="18">
        <v>10</v>
      </c>
      <c r="I138" s="24">
        <v>19</v>
      </c>
      <c r="J138" s="17">
        <f t="shared" si="39"/>
        <v>9.5</v>
      </c>
      <c r="K138" s="20"/>
      <c r="L138" s="18">
        <v>2</v>
      </c>
      <c r="M138" s="18"/>
      <c r="N138" s="18"/>
      <c r="O138" s="18">
        <v>11</v>
      </c>
      <c r="P138" s="18">
        <v>6</v>
      </c>
    </row>
    <row r="139" spans="1:16" s="22" customFormat="1">
      <c r="A139" s="38" t="s">
        <v>330</v>
      </c>
      <c r="B139" s="45" t="s">
        <v>171</v>
      </c>
      <c r="C139" s="27">
        <v>22.82</v>
      </c>
      <c r="D139" s="65">
        <v>66</v>
      </c>
      <c r="E139" s="59">
        <v>80</v>
      </c>
      <c r="F139" s="16">
        <f t="shared" si="37"/>
        <v>3.5056967572304996</v>
      </c>
      <c r="G139" s="17">
        <f t="shared" si="38"/>
        <v>5.6000000000000005</v>
      </c>
      <c r="H139" s="18">
        <v>7</v>
      </c>
      <c r="I139" s="24">
        <v>5</v>
      </c>
      <c r="J139" s="17">
        <f t="shared" si="39"/>
        <v>6.25</v>
      </c>
      <c r="K139" s="20"/>
      <c r="L139" s="18"/>
      <c r="M139" s="18"/>
      <c r="N139" s="18"/>
      <c r="O139" s="18">
        <v>3</v>
      </c>
      <c r="P139" s="18">
        <v>2</v>
      </c>
    </row>
    <row r="140" spans="1:16" s="22" customFormat="1">
      <c r="A140" s="38" t="s">
        <v>173</v>
      </c>
      <c r="B140" s="23" t="s">
        <v>172</v>
      </c>
      <c r="C140" s="15">
        <v>30.28</v>
      </c>
      <c r="D140" s="65">
        <v>85</v>
      </c>
      <c r="E140" s="59">
        <v>119</v>
      </c>
      <c r="F140" s="16">
        <f t="shared" si="37"/>
        <v>3.9299867899603695</v>
      </c>
      <c r="G140" s="17">
        <f t="shared" si="38"/>
        <v>8.33</v>
      </c>
      <c r="H140" s="18">
        <v>7</v>
      </c>
      <c r="I140" s="24">
        <v>7</v>
      </c>
      <c r="J140" s="17">
        <f t="shared" si="39"/>
        <v>5.882352941176471</v>
      </c>
      <c r="K140" s="20"/>
      <c r="L140" s="18">
        <f>I140*15%</f>
        <v>1.05</v>
      </c>
      <c r="M140" s="18"/>
      <c r="N140" s="18"/>
      <c r="O140" s="18">
        <v>3</v>
      </c>
      <c r="P140" s="18">
        <v>3</v>
      </c>
    </row>
    <row r="141" spans="1:16" s="22" customFormat="1">
      <c r="A141" s="38" t="s">
        <v>331</v>
      </c>
      <c r="B141" s="23" t="s">
        <v>33</v>
      </c>
      <c r="C141" s="15">
        <v>35.409999999999997</v>
      </c>
      <c r="D141" s="65">
        <v>21</v>
      </c>
      <c r="E141" s="59">
        <v>136</v>
      </c>
      <c r="F141" s="16">
        <f t="shared" si="37"/>
        <v>3.840722959615928</v>
      </c>
      <c r="G141" s="17">
        <f t="shared" si="38"/>
        <v>9.5200000000000014</v>
      </c>
      <c r="H141" s="18">
        <v>7</v>
      </c>
      <c r="I141" s="24">
        <v>9</v>
      </c>
      <c r="J141" s="17">
        <f t="shared" si="39"/>
        <v>6.617647058823529</v>
      </c>
      <c r="K141" s="20"/>
      <c r="L141" s="18">
        <v>1</v>
      </c>
      <c r="M141" s="18"/>
      <c r="N141" s="18"/>
      <c r="O141" s="18">
        <v>5</v>
      </c>
      <c r="P141" s="18">
        <v>3</v>
      </c>
    </row>
    <row r="142" spans="1:16" s="22" customFormat="1">
      <c r="A142" s="20"/>
      <c r="B142" s="115" t="s">
        <v>34</v>
      </c>
      <c r="C142" s="32">
        <f>C141+C140+C139+C138+C137+C136+C135+C134+C133+C132+C130</f>
        <v>780.68999999999994</v>
      </c>
      <c r="D142" s="64">
        <f>D141+D140+D139+D138+D137+D136+D135+D134+D133+D132+D130</f>
        <v>3153</v>
      </c>
      <c r="E142" s="64">
        <f>SUM(E130:E141)</f>
        <v>3099</v>
      </c>
      <c r="F142" s="40">
        <f>SUM(F130:F141)</f>
        <v>48.509043027793318</v>
      </c>
      <c r="G142" s="17">
        <f>SUM(G130:G141)</f>
        <v>226.58000000000007</v>
      </c>
      <c r="H142" s="18"/>
      <c r="I142" s="35">
        <f>I130+I132+I133+I134+I136+I135+I137+I138+I139+I140</f>
        <v>191</v>
      </c>
      <c r="J142" s="17"/>
      <c r="K142" s="20"/>
      <c r="L142" s="24">
        <f>SUM(L130:L141)</f>
        <v>25.05</v>
      </c>
      <c r="M142" s="24"/>
      <c r="N142" s="24"/>
      <c r="O142" s="24">
        <f>SUM(O130:O141)</f>
        <v>92</v>
      </c>
      <c r="P142" s="24">
        <f>SUM(P130:P141)</f>
        <v>85</v>
      </c>
    </row>
    <row r="143" spans="1:16" s="22" customFormat="1">
      <c r="A143" s="176" t="s">
        <v>174</v>
      </c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3"/>
    </row>
    <row r="144" spans="1:16" s="22" customFormat="1">
      <c r="A144" s="38" t="s">
        <v>175</v>
      </c>
      <c r="B144" s="45" t="s">
        <v>42</v>
      </c>
      <c r="C144" s="27">
        <v>223.19</v>
      </c>
      <c r="D144" s="65">
        <v>445</v>
      </c>
      <c r="E144" s="59">
        <v>331</v>
      </c>
      <c r="F144" s="94">
        <f t="shared" ref="F144:F147" si="40">E144/C144</f>
        <v>1.483041354899413</v>
      </c>
      <c r="G144" s="17">
        <f>E144*H144%</f>
        <v>16.55</v>
      </c>
      <c r="H144" s="18">
        <v>5</v>
      </c>
      <c r="I144" s="19">
        <v>6</v>
      </c>
      <c r="J144" s="17">
        <f>I144/E144%</f>
        <v>1.8126888217522659</v>
      </c>
      <c r="K144" s="20"/>
      <c r="L144" s="18"/>
      <c r="M144" s="18"/>
      <c r="N144" s="18"/>
      <c r="O144" s="18">
        <v>4</v>
      </c>
      <c r="P144" s="18">
        <v>2</v>
      </c>
    </row>
    <row r="145" spans="1:16" s="43" customFormat="1" ht="45">
      <c r="A145" s="38" t="s">
        <v>176</v>
      </c>
      <c r="B145" s="45" t="s">
        <v>310</v>
      </c>
      <c r="C145" s="27"/>
      <c r="D145" s="66"/>
      <c r="E145" s="62"/>
      <c r="F145" s="95"/>
      <c r="G145" s="25"/>
      <c r="H145" s="26"/>
      <c r="I145" s="42">
        <v>1</v>
      </c>
      <c r="J145" s="25"/>
      <c r="K145" s="181"/>
      <c r="L145" s="26"/>
      <c r="M145" s="26"/>
      <c r="N145" s="26"/>
      <c r="O145" s="26"/>
      <c r="P145" s="26">
        <v>1</v>
      </c>
    </row>
    <row r="146" spans="1:16" s="22" customFormat="1">
      <c r="A146" s="38" t="s">
        <v>332</v>
      </c>
      <c r="B146" s="45" t="s">
        <v>177</v>
      </c>
      <c r="C146" s="27">
        <v>146.21</v>
      </c>
      <c r="D146" s="66">
        <v>267</v>
      </c>
      <c r="E146" s="59">
        <v>467</v>
      </c>
      <c r="F146" s="94">
        <f t="shared" si="40"/>
        <v>3.19403597565146</v>
      </c>
      <c r="G146" s="17">
        <f>E146*H146%</f>
        <v>32.690000000000005</v>
      </c>
      <c r="H146" s="18">
        <v>7</v>
      </c>
      <c r="I146" s="19">
        <v>32</v>
      </c>
      <c r="J146" s="17">
        <f>I146/E146%</f>
        <v>6.8522483940042829</v>
      </c>
      <c r="K146" s="20"/>
      <c r="L146" s="18">
        <v>4</v>
      </c>
      <c r="M146" s="18"/>
      <c r="N146" s="18"/>
      <c r="O146" s="18">
        <v>12</v>
      </c>
      <c r="P146" s="18">
        <v>16</v>
      </c>
    </row>
    <row r="147" spans="1:16" s="22" customFormat="1">
      <c r="A147" s="38"/>
      <c r="B147" s="184" t="s">
        <v>309</v>
      </c>
      <c r="C147" s="185">
        <v>125.91</v>
      </c>
      <c r="D147" s="66">
        <v>0</v>
      </c>
      <c r="E147" s="59">
        <v>186</v>
      </c>
      <c r="F147" s="94">
        <f t="shared" si="40"/>
        <v>1.4772456516559447</v>
      </c>
      <c r="G147" s="17">
        <f>E147*H147%</f>
        <v>9.3000000000000007</v>
      </c>
      <c r="H147" s="18">
        <v>5</v>
      </c>
      <c r="I147" s="19">
        <v>9</v>
      </c>
      <c r="J147" s="17">
        <f>I147/E147%</f>
        <v>4.838709677419355</v>
      </c>
      <c r="K147" s="20"/>
      <c r="L147" s="18">
        <v>1</v>
      </c>
      <c r="M147" s="18"/>
      <c r="N147" s="18"/>
      <c r="O147" s="18">
        <v>5</v>
      </c>
      <c r="P147" s="18">
        <v>3</v>
      </c>
    </row>
    <row r="148" spans="1:16" s="22" customFormat="1">
      <c r="A148" s="20"/>
      <c r="B148" s="115" t="s">
        <v>34</v>
      </c>
      <c r="C148" s="32">
        <f>SUM(C144:C147)</f>
        <v>495.30999999999995</v>
      </c>
      <c r="D148" s="64">
        <f>D146+D144</f>
        <v>712</v>
      </c>
      <c r="E148" s="64">
        <f>SUM(E144:E147)</f>
        <v>984</v>
      </c>
      <c r="F148" s="40">
        <f>SUM(F144:F147)</f>
        <v>6.1543229822068177</v>
      </c>
      <c r="G148" s="17">
        <f>SUM(G144:G146)</f>
        <v>49.240000000000009</v>
      </c>
      <c r="H148" s="18"/>
      <c r="I148" s="41">
        <f>SUM(I144:I146)</f>
        <v>39</v>
      </c>
      <c r="J148" s="18"/>
      <c r="K148" s="20"/>
      <c r="L148" s="24">
        <f>SUM(L144:L147)</f>
        <v>5</v>
      </c>
      <c r="M148" s="24"/>
      <c r="N148" s="24"/>
      <c r="O148" s="24">
        <f>SUM(O144:O147)</f>
        <v>21</v>
      </c>
      <c r="P148" s="24">
        <f>SUM(P144:P147)</f>
        <v>22</v>
      </c>
    </row>
    <row r="149" spans="1:16" s="22" customFormat="1">
      <c r="A149" s="176" t="s">
        <v>178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3"/>
    </row>
    <row r="150" spans="1:16" s="22" customFormat="1">
      <c r="A150" s="38" t="s">
        <v>179</v>
      </c>
      <c r="B150" s="45" t="s">
        <v>42</v>
      </c>
      <c r="C150" s="15">
        <v>768.23</v>
      </c>
      <c r="D150" s="50">
        <v>3449</v>
      </c>
      <c r="E150" s="59">
        <v>4321</v>
      </c>
      <c r="F150" s="94">
        <f t="shared" ref="F150:F157" si="41">E150/C150</f>
        <v>5.6246176275334205</v>
      </c>
      <c r="G150" s="17">
        <f t="shared" ref="G150:G157" si="42">E150*H150%</f>
        <v>345.68</v>
      </c>
      <c r="H150" s="18">
        <v>8</v>
      </c>
      <c r="I150" s="19">
        <v>345</v>
      </c>
      <c r="J150" s="17">
        <f t="shared" ref="J150:J157" si="43">I150/E150%</f>
        <v>7.9842629021059937</v>
      </c>
      <c r="K150" s="20"/>
      <c r="L150" s="18">
        <v>51</v>
      </c>
      <c r="M150" s="18"/>
      <c r="N150" s="18"/>
      <c r="O150" s="18">
        <f>I150-L150-P150</f>
        <v>190</v>
      </c>
      <c r="P150" s="18">
        <v>104</v>
      </c>
    </row>
    <row r="151" spans="1:16" s="22" customFormat="1">
      <c r="A151" s="38" t="s">
        <v>180</v>
      </c>
      <c r="B151" s="45" t="s">
        <v>181</v>
      </c>
      <c r="C151" s="27">
        <v>187.53</v>
      </c>
      <c r="D151" s="50">
        <v>1407</v>
      </c>
      <c r="E151" s="59">
        <v>1446</v>
      </c>
      <c r="F151" s="94">
        <f t="shared" si="41"/>
        <v>7.7107662773956163</v>
      </c>
      <c r="G151" s="17">
        <f t="shared" si="42"/>
        <v>144.6</v>
      </c>
      <c r="H151" s="18">
        <v>10</v>
      </c>
      <c r="I151" s="19">
        <v>144</v>
      </c>
      <c r="J151" s="17">
        <f t="shared" si="43"/>
        <v>9.9585062240663902</v>
      </c>
      <c r="K151" s="20"/>
      <c r="L151" s="18">
        <v>21</v>
      </c>
      <c r="M151" s="18"/>
      <c r="N151" s="18"/>
      <c r="O151" s="18">
        <v>51</v>
      </c>
      <c r="P151" s="18">
        <v>72</v>
      </c>
    </row>
    <row r="152" spans="1:16" s="22" customFormat="1">
      <c r="A152" s="38" t="s">
        <v>182</v>
      </c>
      <c r="B152" s="45" t="s">
        <v>183</v>
      </c>
      <c r="C152" s="27">
        <v>160.88</v>
      </c>
      <c r="D152" s="50">
        <v>1386</v>
      </c>
      <c r="E152" s="59">
        <v>1400</v>
      </c>
      <c r="F152" s="94">
        <f t="shared" si="41"/>
        <v>8.7021382396817515</v>
      </c>
      <c r="G152" s="17">
        <f t="shared" si="42"/>
        <v>168</v>
      </c>
      <c r="H152" s="18">
        <v>12</v>
      </c>
      <c r="I152" s="19">
        <v>168</v>
      </c>
      <c r="J152" s="17">
        <f t="shared" si="43"/>
        <v>12</v>
      </c>
      <c r="K152" s="20"/>
      <c r="L152" s="18">
        <v>25</v>
      </c>
      <c r="M152" s="18"/>
      <c r="N152" s="18"/>
      <c r="O152" s="18">
        <v>59</v>
      </c>
      <c r="P152" s="18">
        <v>84</v>
      </c>
    </row>
    <row r="153" spans="1:16" s="22" customFormat="1" ht="30">
      <c r="A153" s="38" t="s">
        <v>184</v>
      </c>
      <c r="B153" s="45" t="s">
        <v>185</v>
      </c>
      <c r="C153" s="27">
        <v>254.89</v>
      </c>
      <c r="D153" s="50">
        <v>2351</v>
      </c>
      <c r="E153" s="59">
        <v>2355</v>
      </c>
      <c r="F153" s="94">
        <f t="shared" si="41"/>
        <v>9.239279689277728</v>
      </c>
      <c r="G153" s="17">
        <f t="shared" si="42"/>
        <v>282.59999999999997</v>
      </c>
      <c r="H153" s="18">
        <v>12</v>
      </c>
      <c r="I153" s="19">
        <v>282</v>
      </c>
      <c r="J153" s="17">
        <f t="shared" si="43"/>
        <v>11.97452229299363</v>
      </c>
      <c r="K153" s="20"/>
      <c r="L153" s="18">
        <v>42</v>
      </c>
      <c r="M153" s="18"/>
      <c r="N153" s="18"/>
      <c r="O153" s="18">
        <v>100</v>
      </c>
      <c r="P153" s="18">
        <v>140</v>
      </c>
    </row>
    <row r="154" spans="1:16" s="22" customFormat="1">
      <c r="A154" s="38" t="s">
        <v>186</v>
      </c>
      <c r="B154" s="45" t="s">
        <v>187</v>
      </c>
      <c r="C154" s="27">
        <v>31.01</v>
      </c>
      <c r="D154" s="50">
        <v>211</v>
      </c>
      <c r="E154" s="59">
        <v>278</v>
      </c>
      <c r="F154" s="94">
        <f t="shared" si="41"/>
        <v>8.9648500483714919</v>
      </c>
      <c r="G154" s="17">
        <f t="shared" si="42"/>
        <v>33.36</v>
      </c>
      <c r="H154" s="18">
        <v>12</v>
      </c>
      <c r="I154" s="19">
        <v>33</v>
      </c>
      <c r="J154" s="17">
        <f t="shared" si="43"/>
        <v>11.870503597122303</v>
      </c>
      <c r="K154" s="20"/>
      <c r="L154" s="18">
        <v>4</v>
      </c>
      <c r="M154" s="18"/>
      <c r="N154" s="18"/>
      <c r="O154" s="18">
        <v>18</v>
      </c>
      <c r="P154" s="18">
        <v>11</v>
      </c>
    </row>
    <row r="155" spans="1:16" s="22" customFormat="1">
      <c r="A155" s="38" t="s">
        <v>188</v>
      </c>
      <c r="B155" s="23" t="s">
        <v>189</v>
      </c>
      <c r="C155" s="15">
        <v>45.4</v>
      </c>
      <c r="D155" s="50">
        <v>251</v>
      </c>
      <c r="E155" s="59">
        <v>299</v>
      </c>
      <c r="F155" s="94">
        <f t="shared" si="41"/>
        <v>6.5859030837004404</v>
      </c>
      <c r="G155" s="17">
        <f t="shared" si="42"/>
        <v>29.900000000000002</v>
      </c>
      <c r="H155" s="18">
        <v>10</v>
      </c>
      <c r="I155" s="19">
        <v>29</v>
      </c>
      <c r="J155" s="17">
        <f t="shared" si="43"/>
        <v>9.6989966555183944</v>
      </c>
      <c r="K155" s="20"/>
      <c r="L155" s="18"/>
      <c r="M155" s="18"/>
      <c r="N155" s="18"/>
      <c r="O155" s="18"/>
      <c r="P155" s="18"/>
    </row>
    <row r="156" spans="1:16" s="22" customFormat="1">
      <c r="A156" s="38" t="s">
        <v>190</v>
      </c>
      <c r="B156" s="23" t="s">
        <v>191</v>
      </c>
      <c r="C156" s="53">
        <v>20.49</v>
      </c>
      <c r="D156" s="68">
        <v>206</v>
      </c>
      <c r="E156" s="59">
        <v>273</v>
      </c>
      <c r="F156" s="94">
        <f t="shared" si="41"/>
        <v>13.323572474377746</v>
      </c>
      <c r="G156" s="17">
        <f t="shared" si="42"/>
        <v>54.6</v>
      </c>
      <c r="H156" s="18">
        <v>20</v>
      </c>
      <c r="I156" s="19">
        <v>54</v>
      </c>
      <c r="J156" s="17">
        <f t="shared" si="43"/>
        <v>19.780219780219781</v>
      </c>
      <c r="K156" s="20"/>
      <c r="L156" s="18"/>
      <c r="M156" s="18"/>
      <c r="N156" s="18"/>
      <c r="O156" s="18"/>
      <c r="P156" s="18"/>
    </row>
    <row r="157" spans="1:16" s="22" customFormat="1">
      <c r="A157" s="38" t="s">
        <v>192</v>
      </c>
      <c r="B157" s="47" t="s">
        <v>193</v>
      </c>
      <c r="C157" s="54">
        <v>73.02</v>
      </c>
      <c r="D157" s="37">
        <v>283</v>
      </c>
      <c r="E157" s="65">
        <v>343</v>
      </c>
      <c r="F157" s="94">
        <f t="shared" si="41"/>
        <v>4.697343193645577</v>
      </c>
      <c r="G157" s="17">
        <f t="shared" si="42"/>
        <v>27.44</v>
      </c>
      <c r="H157" s="18">
        <v>8</v>
      </c>
      <c r="I157" s="19">
        <v>24</v>
      </c>
      <c r="J157" s="17">
        <f t="shared" si="43"/>
        <v>6.9970845481049562</v>
      </c>
      <c r="K157" s="20"/>
      <c r="L157" s="18">
        <v>3</v>
      </c>
      <c r="M157" s="18"/>
      <c r="N157" s="18"/>
      <c r="O157" s="18">
        <v>12</v>
      </c>
      <c r="P157" s="18">
        <v>9</v>
      </c>
    </row>
    <row r="158" spans="1:16" s="22" customFormat="1">
      <c r="A158" s="20"/>
      <c r="B158" s="115" t="s">
        <v>34</v>
      </c>
      <c r="C158" s="32">
        <f>SUM(C150:C157)</f>
        <v>1541.4499999999998</v>
      </c>
      <c r="D158" s="64">
        <f>SUM(D150:D157)</f>
        <v>9544</v>
      </c>
      <c r="E158" s="64">
        <f>SUM(E150:E157)</f>
        <v>10715</v>
      </c>
      <c r="F158" s="40">
        <f>SUM(F150:F157)</f>
        <v>64.84847063398378</v>
      </c>
      <c r="G158" s="96">
        <f t="shared" ref="G158:I158" si="44">SUM(G150:G157)</f>
        <v>1086.1799999999998</v>
      </c>
      <c r="H158" s="18"/>
      <c r="I158" s="41">
        <f t="shared" si="44"/>
        <v>1079</v>
      </c>
      <c r="J158" s="18"/>
      <c r="K158" s="20"/>
      <c r="L158" s="24">
        <f>SUM(L150:L157)</f>
        <v>146</v>
      </c>
      <c r="M158" s="24"/>
      <c r="N158" s="24"/>
      <c r="O158" s="24">
        <f>SUM(O150:O157)</f>
        <v>430</v>
      </c>
      <c r="P158" s="24">
        <f>SUM(P150:P157)</f>
        <v>420</v>
      </c>
    </row>
    <row r="159" spans="1:16" s="22" customFormat="1" ht="15">
      <c r="A159" s="170" t="s">
        <v>194</v>
      </c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P159" s="172"/>
    </row>
    <row r="160" spans="1:16" s="22" customFormat="1">
      <c r="A160" s="38" t="s">
        <v>195</v>
      </c>
      <c r="B160" s="45" t="s">
        <v>42</v>
      </c>
      <c r="C160" s="27">
        <v>2663.33</v>
      </c>
      <c r="D160" s="50">
        <v>4919</v>
      </c>
      <c r="E160" s="97">
        <v>5207</v>
      </c>
      <c r="F160" s="16">
        <f t="shared" ref="F160:F163" si="45">E160/C160</f>
        <v>1.9550712829427823</v>
      </c>
      <c r="G160" s="17">
        <f>E160*H160%</f>
        <v>260.35000000000002</v>
      </c>
      <c r="H160" s="18">
        <v>5</v>
      </c>
      <c r="I160" s="19">
        <v>259</v>
      </c>
      <c r="J160" s="17">
        <f>I160/E160%</f>
        <v>4.9740733627808718</v>
      </c>
      <c r="K160" s="20">
        <v>103</v>
      </c>
      <c r="L160" s="18">
        <v>39</v>
      </c>
      <c r="M160" s="18"/>
      <c r="N160" s="18"/>
      <c r="O160" s="18">
        <v>38</v>
      </c>
      <c r="P160" s="18">
        <v>79</v>
      </c>
    </row>
    <row r="161" spans="1:16" s="43" customFormat="1" ht="45">
      <c r="A161" s="38" t="s">
        <v>196</v>
      </c>
      <c r="B161" s="45" t="s">
        <v>310</v>
      </c>
      <c r="C161" s="27"/>
      <c r="D161" s="50"/>
      <c r="E161" s="98"/>
      <c r="F161" s="30"/>
      <c r="G161" s="25"/>
      <c r="H161" s="26"/>
      <c r="I161" s="42">
        <v>1</v>
      </c>
      <c r="J161" s="25"/>
      <c r="K161" s="181"/>
      <c r="L161" s="26"/>
      <c r="M161" s="26"/>
      <c r="N161" s="26"/>
      <c r="O161" s="26"/>
      <c r="P161" s="26">
        <v>1</v>
      </c>
    </row>
    <row r="162" spans="1:16" s="43" customFormat="1" ht="30">
      <c r="A162" s="38" t="s">
        <v>198</v>
      </c>
      <c r="B162" s="45" t="s">
        <v>197</v>
      </c>
      <c r="C162" s="27">
        <v>134.68</v>
      </c>
      <c r="D162" s="50">
        <v>409</v>
      </c>
      <c r="E162" s="98">
        <v>335</v>
      </c>
      <c r="F162" s="30">
        <f t="shared" si="45"/>
        <v>2.4873774873774872</v>
      </c>
      <c r="G162" s="25">
        <f>E162*H162%</f>
        <v>23.450000000000003</v>
      </c>
      <c r="H162" s="26">
        <v>7</v>
      </c>
      <c r="I162" s="42">
        <v>23</v>
      </c>
      <c r="J162" s="25">
        <f>I162/E162%</f>
        <v>6.8656716417910442</v>
      </c>
      <c r="K162" s="181"/>
      <c r="L162" s="26">
        <v>3</v>
      </c>
      <c r="M162" s="26"/>
      <c r="N162" s="26"/>
      <c r="O162" s="26">
        <v>10</v>
      </c>
      <c r="P162" s="26">
        <v>10</v>
      </c>
    </row>
    <row r="163" spans="1:16" s="22" customFormat="1">
      <c r="A163" s="38" t="s">
        <v>333</v>
      </c>
      <c r="B163" s="45" t="s">
        <v>199</v>
      </c>
      <c r="C163" s="27">
        <v>1607.3</v>
      </c>
      <c r="D163" s="50">
        <v>73</v>
      </c>
      <c r="E163" s="97">
        <v>219</v>
      </c>
      <c r="F163" s="16">
        <f t="shared" si="45"/>
        <v>0.13625334411746406</v>
      </c>
      <c r="G163" s="17">
        <f>E163*H163%</f>
        <v>6.5699999999999994</v>
      </c>
      <c r="H163" s="18">
        <v>3</v>
      </c>
      <c r="I163" s="19">
        <v>6</v>
      </c>
      <c r="J163" s="17">
        <f>I163/E163%</f>
        <v>2.7397260273972601</v>
      </c>
      <c r="K163" s="20"/>
      <c r="L163" s="18"/>
      <c r="M163" s="18"/>
      <c r="N163" s="18"/>
      <c r="O163" s="18">
        <v>4</v>
      </c>
      <c r="P163" s="18">
        <v>2</v>
      </c>
    </row>
    <row r="164" spans="1:16" s="22" customFormat="1">
      <c r="A164" s="20"/>
      <c r="B164" s="115" t="s">
        <v>34</v>
      </c>
      <c r="C164" s="32">
        <f>C163+C162+C160</f>
        <v>4405.3099999999995</v>
      </c>
      <c r="D164" s="64">
        <f>D163+D162+D160</f>
        <v>5401</v>
      </c>
      <c r="E164" s="64">
        <f>SUM(E160:E163)</f>
        <v>5761</v>
      </c>
      <c r="F164" s="40">
        <f>SUM(F160:F163)</f>
        <v>4.5787021144377338</v>
      </c>
      <c r="G164" s="17">
        <f>SUM(G160:G163)</f>
        <v>290.37</v>
      </c>
      <c r="H164" s="18"/>
      <c r="I164" s="19">
        <f>SUM(I160:I163)</f>
        <v>289</v>
      </c>
      <c r="J164" s="31"/>
      <c r="K164" s="20">
        <f>SUM(K160:K163)</f>
        <v>103</v>
      </c>
      <c r="L164" s="24">
        <f>SUM(L160:L163)</f>
        <v>42</v>
      </c>
      <c r="M164" s="24"/>
      <c r="N164" s="24"/>
      <c r="O164" s="24">
        <f>SUM(O160:O163)</f>
        <v>52</v>
      </c>
      <c r="P164" s="24">
        <f>SUM(P160:P163)</f>
        <v>92</v>
      </c>
    </row>
    <row r="165" spans="1:16" s="22" customFormat="1" ht="15">
      <c r="A165" s="161" t="s">
        <v>200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3"/>
    </row>
    <row r="166" spans="1:16" s="22" customFormat="1">
      <c r="A166" s="38" t="s">
        <v>201</v>
      </c>
      <c r="B166" s="45" t="s">
        <v>22</v>
      </c>
      <c r="C166" s="15">
        <v>4284.8</v>
      </c>
      <c r="D166" s="73">
        <v>0</v>
      </c>
      <c r="E166" s="50">
        <v>0</v>
      </c>
      <c r="F166" s="16">
        <f t="shared" ref="F166" si="46">E166/C166</f>
        <v>0</v>
      </c>
      <c r="G166" s="17">
        <f>E166*H166%</f>
        <v>0</v>
      </c>
      <c r="H166" s="18">
        <v>3</v>
      </c>
      <c r="I166" s="19">
        <f>E166*H166%</f>
        <v>0</v>
      </c>
      <c r="J166" s="18">
        <v>0</v>
      </c>
      <c r="K166" s="20"/>
      <c r="L166" s="18"/>
      <c r="M166" s="18"/>
      <c r="N166" s="18"/>
      <c r="O166" s="18"/>
      <c r="P166" s="18"/>
    </row>
    <row r="167" spans="1:16" s="22" customFormat="1">
      <c r="A167" s="20"/>
      <c r="B167" s="115" t="s">
        <v>34</v>
      </c>
      <c r="C167" s="32">
        <f>SUM(C166)</f>
        <v>4284.8</v>
      </c>
      <c r="D167" s="72">
        <v>0</v>
      </c>
      <c r="E167" s="64">
        <v>0</v>
      </c>
      <c r="F167" s="40">
        <f>SUM(F166)</f>
        <v>0</v>
      </c>
      <c r="G167" s="17">
        <v>0</v>
      </c>
      <c r="H167" s="18"/>
      <c r="I167" s="19">
        <v>0</v>
      </c>
      <c r="J167" s="18"/>
      <c r="K167" s="20"/>
      <c r="L167" s="18"/>
      <c r="M167" s="18"/>
      <c r="N167" s="18"/>
      <c r="O167" s="18"/>
      <c r="P167" s="18"/>
    </row>
    <row r="168" spans="1:16" s="22" customFormat="1" ht="15">
      <c r="A168" s="161" t="s">
        <v>202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3"/>
    </row>
    <row r="169" spans="1:16" s="22" customFormat="1">
      <c r="A169" s="38" t="s">
        <v>203</v>
      </c>
      <c r="B169" s="45" t="s">
        <v>42</v>
      </c>
      <c r="C169" s="27">
        <v>467.54</v>
      </c>
      <c r="D169" s="50">
        <v>983</v>
      </c>
      <c r="E169" s="59">
        <v>870</v>
      </c>
      <c r="F169" s="16">
        <f t="shared" ref="F169:F178" si="47">E169/C169</f>
        <v>1.8608033537237454</v>
      </c>
      <c r="G169" s="17">
        <f>E169*H169%</f>
        <v>43.5</v>
      </c>
      <c r="H169" s="18">
        <v>5</v>
      </c>
      <c r="I169" s="19">
        <v>42</v>
      </c>
      <c r="J169" s="17">
        <f>I169/E169%</f>
        <v>4.8275862068965525</v>
      </c>
      <c r="K169" s="20"/>
      <c r="L169" s="18">
        <v>6</v>
      </c>
      <c r="M169" s="18"/>
      <c r="N169" s="18"/>
      <c r="O169" s="18">
        <f>I169-L169-P169</f>
        <v>21</v>
      </c>
      <c r="P169" s="18">
        <v>15</v>
      </c>
    </row>
    <row r="170" spans="1:16" s="43" customFormat="1" ht="45">
      <c r="A170" s="38" t="s">
        <v>204</v>
      </c>
      <c r="B170" s="45" t="s">
        <v>310</v>
      </c>
      <c r="C170" s="27"/>
      <c r="D170" s="50"/>
      <c r="E170" s="62"/>
      <c r="F170" s="30"/>
      <c r="G170" s="25"/>
      <c r="H170" s="26"/>
      <c r="I170" s="42">
        <v>1</v>
      </c>
      <c r="J170" s="25"/>
      <c r="K170" s="181"/>
      <c r="L170" s="26"/>
      <c r="M170" s="26"/>
      <c r="N170" s="26"/>
      <c r="O170" s="26"/>
      <c r="P170" s="26">
        <v>1</v>
      </c>
    </row>
    <row r="171" spans="1:16" s="22" customFormat="1">
      <c r="A171" s="38" t="s">
        <v>206</v>
      </c>
      <c r="B171" s="45" t="s">
        <v>205</v>
      </c>
      <c r="C171" s="27">
        <v>365.45</v>
      </c>
      <c r="D171" s="50">
        <v>2568</v>
      </c>
      <c r="E171" s="59">
        <v>3983</v>
      </c>
      <c r="F171" s="16">
        <f t="shared" si="47"/>
        <v>10.898891777260912</v>
      </c>
      <c r="G171" s="17">
        <f t="shared" ref="G171:G178" si="48">E171*H171%</f>
        <v>597.44999999999993</v>
      </c>
      <c r="H171" s="18">
        <v>15</v>
      </c>
      <c r="I171" s="19">
        <v>597</v>
      </c>
      <c r="J171" s="17">
        <f t="shared" ref="J171:J178" si="49">I171/E171%</f>
        <v>14.988701983429577</v>
      </c>
      <c r="K171" s="20"/>
      <c r="L171" s="18">
        <v>89</v>
      </c>
      <c r="M171" s="18"/>
      <c r="N171" s="18"/>
      <c r="O171" s="18">
        <v>210</v>
      </c>
      <c r="P171" s="18">
        <v>298</v>
      </c>
    </row>
    <row r="172" spans="1:16" s="22" customFormat="1">
      <c r="A172" s="38" t="s">
        <v>208</v>
      </c>
      <c r="B172" s="45" t="s">
        <v>207</v>
      </c>
      <c r="C172" s="27">
        <v>30.57</v>
      </c>
      <c r="D172" s="50">
        <v>178</v>
      </c>
      <c r="E172" s="59">
        <v>233</v>
      </c>
      <c r="F172" s="16">
        <f t="shared" si="47"/>
        <v>7.6218514883873079</v>
      </c>
      <c r="G172" s="17">
        <f t="shared" si="48"/>
        <v>23.3</v>
      </c>
      <c r="H172" s="18">
        <v>10</v>
      </c>
      <c r="I172" s="19">
        <v>23</v>
      </c>
      <c r="J172" s="17">
        <f t="shared" si="49"/>
        <v>9.8712446351931327</v>
      </c>
      <c r="K172" s="20"/>
      <c r="L172" s="18">
        <v>3</v>
      </c>
      <c r="M172" s="18"/>
      <c r="N172" s="18"/>
      <c r="O172" s="18">
        <v>13</v>
      </c>
      <c r="P172" s="18">
        <v>7</v>
      </c>
    </row>
    <row r="173" spans="1:16" s="22" customFormat="1">
      <c r="A173" s="38" t="s">
        <v>334</v>
      </c>
      <c r="B173" s="45" t="s">
        <v>209</v>
      </c>
      <c r="C173" s="27">
        <v>47.1</v>
      </c>
      <c r="D173" s="50">
        <v>158</v>
      </c>
      <c r="E173" s="59">
        <v>370</v>
      </c>
      <c r="F173" s="16">
        <f t="shared" si="47"/>
        <v>7.8556263269639066</v>
      </c>
      <c r="G173" s="17">
        <f t="shared" si="48"/>
        <v>37</v>
      </c>
      <c r="H173" s="18">
        <v>10</v>
      </c>
      <c r="I173" s="19">
        <v>37</v>
      </c>
      <c r="J173" s="17">
        <f t="shared" si="49"/>
        <v>10</v>
      </c>
      <c r="K173" s="20"/>
      <c r="L173" s="18">
        <v>5</v>
      </c>
      <c r="M173" s="18"/>
      <c r="N173" s="18"/>
      <c r="O173" s="18">
        <v>21</v>
      </c>
      <c r="P173" s="18">
        <v>11</v>
      </c>
    </row>
    <row r="174" spans="1:16" s="22" customFormat="1">
      <c r="A174" s="38" t="s">
        <v>210</v>
      </c>
      <c r="B174" s="45" t="s">
        <v>211</v>
      </c>
      <c r="C174" s="27">
        <v>299.57100000000003</v>
      </c>
      <c r="D174" s="50">
        <v>163</v>
      </c>
      <c r="E174" s="59">
        <v>240</v>
      </c>
      <c r="F174" s="16">
        <f t="shared" si="47"/>
        <v>0.80114563826271556</v>
      </c>
      <c r="G174" s="17">
        <f t="shared" si="48"/>
        <v>7.1999999999999993</v>
      </c>
      <c r="H174" s="18">
        <v>3</v>
      </c>
      <c r="I174" s="19">
        <v>7</v>
      </c>
      <c r="J174" s="17">
        <f t="shared" si="49"/>
        <v>2.916666666666667</v>
      </c>
      <c r="K174" s="20"/>
      <c r="L174" s="18">
        <v>1</v>
      </c>
      <c r="M174" s="18"/>
      <c r="N174" s="18"/>
      <c r="O174" s="18">
        <v>3</v>
      </c>
      <c r="P174" s="18">
        <v>3</v>
      </c>
    </row>
    <row r="175" spans="1:16" s="22" customFormat="1">
      <c r="A175" s="38" t="s">
        <v>212</v>
      </c>
      <c r="B175" s="45" t="s">
        <v>213</v>
      </c>
      <c r="C175" s="27">
        <v>54.542999999999999</v>
      </c>
      <c r="D175" s="50">
        <v>110</v>
      </c>
      <c r="E175" s="59">
        <v>98</v>
      </c>
      <c r="F175" s="16">
        <f t="shared" si="47"/>
        <v>1.7967475203050804</v>
      </c>
      <c r="G175" s="17">
        <f t="shared" si="48"/>
        <v>4.9000000000000004</v>
      </c>
      <c r="H175" s="18">
        <v>5</v>
      </c>
      <c r="I175" s="19">
        <v>4</v>
      </c>
      <c r="J175" s="17">
        <f t="shared" si="49"/>
        <v>4.0816326530612246</v>
      </c>
      <c r="K175" s="20"/>
      <c r="L175" s="18"/>
      <c r="M175" s="18"/>
      <c r="N175" s="18"/>
      <c r="O175" s="18">
        <v>2</v>
      </c>
      <c r="P175" s="18">
        <v>2</v>
      </c>
    </row>
    <row r="176" spans="1:16" s="22" customFormat="1">
      <c r="A176" s="38" t="s">
        <v>214</v>
      </c>
      <c r="B176" s="23" t="s">
        <v>215</v>
      </c>
      <c r="C176" s="15">
        <v>35.200000000000003</v>
      </c>
      <c r="D176" s="50">
        <v>96</v>
      </c>
      <c r="E176" s="59">
        <v>171</v>
      </c>
      <c r="F176" s="16">
        <f t="shared" si="47"/>
        <v>4.857954545454545</v>
      </c>
      <c r="G176" s="17">
        <f t="shared" si="48"/>
        <v>13.68</v>
      </c>
      <c r="H176" s="18">
        <v>8</v>
      </c>
      <c r="I176" s="19">
        <v>13</v>
      </c>
      <c r="J176" s="17">
        <f t="shared" si="49"/>
        <v>7.60233918128655</v>
      </c>
      <c r="K176" s="20"/>
      <c r="L176" s="18">
        <v>1</v>
      </c>
      <c r="M176" s="18"/>
      <c r="N176" s="18"/>
      <c r="O176" s="18">
        <v>7</v>
      </c>
      <c r="P176" s="18">
        <v>5</v>
      </c>
    </row>
    <row r="177" spans="1:16" s="22" customFormat="1">
      <c r="A177" s="38" t="s">
        <v>216</v>
      </c>
      <c r="B177" s="23" t="s">
        <v>305</v>
      </c>
      <c r="C177" s="15">
        <v>58.94</v>
      </c>
      <c r="D177" s="74">
        <v>0</v>
      </c>
      <c r="E177" s="59">
        <v>350</v>
      </c>
      <c r="F177" s="16">
        <f t="shared" si="47"/>
        <v>5.9382422802850359</v>
      </c>
      <c r="G177" s="17">
        <f t="shared" si="48"/>
        <v>28</v>
      </c>
      <c r="H177" s="18">
        <v>8</v>
      </c>
      <c r="I177" s="19">
        <v>28</v>
      </c>
      <c r="J177" s="17">
        <f t="shared" si="49"/>
        <v>8</v>
      </c>
      <c r="K177" s="20"/>
      <c r="L177" s="18">
        <v>4</v>
      </c>
      <c r="M177" s="18"/>
      <c r="N177" s="18"/>
      <c r="O177" s="18">
        <v>15</v>
      </c>
      <c r="P177" s="18">
        <v>9</v>
      </c>
    </row>
    <row r="178" spans="1:16" s="22" customFormat="1">
      <c r="A178" s="38" t="s">
        <v>335</v>
      </c>
      <c r="B178" s="114" t="s">
        <v>217</v>
      </c>
      <c r="C178" s="39">
        <v>27.66</v>
      </c>
      <c r="D178" s="75">
        <v>270</v>
      </c>
      <c r="E178" s="65">
        <v>229</v>
      </c>
      <c r="F178" s="16">
        <f t="shared" si="47"/>
        <v>8.279103398409255</v>
      </c>
      <c r="G178" s="17">
        <f t="shared" si="48"/>
        <v>27.48</v>
      </c>
      <c r="H178" s="18">
        <v>12</v>
      </c>
      <c r="I178" s="19">
        <v>25</v>
      </c>
      <c r="J178" s="17">
        <f t="shared" si="49"/>
        <v>10.91703056768559</v>
      </c>
      <c r="K178" s="20"/>
      <c r="L178" s="18">
        <v>3</v>
      </c>
      <c r="M178" s="18"/>
      <c r="N178" s="18"/>
      <c r="O178" s="18">
        <v>13</v>
      </c>
      <c r="P178" s="18">
        <v>9</v>
      </c>
    </row>
    <row r="179" spans="1:16" s="22" customFormat="1">
      <c r="A179" s="20"/>
      <c r="B179" s="115" t="s">
        <v>34</v>
      </c>
      <c r="C179" s="32">
        <f>SUM(C169:C178)</f>
        <v>1386.5740000000003</v>
      </c>
      <c r="D179" s="33">
        <f>SUM(D169:D178)</f>
        <v>4526</v>
      </c>
      <c r="E179" s="64">
        <f>SUM(E169:E178)</f>
        <v>6544</v>
      </c>
      <c r="F179" s="40">
        <f>SUM(F169:F178)</f>
        <v>49.910366329052508</v>
      </c>
      <c r="G179" s="96">
        <f>SUM(G169:G178)</f>
        <v>782.50999999999988</v>
      </c>
      <c r="H179" s="18"/>
      <c r="I179" s="41">
        <f>SUM(I169:I178)</f>
        <v>777</v>
      </c>
      <c r="J179" s="18"/>
      <c r="K179" s="20"/>
      <c r="L179" s="24">
        <f>SUM(L169:L178)</f>
        <v>112</v>
      </c>
      <c r="M179" s="24"/>
      <c r="N179" s="24"/>
      <c r="O179" s="24">
        <f>SUM(O169:O178)</f>
        <v>305</v>
      </c>
      <c r="P179" s="24">
        <f>SUM(P169:P178)</f>
        <v>360</v>
      </c>
    </row>
    <row r="180" spans="1:16" s="22" customFormat="1" ht="18" customHeight="1">
      <c r="A180" s="161" t="s">
        <v>218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3"/>
    </row>
    <row r="181" spans="1:16" s="22" customFormat="1">
      <c r="A181" s="38" t="s">
        <v>336</v>
      </c>
      <c r="B181" s="45" t="s">
        <v>42</v>
      </c>
      <c r="C181" s="15">
        <v>815.19</v>
      </c>
      <c r="D181" s="50">
        <v>2357</v>
      </c>
      <c r="E181" s="59">
        <v>2109</v>
      </c>
      <c r="F181" s="94">
        <f t="shared" ref="F181:F194" si="50">E181/C181</f>
        <v>2.5871269274647628</v>
      </c>
      <c r="G181" s="17">
        <f>E181*H181%</f>
        <v>105.45</v>
      </c>
      <c r="H181" s="18">
        <v>5</v>
      </c>
      <c r="I181" s="19">
        <v>91</v>
      </c>
      <c r="J181" s="17">
        <f>I181/E181%</f>
        <v>4.3148411569464198</v>
      </c>
      <c r="K181" s="20"/>
      <c r="L181" s="18">
        <v>7</v>
      </c>
      <c r="M181" s="18">
        <v>6</v>
      </c>
      <c r="N181" s="18"/>
      <c r="O181" s="18">
        <v>46</v>
      </c>
      <c r="P181" s="18">
        <v>32</v>
      </c>
    </row>
    <row r="182" spans="1:16" s="43" customFormat="1" ht="45">
      <c r="A182" s="38" t="s">
        <v>337</v>
      </c>
      <c r="B182" s="45" t="s">
        <v>310</v>
      </c>
      <c r="C182" s="15"/>
      <c r="D182" s="50"/>
      <c r="E182" s="62"/>
      <c r="F182" s="95"/>
      <c r="G182" s="25"/>
      <c r="H182" s="26"/>
      <c r="I182" s="42">
        <v>2</v>
      </c>
      <c r="J182" s="25"/>
      <c r="K182" s="181"/>
      <c r="L182" s="26"/>
      <c r="M182" s="26"/>
      <c r="N182" s="26"/>
      <c r="O182" s="26">
        <v>1</v>
      </c>
      <c r="P182" s="26">
        <v>1</v>
      </c>
    </row>
    <row r="183" spans="1:16" s="22" customFormat="1">
      <c r="A183" s="38" t="s">
        <v>219</v>
      </c>
      <c r="B183" s="112" t="s">
        <v>220</v>
      </c>
      <c r="C183" s="27">
        <v>40.64</v>
      </c>
      <c r="D183" s="50">
        <v>361</v>
      </c>
      <c r="E183" s="59">
        <v>402</v>
      </c>
      <c r="F183" s="94">
        <f t="shared" si="50"/>
        <v>9.8917322834645667</v>
      </c>
      <c r="G183" s="17">
        <f t="shared" ref="G183:G194" si="51">E183*H183%</f>
        <v>48.239999999999995</v>
      </c>
      <c r="H183" s="18">
        <v>12</v>
      </c>
      <c r="I183" s="19">
        <v>48</v>
      </c>
      <c r="J183" s="17">
        <f t="shared" ref="J183:J194" si="52">I183/E183%</f>
        <v>11.940298507462687</v>
      </c>
      <c r="K183" s="20"/>
      <c r="L183" s="18">
        <v>7</v>
      </c>
      <c r="M183" s="18"/>
      <c r="N183" s="18"/>
      <c r="O183" s="18">
        <v>26</v>
      </c>
      <c r="P183" s="18">
        <v>15</v>
      </c>
    </row>
    <row r="184" spans="1:16" s="22" customFormat="1">
      <c r="A184" s="38" t="s">
        <v>221</v>
      </c>
      <c r="B184" s="112" t="s">
        <v>342</v>
      </c>
      <c r="C184" s="27">
        <v>69.009</v>
      </c>
      <c r="D184" s="50">
        <v>0</v>
      </c>
      <c r="E184" s="59">
        <v>178</v>
      </c>
      <c r="F184" s="94">
        <f t="shared" si="50"/>
        <v>2.5793737048790737</v>
      </c>
      <c r="G184" s="17">
        <f t="shared" si="51"/>
        <v>12.46</v>
      </c>
      <c r="H184" s="18">
        <v>7</v>
      </c>
      <c r="I184" s="19">
        <v>12</v>
      </c>
      <c r="J184" s="17">
        <f t="shared" si="52"/>
        <v>6.7415730337078648</v>
      </c>
      <c r="K184" s="20"/>
      <c r="L184" s="18">
        <v>1</v>
      </c>
      <c r="M184" s="18"/>
      <c r="N184" s="18"/>
      <c r="O184" s="18">
        <v>7</v>
      </c>
      <c r="P184" s="18">
        <v>4</v>
      </c>
    </row>
    <row r="185" spans="1:16" s="22" customFormat="1">
      <c r="A185" s="38" t="s">
        <v>223</v>
      </c>
      <c r="B185" s="112" t="s">
        <v>222</v>
      </c>
      <c r="C185" s="27">
        <v>54.3</v>
      </c>
      <c r="D185" s="50">
        <v>114</v>
      </c>
      <c r="E185" s="59">
        <v>109</v>
      </c>
      <c r="F185" s="94">
        <f t="shared" si="50"/>
        <v>2.007366482504604</v>
      </c>
      <c r="G185" s="17">
        <f t="shared" si="51"/>
        <v>7.6300000000000008</v>
      </c>
      <c r="H185" s="18">
        <v>7</v>
      </c>
      <c r="I185" s="19">
        <v>7</v>
      </c>
      <c r="J185" s="17">
        <f t="shared" si="52"/>
        <v>6.4220183486238529</v>
      </c>
      <c r="K185" s="20"/>
      <c r="L185" s="18">
        <v>1</v>
      </c>
      <c r="M185" s="18"/>
      <c r="N185" s="18"/>
      <c r="O185" s="18">
        <v>3</v>
      </c>
      <c r="P185" s="18">
        <v>3</v>
      </c>
    </row>
    <row r="186" spans="1:16" s="22" customFormat="1">
      <c r="A186" s="38" t="s">
        <v>225</v>
      </c>
      <c r="B186" s="112" t="s">
        <v>224</v>
      </c>
      <c r="C186" s="27">
        <v>96.992000000000004</v>
      </c>
      <c r="D186" s="50">
        <v>408</v>
      </c>
      <c r="E186" s="59">
        <v>347</v>
      </c>
      <c r="F186" s="94">
        <f t="shared" si="50"/>
        <v>3.5776146486308149</v>
      </c>
      <c r="G186" s="17">
        <f t="shared" si="51"/>
        <v>24.290000000000003</v>
      </c>
      <c r="H186" s="18">
        <v>7</v>
      </c>
      <c r="I186" s="19">
        <v>24</v>
      </c>
      <c r="J186" s="17">
        <f t="shared" si="52"/>
        <v>6.9164265129682994</v>
      </c>
      <c r="K186" s="20"/>
      <c r="L186" s="18">
        <v>3</v>
      </c>
      <c r="M186" s="18"/>
      <c r="N186" s="18"/>
      <c r="O186" s="18">
        <v>12</v>
      </c>
      <c r="P186" s="18">
        <v>9</v>
      </c>
    </row>
    <row r="187" spans="1:16" s="22" customFormat="1">
      <c r="A187" s="38" t="s">
        <v>227</v>
      </c>
      <c r="B187" s="112" t="s">
        <v>226</v>
      </c>
      <c r="C187" s="27">
        <v>31.2</v>
      </c>
      <c r="D187" s="50">
        <v>73</v>
      </c>
      <c r="E187" s="59">
        <v>72</v>
      </c>
      <c r="F187" s="94">
        <f t="shared" si="50"/>
        <v>2.3076923076923079</v>
      </c>
      <c r="G187" s="17">
        <f t="shared" si="51"/>
        <v>5.0400000000000009</v>
      </c>
      <c r="H187" s="18">
        <v>7</v>
      </c>
      <c r="I187" s="19">
        <v>5</v>
      </c>
      <c r="J187" s="17">
        <f t="shared" si="52"/>
        <v>6.9444444444444446</v>
      </c>
      <c r="K187" s="20"/>
      <c r="L187" s="18"/>
      <c r="M187" s="18"/>
      <c r="N187" s="18"/>
      <c r="O187" s="18">
        <v>3</v>
      </c>
      <c r="P187" s="18">
        <v>2</v>
      </c>
    </row>
    <row r="188" spans="1:16" s="22" customFormat="1">
      <c r="A188" s="38" t="s">
        <v>229</v>
      </c>
      <c r="B188" s="112" t="s">
        <v>228</v>
      </c>
      <c r="C188" s="27">
        <v>15.3</v>
      </c>
      <c r="D188" s="50">
        <v>25</v>
      </c>
      <c r="E188" s="59">
        <v>26</v>
      </c>
      <c r="F188" s="94">
        <f t="shared" si="50"/>
        <v>1.6993464052287581</v>
      </c>
      <c r="G188" s="17">
        <f t="shared" si="51"/>
        <v>1.3</v>
      </c>
      <c r="H188" s="18">
        <v>5</v>
      </c>
      <c r="I188" s="19">
        <v>1</v>
      </c>
      <c r="J188" s="17">
        <f t="shared" si="52"/>
        <v>3.8461538461538458</v>
      </c>
      <c r="K188" s="20"/>
      <c r="L188" s="18"/>
      <c r="M188" s="18"/>
      <c r="N188" s="18"/>
      <c r="O188" s="18"/>
      <c r="P188" s="18">
        <v>1</v>
      </c>
    </row>
    <row r="189" spans="1:16" s="22" customFormat="1">
      <c r="A189" s="38" t="s">
        <v>231</v>
      </c>
      <c r="B189" s="29" t="s">
        <v>230</v>
      </c>
      <c r="C189" s="15">
        <v>52.1</v>
      </c>
      <c r="D189" s="50">
        <v>99</v>
      </c>
      <c r="E189" s="59">
        <v>123</v>
      </c>
      <c r="F189" s="94">
        <f t="shared" si="50"/>
        <v>2.3608445297504796</v>
      </c>
      <c r="G189" s="17">
        <f t="shared" si="51"/>
        <v>8.6100000000000012</v>
      </c>
      <c r="H189" s="18">
        <v>7</v>
      </c>
      <c r="I189" s="19">
        <v>8</v>
      </c>
      <c r="J189" s="17">
        <f t="shared" si="52"/>
        <v>6.5040650406504064</v>
      </c>
      <c r="K189" s="20"/>
      <c r="L189" s="18"/>
      <c r="M189" s="18"/>
      <c r="N189" s="18"/>
      <c r="O189" s="18">
        <v>4</v>
      </c>
      <c r="P189" s="18">
        <v>3</v>
      </c>
    </row>
    <row r="190" spans="1:16" s="22" customFormat="1">
      <c r="A190" s="38" t="s">
        <v>233</v>
      </c>
      <c r="B190" s="29" t="s">
        <v>232</v>
      </c>
      <c r="C190" s="15">
        <v>59.4</v>
      </c>
      <c r="D190" s="50">
        <v>89</v>
      </c>
      <c r="E190" s="59">
        <v>123</v>
      </c>
      <c r="F190" s="94">
        <f t="shared" si="50"/>
        <v>2.0707070707070709</v>
      </c>
      <c r="G190" s="17">
        <f t="shared" si="51"/>
        <v>8.6100000000000012</v>
      </c>
      <c r="H190" s="18">
        <v>7</v>
      </c>
      <c r="I190" s="19">
        <v>8</v>
      </c>
      <c r="J190" s="17">
        <f t="shared" si="52"/>
        <v>6.5040650406504064</v>
      </c>
      <c r="K190" s="20"/>
      <c r="L190" s="18"/>
      <c r="M190" s="18"/>
      <c r="N190" s="18"/>
      <c r="O190" s="18"/>
      <c r="P190" s="18"/>
    </row>
    <row r="191" spans="1:16" s="22" customFormat="1">
      <c r="A191" s="38" t="s">
        <v>235</v>
      </c>
      <c r="B191" s="29" t="s">
        <v>234</v>
      </c>
      <c r="C191" s="15">
        <v>13.848000000000001</v>
      </c>
      <c r="D191" s="50">
        <v>47</v>
      </c>
      <c r="E191" s="59">
        <v>55</v>
      </c>
      <c r="F191" s="94">
        <f t="shared" si="50"/>
        <v>3.9716926632004621</v>
      </c>
      <c r="G191" s="17">
        <f t="shared" si="51"/>
        <v>3.8500000000000005</v>
      </c>
      <c r="H191" s="18">
        <v>7</v>
      </c>
      <c r="I191" s="19">
        <v>3</v>
      </c>
      <c r="J191" s="17">
        <f t="shared" si="52"/>
        <v>5.4545454545454541</v>
      </c>
      <c r="K191" s="20"/>
      <c r="L191" s="18"/>
      <c r="M191" s="18"/>
      <c r="N191" s="18"/>
      <c r="O191" s="18">
        <v>1</v>
      </c>
      <c r="P191" s="18">
        <v>2</v>
      </c>
    </row>
    <row r="192" spans="1:16" s="22" customFormat="1">
      <c r="A192" s="38" t="s">
        <v>237</v>
      </c>
      <c r="B192" s="29" t="s">
        <v>236</v>
      </c>
      <c r="C192" s="15">
        <v>56.6</v>
      </c>
      <c r="D192" s="50">
        <v>95</v>
      </c>
      <c r="E192" s="59">
        <v>96</v>
      </c>
      <c r="F192" s="94">
        <f t="shared" si="50"/>
        <v>1.6961130742049471</v>
      </c>
      <c r="G192" s="17">
        <f t="shared" si="51"/>
        <v>4.8000000000000007</v>
      </c>
      <c r="H192" s="18">
        <v>5</v>
      </c>
      <c r="I192" s="19">
        <v>4</v>
      </c>
      <c r="J192" s="17">
        <f t="shared" si="52"/>
        <v>4.166666666666667</v>
      </c>
      <c r="K192" s="20"/>
      <c r="L192" s="18"/>
      <c r="M192" s="18"/>
      <c r="N192" s="18"/>
      <c r="O192" s="18">
        <v>2</v>
      </c>
      <c r="P192" s="18">
        <v>2</v>
      </c>
    </row>
    <row r="193" spans="1:16" s="22" customFormat="1">
      <c r="A193" s="38" t="s">
        <v>239</v>
      </c>
      <c r="B193" s="29" t="s">
        <v>238</v>
      </c>
      <c r="C193" s="48">
        <v>40.752000000000002</v>
      </c>
      <c r="D193" s="50">
        <v>179</v>
      </c>
      <c r="E193" s="59">
        <v>201</v>
      </c>
      <c r="F193" s="94">
        <f t="shared" si="50"/>
        <v>4.9322732626619548</v>
      </c>
      <c r="G193" s="17">
        <f t="shared" si="51"/>
        <v>16.080000000000002</v>
      </c>
      <c r="H193" s="18">
        <v>8</v>
      </c>
      <c r="I193" s="19">
        <v>14</v>
      </c>
      <c r="J193" s="17">
        <f t="shared" si="52"/>
        <v>6.965174129353235</v>
      </c>
      <c r="K193" s="20"/>
      <c r="L193" s="18">
        <v>2</v>
      </c>
      <c r="M193" s="18"/>
      <c r="N193" s="18"/>
      <c r="O193" s="18">
        <v>7</v>
      </c>
      <c r="P193" s="18">
        <v>5</v>
      </c>
    </row>
    <row r="194" spans="1:16" s="22" customFormat="1">
      <c r="A194" s="38" t="s">
        <v>338</v>
      </c>
      <c r="B194" s="119" t="s">
        <v>240</v>
      </c>
      <c r="C194" s="39">
        <v>57.7</v>
      </c>
      <c r="D194" s="65">
        <v>231</v>
      </c>
      <c r="E194" s="59">
        <v>284</v>
      </c>
      <c r="F194" s="94">
        <f t="shared" si="50"/>
        <v>4.9220103986135175</v>
      </c>
      <c r="G194" s="17">
        <f t="shared" si="51"/>
        <v>22.72</v>
      </c>
      <c r="H194" s="18">
        <v>8</v>
      </c>
      <c r="I194" s="19">
        <v>22</v>
      </c>
      <c r="J194" s="17">
        <f t="shared" si="52"/>
        <v>7.746478873239437</v>
      </c>
      <c r="K194" s="20"/>
      <c r="L194" s="18">
        <v>3</v>
      </c>
      <c r="M194" s="18"/>
      <c r="N194" s="18"/>
      <c r="O194" s="18">
        <v>12</v>
      </c>
      <c r="P194" s="18">
        <v>7</v>
      </c>
    </row>
    <row r="195" spans="1:16" s="22" customFormat="1">
      <c r="A195" s="20"/>
      <c r="B195" s="113" t="s">
        <v>34</v>
      </c>
      <c r="C195" s="32">
        <f>SUM(C181:C194)</f>
        <v>1403.0309999999999</v>
      </c>
      <c r="D195" s="33">
        <f>SUM(D181:D194)</f>
        <v>4078</v>
      </c>
      <c r="E195" s="64">
        <f>SUM(E181:E194)</f>
        <v>4125</v>
      </c>
      <c r="F195" s="40">
        <f>SUM(F181:F194)</f>
        <v>44.60389375900332</v>
      </c>
      <c r="G195" s="96">
        <f>SUM(G181:G194)</f>
        <v>269.08000000000004</v>
      </c>
      <c r="H195" s="18"/>
      <c r="I195" s="41">
        <f>SUM(I181:I194)</f>
        <v>249</v>
      </c>
      <c r="J195" s="18"/>
      <c r="K195" s="20"/>
      <c r="L195" s="24">
        <f>SUM(L181:L194)</f>
        <v>24</v>
      </c>
      <c r="M195" s="24"/>
      <c r="N195" s="24"/>
      <c r="O195" s="24">
        <f>SUM(O181:O194)</f>
        <v>124</v>
      </c>
      <c r="P195" s="24">
        <f>SUM(P181:P194)</f>
        <v>86</v>
      </c>
    </row>
    <row r="196" spans="1:16" s="22" customFormat="1" ht="15">
      <c r="A196" s="161" t="s">
        <v>241</v>
      </c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3"/>
    </row>
    <row r="197" spans="1:16" s="22" customFormat="1">
      <c r="A197" s="38" t="s">
        <v>242</v>
      </c>
      <c r="B197" s="45" t="s">
        <v>22</v>
      </c>
      <c r="C197" s="27">
        <v>937.17</v>
      </c>
      <c r="D197" s="50">
        <v>5858</v>
      </c>
      <c r="E197" s="59">
        <v>3561</v>
      </c>
      <c r="F197" s="94">
        <f t="shared" ref="F197:F200" si="53">E197/C197</f>
        <v>3.7997375076026763</v>
      </c>
      <c r="G197" s="17">
        <f>E197*H197%</f>
        <v>249.27</v>
      </c>
      <c r="H197" s="18">
        <v>7</v>
      </c>
      <c r="I197" s="19">
        <v>249</v>
      </c>
      <c r="J197" s="17">
        <f>I197/E197%</f>
        <v>6.9924178601516429</v>
      </c>
      <c r="K197" s="20"/>
      <c r="L197" s="18">
        <v>37</v>
      </c>
      <c r="M197" s="18"/>
      <c r="N197" s="18"/>
      <c r="O197" s="18">
        <v>137</v>
      </c>
      <c r="P197" s="18">
        <v>75</v>
      </c>
    </row>
    <row r="198" spans="1:16" s="22" customFormat="1" ht="30">
      <c r="A198" s="38" t="s">
        <v>243</v>
      </c>
      <c r="B198" s="45" t="s">
        <v>244</v>
      </c>
      <c r="C198" s="27">
        <v>190.15</v>
      </c>
      <c r="D198" s="50">
        <v>2352</v>
      </c>
      <c r="E198" s="59">
        <v>2329</v>
      </c>
      <c r="F198" s="94">
        <f t="shared" si="53"/>
        <v>12.248225085458849</v>
      </c>
      <c r="G198" s="17">
        <f>E198*H198%</f>
        <v>349.34999999999997</v>
      </c>
      <c r="H198" s="18">
        <v>15</v>
      </c>
      <c r="I198" s="19">
        <v>349</v>
      </c>
      <c r="J198" s="17">
        <f>I198/E198%</f>
        <v>14.984972091026192</v>
      </c>
      <c r="K198" s="20"/>
      <c r="L198" s="18">
        <v>52</v>
      </c>
      <c r="M198" s="18"/>
      <c r="N198" s="18"/>
      <c r="O198" s="18">
        <v>66</v>
      </c>
      <c r="P198" s="18">
        <v>231</v>
      </c>
    </row>
    <row r="199" spans="1:16" s="22" customFormat="1" ht="30">
      <c r="A199" s="38" t="s">
        <v>245</v>
      </c>
      <c r="B199" s="45" t="s">
        <v>246</v>
      </c>
      <c r="C199" s="27">
        <v>78.83</v>
      </c>
      <c r="D199" s="50">
        <v>352</v>
      </c>
      <c r="E199" s="59">
        <v>373</v>
      </c>
      <c r="F199" s="94">
        <f t="shared" si="53"/>
        <v>4.7317011290117978</v>
      </c>
      <c r="G199" s="17">
        <f>E199*H199%</f>
        <v>29.84</v>
      </c>
      <c r="H199" s="18">
        <v>8</v>
      </c>
      <c r="I199" s="19">
        <v>29</v>
      </c>
      <c r="J199" s="17">
        <f>I199/E199%</f>
        <v>7.7747989276139409</v>
      </c>
      <c r="K199" s="20"/>
      <c r="L199" s="18">
        <v>4</v>
      </c>
      <c r="M199" s="18"/>
      <c r="N199" s="18"/>
      <c r="O199" s="18">
        <v>10</v>
      </c>
      <c r="P199" s="18">
        <v>15</v>
      </c>
    </row>
    <row r="200" spans="1:16" s="22" customFormat="1">
      <c r="A200" s="38" t="s">
        <v>247</v>
      </c>
      <c r="B200" s="45" t="s">
        <v>121</v>
      </c>
      <c r="C200" s="27">
        <v>69</v>
      </c>
      <c r="D200" s="50">
        <v>316</v>
      </c>
      <c r="E200" s="59">
        <v>361</v>
      </c>
      <c r="F200" s="94">
        <f t="shared" si="53"/>
        <v>5.2318840579710146</v>
      </c>
      <c r="G200" s="17">
        <f>E200*H200%</f>
        <v>28.88</v>
      </c>
      <c r="H200" s="18">
        <v>8</v>
      </c>
      <c r="I200" s="19">
        <v>28</v>
      </c>
      <c r="J200" s="17">
        <f>I200/E200%</f>
        <v>7.75623268698061</v>
      </c>
      <c r="K200" s="20"/>
      <c r="L200" s="18">
        <v>4</v>
      </c>
      <c r="M200" s="18"/>
      <c r="N200" s="18"/>
      <c r="O200" s="18">
        <v>15</v>
      </c>
      <c r="P200" s="18">
        <v>9</v>
      </c>
    </row>
    <row r="201" spans="1:16" s="22" customFormat="1">
      <c r="A201" s="20"/>
      <c r="B201" s="115" t="s">
        <v>34</v>
      </c>
      <c r="C201" s="32">
        <f t="shared" ref="C201:E201" si="54">SUM(C197:C200)</f>
        <v>1275.1499999999999</v>
      </c>
      <c r="D201" s="64">
        <f t="shared" si="54"/>
        <v>8878</v>
      </c>
      <c r="E201" s="64">
        <f t="shared" si="54"/>
        <v>6624</v>
      </c>
      <c r="F201" s="40">
        <f>SUM(F197:F200)</f>
        <v>26.011547780044339</v>
      </c>
      <c r="G201" s="17">
        <f t="shared" ref="G201" si="55">SUM(G197:G200)</f>
        <v>657.34</v>
      </c>
      <c r="H201" s="18"/>
      <c r="I201" s="19">
        <f>SUM(I197:I200)</f>
        <v>655</v>
      </c>
      <c r="J201" s="18"/>
      <c r="K201" s="20"/>
      <c r="L201" s="24">
        <f>SUM(L197:L200)</f>
        <v>97</v>
      </c>
      <c r="M201" s="24"/>
      <c r="N201" s="24"/>
      <c r="O201" s="24">
        <f>SUM(O197:O200)</f>
        <v>228</v>
      </c>
      <c r="P201" s="24">
        <f>SUM(P197:P200)</f>
        <v>330</v>
      </c>
    </row>
    <row r="202" spans="1:16" s="22" customFormat="1" ht="15">
      <c r="A202" s="161" t="s">
        <v>248</v>
      </c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3"/>
    </row>
    <row r="203" spans="1:16" s="22" customFormat="1">
      <c r="A203" s="38" t="s">
        <v>249</v>
      </c>
      <c r="B203" s="45" t="s">
        <v>42</v>
      </c>
      <c r="C203" s="15">
        <v>267.77</v>
      </c>
      <c r="D203" s="50">
        <v>1043</v>
      </c>
      <c r="E203" s="59">
        <v>1337</v>
      </c>
      <c r="F203" s="16">
        <f t="shared" ref="F203:F217" si="56">E203/C203</f>
        <v>4.9930910856331927</v>
      </c>
      <c r="G203" s="49">
        <f>E203*H203%</f>
        <v>106.96000000000001</v>
      </c>
      <c r="H203" s="18">
        <v>8</v>
      </c>
      <c r="I203" s="19">
        <v>106</v>
      </c>
      <c r="J203" s="17">
        <f>I203/E203%</f>
        <v>7.9281974569932689</v>
      </c>
      <c r="K203" s="20"/>
      <c r="L203" s="18">
        <v>12</v>
      </c>
      <c r="M203" s="18"/>
      <c r="N203" s="18"/>
      <c r="O203" s="18">
        <f>I203-L203-P203</f>
        <v>61</v>
      </c>
      <c r="P203" s="18">
        <v>33</v>
      </c>
    </row>
    <row r="204" spans="1:16" s="43" customFormat="1" ht="45">
      <c r="A204" s="38" t="s">
        <v>250</v>
      </c>
      <c r="B204" s="45" t="s">
        <v>310</v>
      </c>
      <c r="C204" s="15"/>
      <c r="D204" s="50"/>
      <c r="E204" s="62"/>
      <c r="F204" s="30"/>
      <c r="G204" s="101"/>
      <c r="H204" s="26"/>
      <c r="I204" s="42">
        <v>3</v>
      </c>
      <c r="J204" s="25"/>
      <c r="K204" s="181"/>
      <c r="L204" s="26"/>
      <c r="M204" s="26"/>
      <c r="N204" s="26"/>
      <c r="O204" s="26">
        <v>2</v>
      </c>
      <c r="P204" s="26">
        <v>1</v>
      </c>
    </row>
    <row r="205" spans="1:16" s="22" customFormat="1" ht="30">
      <c r="A205" s="38" t="s">
        <v>252</v>
      </c>
      <c r="B205" s="45" t="s">
        <v>251</v>
      </c>
      <c r="C205" s="27">
        <v>88.83</v>
      </c>
      <c r="D205" s="50">
        <v>1243</v>
      </c>
      <c r="E205" s="59">
        <v>1244</v>
      </c>
      <c r="F205" s="16">
        <f t="shared" si="56"/>
        <v>14.004277834065068</v>
      </c>
      <c r="G205" s="49">
        <f t="shared" ref="G205:G217" si="57">E205*H205%</f>
        <v>248.8</v>
      </c>
      <c r="H205" s="18">
        <v>20</v>
      </c>
      <c r="I205" s="19">
        <v>248</v>
      </c>
      <c r="J205" s="17">
        <f t="shared" ref="J205:J217" si="58">I205/E205%</f>
        <v>19.935691318327976</v>
      </c>
      <c r="K205" s="20"/>
      <c r="L205" s="18">
        <v>37</v>
      </c>
      <c r="M205" s="18"/>
      <c r="N205" s="18"/>
      <c r="O205" s="18">
        <v>87</v>
      </c>
      <c r="P205" s="18">
        <v>124</v>
      </c>
    </row>
    <row r="206" spans="1:16" s="22" customFormat="1" ht="30">
      <c r="A206" s="38" t="s">
        <v>254</v>
      </c>
      <c r="B206" s="45" t="s">
        <v>253</v>
      </c>
      <c r="C206" s="27">
        <v>100.2</v>
      </c>
      <c r="D206" s="50">
        <v>1402</v>
      </c>
      <c r="E206" s="59">
        <v>1406</v>
      </c>
      <c r="F206" s="16">
        <f t="shared" si="56"/>
        <v>14.03193612774451</v>
      </c>
      <c r="G206" s="49">
        <f t="shared" si="57"/>
        <v>281.2</v>
      </c>
      <c r="H206" s="18">
        <v>20</v>
      </c>
      <c r="I206" s="19">
        <v>281</v>
      </c>
      <c r="J206" s="17">
        <f t="shared" si="58"/>
        <v>19.985775248933145</v>
      </c>
      <c r="K206" s="20"/>
      <c r="L206" s="18">
        <v>41</v>
      </c>
      <c r="M206" s="18"/>
      <c r="N206" s="18"/>
      <c r="O206" s="18">
        <v>100</v>
      </c>
      <c r="P206" s="18">
        <v>140</v>
      </c>
    </row>
    <row r="207" spans="1:16" s="22" customFormat="1" ht="30">
      <c r="A207" s="38" t="s">
        <v>256</v>
      </c>
      <c r="B207" s="45" t="s">
        <v>255</v>
      </c>
      <c r="C207" s="27">
        <v>118.77</v>
      </c>
      <c r="D207" s="50">
        <v>1087</v>
      </c>
      <c r="E207" s="59">
        <v>1244</v>
      </c>
      <c r="F207" s="16">
        <f t="shared" si="56"/>
        <v>10.474025427296455</v>
      </c>
      <c r="G207" s="49">
        <f t="shared" si="57"/>
        <v>186.6</v>
      </c>
      <c r="H207" s="18">
        <v>15</v>
      </c>
      <c r="I207" s="19">
        <v>186</v>
      </c>
      <c r="J207" s="17">
        <f t="shared" si="58"/>
        <v>14.951768488745982</v>
      </c>
      <c r="K207" s="20"/>
      <c r="L207" s="18">
        <v>27</v>
      </c>
      <c r="M207" s="18"/>
      <c r="N207" s="18"/>
      <c r="O207" s="18">
        <v>69</v>
      </c>
      <c r="P207" s="18">
        <v>90</v>
      </c>
    </row>
    <row r="208" spans="1:16" s="22" customFormat="1" ht="30">
      <c r="A208" s="38" t="s">
        <v>258</v>
      </c>
      <c r="B208" s="45" t="s">
        <v>257</v>
      </c>
      <c r="C208" s="27">
        <v>78.02</v>
      </c>
      <c r="D208" s="50">
        <v>684</v>
      </c>
      <c r="E208" s="59">
        <v>807</v>
      </c>
      <c r="F208" s="16">
        <f t="shared" si="56"/>
        <v>10.343501666239426</v>
      </c>
      <c r="G208" s="49">
        <f t="shared" si="57"/>
        <v>121.05</v>
      </c>
      <c r="H208" s="18">
        <v>15</v>
      </c>
      <c r="I208" s="19">
        <v>121</v>
      </c>
      <c r="J208" s="17">
        <f t="shared" si="58"/>
        <v>14.993804213135068</v>
      </c>
      <c r="K208" s="20"/>
      <c r="L208" s="18">
        <v>18</v>
      </c>
      <c r="M208" s="18"/>
      <c r="N208" s="18"/>
      <c r="O208" s="18">
        <v>43</v>
      </c>
      <c r="P208" s="18">
        <v>60</v>
      </c>
    </row>
    <row r="209" spans="1:16" s="22" customFormat="1">
      <c r="A209" s="38" t="s">
        <v>260</v>
      </c>
      <c r="B209" s="45" t="s">
        <v>259</v>
      </c>
      <c r="C209" s="27">
        <v>80.59</v>
      </c>
      <c r="D209" s="50">
        <v>872</v>
      </c>
      <c r="E209" s="59">
        <v>1012</v>
      </c>
      <c r="F209" s="16">
        <f t="shared" si="56"/>
        <v>12.557389254249907</v>
      </c>
      <c r="G209" s="49">
        <f t="shared" si="57"/>
        <v>202.4</v>
      </c>
      <c r="H209" s="18">
        <v>20</v>
      </c>
      <c r="I209" s="19">
        <v>202</v>
      </c>
      <c r="J209" s="17">
        <f t="shared" si="58"/>
        <v>19.960474308300398</v>
      </c>
      <c r="K209" s="20"/>
      <c r="L209" s="18">
        <v>30</v>
      </c>
      <c r="M209" s="18"/>
      <c r="N209" s="18"/>
      <c r="O209" s="18">
        <v>72</v>
      </c>
      <c r="P209" s="18">
        <v>100</v>
      </c>
    </row>
    <row r="210" spans="1:16" s="22" customFormat="1">
      <c r="A210" s="38" t="s">
        <v>262</v>
      </c>
      <c r="B210" s="45" t="s">
        <v>261</v>
      </c>
      <c r="C210" s="27">
        <v>49.62</v>
      </c>
      <c r="D210" s="50">
        <v>191</v>
      </c>
      <c r="E210" s="59">
        <v>518</v>
      </c>
      <c r="F210" s="16">
        <f t="shared" si="56"/>
        <v>10.439338976219267</v>
      </c>
      <c r="G210" s="49">
        <f t="shared" si="57"/>
        <v>77.7</v>
      </c>
      <c r="H210" s="18">
        <v>15</v>
      </c>
      <c r="I210" s="19">
        <v>36</v>
      </c>
      <c r="J210" s="17">
        <f t="shared" si="58"/>
        <v>6.9498069498069501</v>
      </c>
      <c r="K210" s="20"/>
      <c r="L210" s="18">
        <v>2</v>
      </c>
      <c r="M210" s="18"/>
      <c r="N210" s="18"/>
      <c r="O210" s="18">
        <v>10</v>
      </c>
      <c r="P210" s="18">
        <v>24</v>
      </c>
    </row>
    <row r="211" spans="1:16" s="43" customFormat="1" ht="30">
      <c r="A211" s="38" t="s">
        <v>264</v>
      </c>
      <c r="B211" s="45" t="s">
        <v>263</v>
      </c>
      <c r="C211" s="27">
        <v>66.3</v>
      </c>
      <c r="D211" s="50">
        <v>902</v>
      </c>
      <c r="E211" s="62">
        <v>975</v>
      </c>
      <c r="F211" s="30">
        <f t="shared" si="56"/>
        <v>14.705882352941178</v>
      </c>
      <c r="G211" s="101">
        <f t="shared" si="57"/>
        <v>195</v>
      </c>
      <c r="H211" s="26">
        <v>20</v>
      </c>
      <c r="I211" s="42">
        <v>194</v>
      </c>
      <c r="J211" s="25">
        <f t="shared" si="58"/>
        <v>19.897435897435898</v>
      </c>
      <c r="K211" s="181"/>
      <c r="L211" s="26">
        <v>29</v>
      </c>
      <c r="M211" s="26"/>
      <c r="N211" s="26"/>
      <c r="O211" s="26">
        <v>105</v>
      </c>
      <c r="P211" s="26">
        <v>60</v>
      </c>
    </row>
    <row r="212" spans="1:16" s="43" customFormat="1" ht="45">
      <c r="A212" s="38" t="s">
        <v>266</v>
      </c>
      <c r="B212" s="45" t="s">
        <v>310</v>
      </c>
      <c r="C212" s="27"/>
      <c r="D212" s="50"/>
      <c r="E212" s="62"/>
      <c r="F212" s="30"/>
      <c r="G212" s="101"/>
      <c r="H212" s="26"/>
      <c r="I212" s="42">
        <v>1</v>
      </c>
      <c r="J212" s="25"/>
      <c r="K212" s="181"/>
      <c r="L212" s="26"/>
      <c r="M212" s="26"/>
      <c r="N212" s="26"/>
      <c r="O212" s="26"/>
      <c r="P212" s="26">
        <v>1</v>
      </c>
    </row>
    <row r="213" spans="1:16" s="22" customFormat="1">
      <c r="A213" s="38" t="s">
        <v>268</v>
      </c>
      <c r="B213" s="45" t="s">
        <v>265</v>
      </c>
      <c r="C213" s="27">
        <v>33.909999999999997</v>
      </c>
      <c r="D213" s="50">
        <v>467</v>
      </c>
      <c r="E213" s="59">
        <v>416</v>
      </c>
      <c r="F213" s="16">
        <f t="shared" si="56"/>
        <v>12.267767620171043</v>
      </c>
      <c r="G213" s="49">
        <f t="shared" si="57"/>
        <v>83.2</v>
      </c>
      <c r="H213" s="18">
        <v>20</v>
      </c>
      <c r="I213" s="19">
        <v>83</v>
      </c>
      <c r="J213" s="17">
        <f t="shared" si="58"/>
        <v>19.951923076923077</v>
      </c>
      <c r="K213" s="20"/>
      <c r="L213" s="18">
        <v>12</v>
      </c>
      <c r="M213" s="18"/>
      <c r="N213" s="18"/>
      <c r="O213" s="18">
        <v>46</v>
      </c>
      <c r="P213" s="18">
        <v>25</v>
      </c>
    </row>
    <row r="214" spans="1:16" s="22" customFormat="1">
      <c r="A214" s="38" t="s">
        <v>270</v>
      </c>
      <c r="B214" s="45" t="s">
        <v>267</v>
      </c>
      <c r="C214" s="27">
        <v>12.5</v>
      </c>
      <c r="D214" s="50">
        <v>258</v>
      </c>
      <c r="E214" s="59">
        <v>222</v>
      </c>
      <c r="F214" s="16">
        <f t="shared" si="56"/>
        <v>17.760000000000002</v>
      </c>
      <c r="G214" s="49">
        <f t="shared" si="57"/>
        <v>55.5</v>
      </c>
      <c r="H214" s="18">
        <v>25</v>
      </c>
      <c r="I214" s="19">
        <v>55</v>
      </c>
      <c r="J214" s="17">
        <f t="shared" si="58"/>
        <v>24.774774774774773</v>
      </c>
      <c r="K214" s="20"/>
      <c r="L214" s="18">
        <f>I214*15%</f>
        <v>8.25</v>
      </c>
      <c r="M214" s="18"/>
      <c r="N214" s="18"/>
      <c r="O214" s="18">
        <v>29</v>
      </c>
      <c r="P214" s="18">
        <v>18</v>
      </c>
    </row>
    <row r="215" spans="1:16" s="22" customFormat="1">
      <c r="A215" s="38" t="s">
        <v>272</v>
      </c>
      <c r="B215" s="45" t="s">
        <v>269</v>
      </c>
      <c r="C215" s="27">
        <v>11.3</v>
      </c>
      <c r="D215" s="50">
        <v>104</v>
      </c>
      <c r="E215" s="59">
        <v>109</v>
      </c>
      <c r="F215" s="16">
        <f t="shared" si="56"/>
        <v>9.6460176991150437</v>
      </c>
      <c r="G215" s="49">
        <f t="shared" si="57"/>
        <v>13.08</v>
      </c>
      <c r="H215" s="18">
        <v>12</v>
      </c>
      <c r="I215" s="19">
        <v>13</v>
      </c>
      <c r="J215" s="17">
        <f t="shared" si="58"/>
        <v>11.926605504587155</v>
      </c>
      <c r="K215" s="20"/>
      <c r="L215" s="18">
        <v>1</v>
      </c>
      <c r="M215" s="18"/>
      <c r="N215" s="18"/>
      <c r="O215" s="18">
        <v>8</v>
      </c>
      <c r="P215" s="18">
        <v>4</v>
      </c>
    </row>
    <row r="216" spans="1:16" s="22" customFormat="1">
      <c r="A216" s="38" t="s">
        <v>339</v>
      </c>
      <c r="B216" s="45" t="s">
        <v>271</v>
      </c>
      <c r="C216" s="27">
        <v>15.08</v>
      </c>
      <c r="D216" s="50">
        <v>16</v>
      </c>
      <c r="E216" s="59">
        <v>71</v>
      </c>
      <c r="F216" s="16">
        <f t="shared" si="56"/>
        <v>4.7082228116710878</v>
      </c>
      <c r="G216" s="49">
        <f t="shared" si="57"/>
        <v>5.68</v>
      </c>
      <c r="H216" s="18">
        <v>8</v>
      </c>
      <c r="I216" s="19">
        <v>5</v>
      </c>
      <c r="J216" s="17">
        <f t="shared" si="58"/>
        <v>7.042253521126761</v>
      </c>
      <c r="K216" s="20"/>
      <c r="L216" s="18"/>
      <c r="M216" s="18"/>
      <c r="N216" s="18"/>
      <c r="O216" s="18">
        <v>2</v>
      </c>
      <c r="P216" s="18">
        <v>3</v>
      </c>
    </row>
    <row r="217" spans="1:16" s="22" customFormat="1">
      <c r="A217" s="38" t="s">
        <v>341</v>
      </c>
      <c r="B217" s="45" t="s">
        <v>273</v>
      </c>
      <c r="C217" s="27">
        <v>48.6</v>
      </c>
      <c r="D217" s="50">
        <v>762</v>
      </c>
      <c r="E217" s="59">
        <v>1024</v>
      </c>
      <c r="F217" s="16">
        <f t="shared" si="56"/>
        <v>21.069958847736626</v>
      </c>
      <c r="G217" s="49">
        <f t="shared" si="57"/>
        <v>307.2</v>
      </c>
      <c r="H217" s="18">
        <v>30</v>
      </c>
      <c r="I217" s="19">
        <v>307</v>
      </c>
      <c r="J217" s="17">
        <f t="shared" si="58"/>
        <v>29.98046875</v>
      </c>
      <c r="K217" s="20"/>
      <c r="L217" s="18">
        <f>I217*15%</f>
        <v>46.05</v>
      </c>
      <c r="M217" s="18"/>
      <c r="N217" s="18"/>
      <c r="O217" s="18">
        <v>168</v>
      </c>
      <c r="P217" s="18">
        <v>93</v>
      </c>
    </row>
    <row r="218" spans="1:16" s="22" customFormat="1">
      <c r="A218" s="20"/>
      <c r="B218" s="115" t="s">
        <v>34</v>
      </c>
      <c r="C218" s="32">
        <f>C217+C216+C215+C214+C213+C211+C210+C209+C208+C207+C206+C205+C203</f>
        <v>971.49</v>
      </c>
      <c r="D218" s="64">
        <f>D217+D216+D215+D214+D213+D211+D210+D209+D208+D207+D206+D205+D203</f>
        <v>9031</v>
      </c>
      <c r="E218" s="64">
        <f>SUM(E203:E217)</f>
        <v>10385</v>
      </c>
      <c r="F218" s="40">
        <f>SUM(F203:F217)</f>
        <v>157.00140970308277</v>
      </c>
      <c r="G218" s="96">
        <f>SUM(G203:G217)</f>
        <v>1884.3700000000001</v>
      </c>
      <c r="H218" s="18"/>
      <c r="I218" s="41">
        <f>SUM(I203:I217)</f>
        <v>1841</v>
      </c>
      <c r="J218" s="18"/>
      <c r="K218" s="20"/>
      <c r="L218" s="24">
        <f>SUM(L203:L217)</f>
        <v>263.3</v>
      </c>
      <c r="M218" s="24"/>
      <c r="N218" s="24"/>
      <c r="O218" s="24">
        <f>SUM(O203:O217)</f>
        <v>802</v>
      </c>
      <c r="P218" s="24">
        <f>SUM(P203:P217)</f>
        <v>776</v>
      </c>
    </row>
    <row r="219" spans="1:16" s="22" customFormat="1" ht="15">
      <c r="A219" s="161" t="s">
        <v>274</v>
      </c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3"/>
    </row>
    <row r="220" spans="1:16" s="22" customFormat="1">
      <c r="A220" s="38" t="s">
        <v>275</v>
      </c>
      <c r="B220" s="45" t="s">
        <v>42</v>
      </c>
      <c r="C220" s="34">
        <v>0</v>
      </c>
      <c r="D220" s="50">
        <v>0</v>
      </c>
      <c r="E220" s="50">
        <v>0</v>
      </c>
      <c r="F220" s="79">
        <v>0</v>
      </c>
      <c r="G220" s="25">
        <f>E220*H220%</f>
        <v>0</v>
      </c>
      <c r="H220" s="26">
        <v>3</v>
      </c>
      <c r="I220" s="42">
        <f>E220*H220%</f>
        <v>0</v>
      </c>
      <c r="J220" s="25">
        <v>0</v>
      </c>
      <c r="K220" s="181"/>
      <c r="L220" s="26">
        <f t="shared" ref="L220" si="59">I220*15%</f>
        <v>0</v>
      </c>
      <c r="M220" s="26"/>
      <c r="N220" s="26"/>
      <c r="O220" s="26">
        <f>I220-L220-P220</f>
        <v>0</v>
      </c>
      <c r="P220" s="26">
        <f t="shared" ref="P220" si="60">I220*30%</f>
        <v>0</v>
      </c>
    </row>
    <row r="221" spans="1:16" s="22" customFormat="1" ht="30">
      <c r="A221" s="38" t="s">
        <v>276</v>
      </c>
      <c r="B221" s="45" t="s">
        <v>277</v>
      </c>
      <c r="C221" s="34">
        <v>378.94</v>
      </c>
      <c r="D221" s="50">
        <v>2011</v>
      </c>
      <c r="E221" s="28">
        <v>1526</v>
      </c>
      <c r="F221" s="30">
        <f t="shared" ref="F221" si="61">E221/C221</f>
        <v>4.0270227476645379</v>
      </c>
      <c r="G221" s="25">
        <f>E221*H221%</f>
        <v>122.08</v>
      </c>
      <c r="H221" s="26">
        <v>8</v>
      </c>
      <c r="I221" s="42">
        <v>106</v>
      </c>
      <c r="J221" s="25">
        <f>I221/E221%</f>
        <v>6.9462647444298824</v>
      </c>
      <c r="K221" s="181"/>
      <c r="L221" s="26">
        <v>15</v>
      </c>
      <c r="M221" s="26"/>
      <c r="N221" s="26"/>
      <c r="O221" s="26">
        <v>41</v>
      </c>
      <c r="P221" s="26">
        <v>50</v>
      </c>
    </row>
    <row r="222" spans="1:16" s="22" customFormat="1">
      <c r="A222" s="20"/>
      <c r="B222" s="115" t="s">
        <v>34</v>
      </c>
      <c r="C222" s="32">
        <f>SUM(C220:C221)</f>
        <v>378.94</v>
      </c>
      <c r="D222" s="64">
        <f>SUM(D220:D221)</f>
        <v>2011</v>
      </c>
      <c r="E222" s="64">
        <f>SUM(E220:E221)</f>
        <v>1526</v>
      </c>
      <c r="F222" s="40">
        <f>SUM(F220:F221)</f>
        <v>4.0270227476645379</v>
      </c>
      <c r="G222" s="25">
        <f t="shared" ref="G222:I222" si="62">SUM(G220:G221)</f>
        <v>122.08</v>
      </c>
      <c r="H222" s="26"/>
      <c r="I222" s="51">
        <f t="shared" si="62"/>
        <v>106</v>
      </c>
      <c r="J222" s="26"/>
      <c r="K222" s="181"/>
      <c r="L222" s="93">
        <f>SUM(L220:L221)</f>
        <v>15</v>
      </c>
      <c r="M222" s="93"/>
      <c r="N222" s="93"/>
      <c r="O222" s="93">
        <f>SUM(O220:O221)</f>
        <v>41</v>
      </c>
      <c r="P222" s="93">
        <f>SUM(P220:P221)</f>
        <v>50</v>
      </c>
    </row>
    <row r="223" spans="1:16" s="22" customFormat="1" ht="15">
      <c r="A223" s="161" t="s">
        <v>278</v>
      </c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3"/>
    </row>
    <row r="224" spans="1:16" s="22" customFormat="1">
      <c r="A224" s="38" t="s">
        <v>279</v>
      </c>
      <c r="B224" s="45" t="s">
        <v>22</v>
      </c>
      <c r="C224" s="27">
        <v>247.86</v>
      </c>
      <c r="D224" s="65">
        <v>887</v>
      </c>
      <c r="E224" s="59">
        <v>1009</v>
      </c>
      <c r="F224" s="94">
        <f t="shared" ref="F224:F228" si="63">E224/C224</f>
        <v>4.070846445574114</v>
      </c>
      <c r="G224" s="17">
        <f>E224*H224%</f>
        <v>80.72</v>
      </c>
      <c r="H224" s="18">
        <v>8</v>
      </c>
      <c r="I224" s="19">
        <v>80</v>
      </c>
      <c r="J224" s="17">
        <f>I224/E224%</f>
        <v>7.9286422200198219</v>
      </c>
      <c r="K224" s="20"/>
      <c r="L224" s="18">
        <v>9</v>
      </c>
      <c r="M224" s="18"/>
      <c r="N224" s="18"/>
      <c r="O224" s="18">
        <f>I224-L224-P224</f>
        <v>46</v>
      </c>
      <c r="P224" s="18">
        <v>25</v>
      </c>
    </row>
    <row r="225" spans="1:16" s="22" customFormat="1" ht="30">
      <c r="A225" s="38" t="s">
        <v>280</v>
      </c>
      <c r="B225" s="45" t="s">
        <v>281</v>
      </c>
      <c r="C225" s="27">
        <v>196.16</v>
      </c>
      <c r="D225" s="66">
        <v>890</v>
      </c>
      <c r="E225" s="59">
        <v>955</v>
      </c>
      <c r="F225" s="94">
        <f t="shared" si="63"/>
        <v>4.8684747145187606</v>
      </c>
      <c r="G225" s="17">
        <f>E225*H225%</f>
        <v>76.400000000000006</v>
      </c>
      <c r="H225" s="18">
        <v>8</v>
      </c>
      <c r="I225" s="19">
        <v>76</v>
      </c>
      <c r="J225" s="17">
        <f>I225/E225%</f>
        <v>7.9581151832460728</v>
      </c>
      <c r="K225" s="20"/>
      <c r="L225" s="18">
        <v>11</v>
      </c>
      <c r="M225" s="18"/>
      <c r="N225" s="18"/>
      <c r="O225" s="18">
        <v>27</v>
      </c>
      <c r="P225" s="18">
        <v>38</v>
      </c>
    </row>
    <row r="226" spans="1:16" s="22" customFormat="1">
      <c r="A226" s="38" t="s">
        <v>282</v>
      </c>
      <c r="B226" s="45" t="s">
        <v>283</v>
      </c>
      <c r="C226" s="27">
        <v>130.25</v>
      </c>
      <c r="D226" s="66">
        <v>1030</v>
      </c>
      <c r="E226" s="59">
        <v>1392</v>
      </c>
      <c r="F226" s="94">
        <f t="shared" si="63"/>
        <v>10.687140115163148</v>
      </c>
      <c r="G226" s="17">
        <f>E226*H226%</f>
        <v>208.79999999999998</v>
      </c>
      <c r="H226" s="18">
        <v>15</v>
      </c>
      <c r="I226" s="19">
        <v>208</v>
      </c>
      <c r="J226" s="17">
        <f>I226/E226%</f>
        <v>14.942528735632184</v>
      </c>
      <c r="K226" s="20"/>
      <c r="L226" s="18">
        <v>31</v>
      </c>
      <c r="M226" s="18"/>
      <c r="N226" s="18"/>
      <c r="O226" s="18">
        <v>77</v>
      </c>
      <c r="P226" s="18">
        <v>100</v>
      </c>
    </row>
    <row r="227" spans="1:16" s="22" customFormat="1">
      <c r="A227" s="38" t="s">
        <v>284</v>
      </c>
      <c r="B227" s="45" t="s">
        <v>285</v>
      </c>
      <c r="C227" s="27">
        <v>8.4600000000000009</v>
      </c>
      <c r="D227" s="50">
        <v>75</v>
      </c>
      <c r="E227" s="59">
        <v>85</v>
      </c>
      <c r="F227" s="94">
        <f t="shared" si="63"/>
        <v>10.047281323877067</v>
      </c>
      <c r="G227" s="17">
        <f>E227*H227%</f>
        <v>12.75</v>
      </c>
      <c r="H227" s="18">
        <v>15</v>
      </c>
      <c r="I227" s="19">
        <v>12</v>
      </c>
      <c r="J227" s="17">
        <f>I227/E227%</f>
        <v>14.117647058823529</v>
      </c>
      <c r="K227" s="20"/>
      <c r="L227" s="18">
        <v>1</v>
      </c>
      <c r="M227" s="18"/>
      <c r="N227" s="18"/>
      <c r="O227" s="18">
        <v>6</v>
      </c>
      <c r="P227" s="18">
        <v>5</v>
      </c>
    </row>
    <row r="228" spans="1:16" s="22" customFormat="1">
      <c r="A228" s="38" t="s">
        <v>286</v>
      </c>
      <c r="B228" s="45" t="s">
        <v>287</v>
      </c>
      <c r="C228" s="27">
        <v>4.37</v>
      </c>
      <c r="D228" s="65">
        <v>48</v>
      </c>
      <c r="E228" s="59">
        <v>63</v>
      </c>
      <c r="F228" s="94">
        <f t="shared" si="63"/>
        <v>14.416475972540045</v>
      </c>
      <c r="G228" s="17">
        <f>E228*H228%</f>
        <v>15.75</v>
      </c>
      <c r="H228" s="18">
        <v>25</v>
      </c>
      <c r="I228" s="19">
        <v>14</v>
      </c>
      <c r="J228" s="17">
        <f>I228/E228%</f>
        <v>22.222222222222221</v>
      </c>
      <c r="K228" s="20"/>
      <c r="L228" s="18">
        <f>I228*15%</f>
        <v>2.1</v>
      </c>
      <c r="M228" s="18"/>
      <c r="N228" s="18"/>
      <c r="O228" s="18">
        <v>7</v>
      </c>
      <c r="P228" s="18">
        <v>5</v>
      </c>
    </row>
    <row r="229" spans="1:16" s="22" customFormat="1">
      <c r="A229" s="20"/>
      <c r="B229" s="115" t="s">
        <v>34</v>
      </c>
      <c r="C229" s="32">
        <f t="shared" ref="C229:F229" si="64">SUM(C224:C228)</f>
        <v>587.1</v>
      </c>
      <c r="D229" s="64">
        <f t="shared" si="64"/>
        <v>2930</v>
      </c>
      <c r="E229" s="64">
        <f t="shared" si="64"/>
        <v>3504</v>
      </c>
      <c r="F229" s="40">
        <f t="shared" si="64"/>
        <v>44.090218571673134</v>
      </c>
      <c r="G229" s="17">
        <f t="shared" ref="G229:I229" si="65">SUM(G224:G228)</f>
        <v>394.41999999999996</v>
      </c>
      <c r="H229" s="18"/>
      <c r="I229" s="41">
        <f t="shared" si="65"/>
        <v>390</v>
      </c>
      <c r="J229" s="18"/>
      <c r="K229" s="20"/>
      <c r="L229" s="24">
        <f>SUM(L224:L228)</f>
        <v>54.1</v>
      </c>
      <c r="M229" s="24"/>
      <c r="N229" s="24"/>
      <c r="O229" s="24">
        <f>SUM(O224:O228)</f>
        <v>163</v>
      </c>
      <c r="P229" s="24">
        <f>SUM(P224:P228)</f>
        <v>173</v>
      </c>
    </row>
    <row r="230" spans="1:16" s="22" customFormat="1" ht="15">
      <c r="A230" s="161" t="s">
        <v>288</v>
      </c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5"/>
    </row>
    <row r="231" spans="1:16" s="22" customFormat="1">
      <c r="A231" s="38" t="s">
        <v>289</v>
      </c>
      <c r="B231" s="45" t="s">
        <v>42</v>
      </c>
      <c r="C231" s="27">
        <v>431.1</v>
      </c>
      <c r="D231" s="50">
        <v>2080</v>
      </c>
      <c r="E231" s="59">
        <v>548</v>
      </c>
      <c r="F231" s="49">
        <f>E231/C231</f>
        <v>1.2711667826490374</v>
      </c>
      <c r="G231" s="17">
        <f>E231*H231%</f>
        <v>27.400000000000002</v>
      </c>
      <c r="H231" s="18">
        <v>5</v>
      </c>
      <c r="I231" s="19">
        <v>27</v>
      </c>
      <c r="J231" s="17">
        <f>I231/E231%</f>
        <v>4.9270072992700724</v>
      </c>
      <c r="K231" s="20"/>
      <c r="L231" s="18">
        <v>4</v>
      </c>
      <c r="M231" s="18"/>
      <c r="N231" s="18"/>
      <c r="O231" s="18">
        <v>14</v>
      </c>
      <c r="P231" s="18">
        <v>9</v>
      </c>
    </row>
    <row r="232" spans="1:16" s="22" customFormat="1">
      <c r="A232" s="14" t="s">
        <v>290</v>
      </c>
      <c r="B232" s="45" t="s">
        <v>291</v>
      </c>
      <c r="C232" s="27">
        <v>99.61</v>
      </c>
      <c r="D232" s="50">
        <v>505</v>
      </c>
      <c r="E232" s="59">
        <v>960</v>
      </c>
      <c r="F232" s="49">
        <f t="shared" ref="F232:F233" si="66">E232/C232</f>
        <v>9.6375865876919988</v>
      </c>
      <c r="G232" s="17">
        <f>E232*H232%</f>
        <v>115.19999999999999</v>
      </c>
      <c r="H232" s="18">
        <v>12</v>
      </c>
      <c r="I232" s="19">
        <v>115</v>
      </c>
      <c r="J232" s="17">
        <f>I232/E232%</f>
        <v>11.979166666666668</v>
      </c>
      <c r="K232" s="20"/>
      <c r="L232" s="18">
        <f>I232*15%</f>
        <v>17.25</v>
      </c>
      <c r="M232" s="18"/>
      <c r="N232" s="18"/>
      <c r="O232" s="18">
        <v>62</v>
      </c>
      <c r="P232" s="18">
        <v>36</v>
      </c>
    </row>
    <row r="233" spans="1:16" s="22" customFormat="1">
      <c r="A233" s="38" t="s">
        <v>292</v>
      </c>
      <c r="B233" s="45" t="s">
        <v>293</v>
      </c>
      <c r="C233" s="27">
        <v>4.2</v>
      </c>
      <c r="D233" s="50">
        <v>58</v>
      </c>
      <c r="E233" s="59">
        <v>72</v>
      </c>
      <c r="F233" s="49">
        <f t="shared" si="66"/>
        <v>17.142857142857142</v>
      </c>
      <c r="G233" s="17">
        <f>E233*H233%</f>
        <v>18</v>
      </c>
      <c r="H233" s="18">
        <v>25</v>
      </c>
      <c r="I233" s="19">
        <v>18</v>
      </c>
      <c r="J233" s="18">
        <f>I233/E233%</f>
        <v>25</v>
      </c>
      <c r="K233" s="20"/>
      <c r="L233" s="18"/>
      <c r="M233" s="18"/>
      <c r="N233" s="18"/>
      <c r="O233" s="18">
        <v>12</v>
      </c>
      <c r="P233" s="18">
        <v>6</v>
      </c>
    </row>
    <row r="234" spans="1:16" s="22" customFormat="1">
      <c r="A234" s="20"/>
      <c r="B234" s="115" t="s">
        <v>34</v>
      </c>
      <c r="C234" s="32">
        <f t="shared" ref="C234:F234" si="67">SUM(C231:C233)</f>
        <v>534.91000000000008</v>
      </c>
      <c r="D234" s="64">
        <f t="shared" si="67"/>
        <v>2643</v>
      </c>
      <c r="E234" s="64">
        <f t="shared" si="67"/>
        <v>1580</v>
      </c>
      <c r="F234" s="40">
        <f t="shared" si="67"/>
        <v>28.051610513198177</v>
      </c>
      <c r="G234" s="96">
        <f>SUM(G231:G233)</f>
        <v>160.6</v>
      </c>
      <c r="H234" s="18"/>
      <c r="I234" s="41">
        <f>SUM(I231:I233)</f>
        <v>160</v>
      </c>
      <c r="J234" s="18"/>
      <c r="K234" s="20"/>
      <c r="L234" s="24">
        <f>SUM(L231:L233)</f>
        <v>21.25</v>
      </c>
      <c r="M234" s="24"/>
      <c r="N234" s="24"/>
      <c r="O234" s="24">
        <f>SUM(O231:O233)</f>
        <v>88</v>
      </c>
      <c r="P234" s="24">
        <f>SUM(P231:P233)</f>
        <v>51</v>
      </c>
    </row>
    <row r="235" spans="1:16" s="22" customFormat="1" ht="15">
      <c r="A235" s="161" t="s">
        <v>294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3"/>
    </row>
    <row r="236" spans="1:16" s="22" customFormat="1">
      <c r="A236" s="38" t="s">
        <v>295</v>
      </c>
      <c r="B236" s="45" t="s">
        <v>22</v>
      </c>
      <c r="C236" s="27">
        <v>297.64</v>
      </c>
      <c r="D236" s="50">
        <v>1778</v>
      </c>
      <c r="E236" s="59">
        <v>1568</v>
      </c>
      <c r="F236" s="94">
        <f>E236/C236</f>
        <v>5.2681091251175918</v>
      </c>
      <c r="G236" s="17">
        <f>E236*H236%</f>
        <v>125.44</v>
      </c>
      <c r="H236" s="18">
        <v>8</v>
      </c>
      <c r="I236" s="19">
        <v>125</v>
      </c>
      <c r="J236" s="17">
        <f>I236/E236%</f>
        <v>7.9719387755102042</v>
      </c>
      <c r="K236" s="20"/>
      <c r="L236" s="18">
        <v>20</v>
      </c>
      <c r="M236" s="18"/>
      <c r="N236" s="18"/>
      <c r="O236" s="18">
        <f>I236-L236-P236</f>
        <v>62</v>
      </c>
      <c r="P236" s="18">
        <v>43</v>
      </c>
    </row>
    <row r="237" spans="1:16" s="22" customFormat="1" ht="30">
      <c r="A237" s="38" t="s">
        <v>296</v>
      </c>
      <c r="B237" s="45" t="s">
        <v>297</v>
      </c>
      <c r="C237" s="27">
        <v>174.07</v>
      </c>
      <c r="D237" s="50">
        <v>1388</v>
      </c>
      <c r="E237" s="59">
        <v>1386</v>
      </c>
      <c r="F237" s="94">
        <f t="shared" ref="F237:F238" si="68">E237/C237</f>
        <v>7.9623140116045272</v>
      </c>
      <c r="G237" s="17">
        <f>E237*H237%</f>
        <v>138.6</v>
      </c>
      <c r="H237" s="18">
        <v>10</v>
      </c>
      <c r="I237" s="19">
        <v>138</v>
      </c>
      <c r="J237" s="17">
        <f>I237/E237%</f>
        <v>9.9567099567099575</v>
      </c>
      <c r="K237" s="20"/>
      <c r="L237" s="18">
        <v>20</v>
      </c>
      <c r="M237" s="18"/>
      <c r="N237" s="18"/>
      <c r="O237" s="18">
        <v>48</v>
      </c>
      <c r="P237" s="18">
        <v>70</v>
      </c>
    </row>
    <row r="238" spans="1:16" s="22" customFormat="1">
      <c r="A238" s="38" t="s">
        <v>298</v>
      </c>
      <c r="B238" s="45" t="s">
        <v>299</v>
      </c>
      <c r="C238" s="27">
        <v>17.899999999999999</v>
      </c>
      <c r="D238" s="50">
        <v>224</v>
      </c>
      <c r="E238" s="59">
        <v>232</v>
      </c>
      <c r="F238" s="94">
        <f t="shared" si="68"/>
        <v>12.960893854748605</v>
      </c>
      <c r="G238" s="17">
        <f>E238*H238%</f>
        <v>46.400000000000006</v>
      </c>
      <c r="H238" s="18">
        <v>20</v>
      </c>
      <c r="I238" s="19">
        <v>46</v>
      </c>
      <c r="J238" s="17">
        <f>I238/E238%</f>
        <v>19.827586206896552</v>
      </c>
      <c r="K238" s="20"/>
      <c r="L238" s="18">
        <v>6</v>
      </c>
      <c r="M238" s="18"/>
      <c r="N238" s="18"/>
      <c r="O238" s="18">
        <v>26</v>
      </c>
      <c r="P238" s="18">
        <v>14</v>
      </c>
    </row>
    <row r="239" spans="1:16" s="22" customFormat="1">
      <c r="A239" s="20"/>
      <c r="B239" s="115" t="s">
        <v>34</v>
      </c>
      <c r="C239" s="32">
        <f t="shared" ref="C239:F239" si="69">SUM(C236:C238)</f>
        <v>489.60999999999996</v>
      </c>
      <c r="D239" s="64">
        <f t="shared" si="69"/>
        <v>3390</v>
      </c>
      <c r="E239" s="64">
        <f t="shared" si="69"/>
        <v>3186</v>
      </c>
      <c r="F239" s="40">
        <f t="shared" si="69"/>
        <v>26.191316991470725</v>
      </c>
      <c r="G239" s="17">
        <f>E239*H239%</f>
        <v>0</v>
      </c>
      <c r="H239" s="18"/>
      <c r="I239" s="41">
        <f>SUM(I236:I238)</f>
        <v>309</v>
      </c>
      <c r="J239" s="18"/>
      <c r="K239" s="20"/>
      <c r="L239" s="24">
        <f>SUM(L236:L238)</f>
        <v>46</v>
      </c>
      <c r="M239" s="24"/>
      <c r="N239" s="24"/>
      <c r="O239" s="24">
        <f>SUM(O236:O238)</f>
        <v>136</v>
      </c>
      <c r="P239" s="24">
        <f>SUM(P236:P238)</f>
        <v>127</v>
      </c>
    </row>
    <row r="240" spans="1:16" s="22" customFormat="1" ht="15">
      <c r="A240" s="161" t="s">
        <v>300</v>
      </c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5"/>
    </row>
    <row r="241" spans="1:16" s="22" customFormat="1">
      <c r="A241" s="38" t="s">
        <v>301</v>
      </c>
      <c r="B241" s="45" t="s">
        <v>22</v>
      </c>
      <c r="C241" s="27">
        <v>616.47</v>
      </c>
      <c r="D241" s="50">
        <v>2227</v>
      </c>
      <c r="E241" s="108">
        <v>903</v>
      </c>
      <c r="F241" s="94">
        <f>E241/C241</f>
        <v>1.464791474037666</v>
      </c>
      <c r="G241" s="17">
        <f>E241*H241%</f>
        <v>63.210000000000008</v>
      </c>
      <c r="H241" s="18">
        <v>7</v>
      </c>
      <c r="I241" s="19">
        <v>63</v>
      </c>
      <c r="J241" s="18">
        <v>7</v>
      </c>
      <c r="K241" s="20"/>
      <c r="L241" s="18">
        <v>9</v>
      </c>
      <c r="M241" s="18"/>
      <c r="N241" s="18"/>
      <c r="O241" s="18">
        <f>I241-L241-P241</f>
        <v>32</v>
      </c>
      <c r="P241" s="18">
        <v>22</v>
      </c>
    </row>
    <row r="242" spans="1:16" s="22" customFormat="1">
      <c r="A242" s="20"/>
      <c r="B242" s="115" t="s">
        <v>34</v>
      </c>
      <c r="C242" s="32">
        <f>SUM(C241)</f>
        <v>616.47</v>
      </c>
      <c r="D242" s="64">
        <f>SUM(D241)</f>
        <v>2227</v>
      </c>
      <c r="E242" s="109">
        <v>903</v>
      </c>
      <c r="F242" s="40">
        <f>SUM(F241)</f>
        <v>1.464791474037666</v>
      </c>
      <c r="G242" s="96">
        <f>SUM(G241)</f>
        <v>63.210000000000008</v>
      </c>
      <c r="H242" s="18">
        <f>SUM(H241)</f>
        <v>7</v>
      </c>
      <c r="I242" s="41">
        <v>155</v>
      </c>
      <c r="J242" s="20">
        <v>7</v>
      </c>
      <c r="K242" s="20"/>
      <c r="L242" s="24">
        <f>SUM(L241)</f>
        <v>9</v>
      </c>
      <c r="M242" s="24"/>
      <c r="N242" s="24"/>
      <c r="O242" s="24">
        <f>SUM(O241)</f>
        <v>32</v>
      </c>
      <c r="P242" s="24">
        <f>SUM(P241)</f>
        <v>22</v>
      </c>
    </row>
    <row r="243" spans="1:16" s="22" customFormat="1">
      <c r="A243" s="20"/>
      <c r="B243" s="115" t="s">
        <v>302</v>
      </c>
      <c r="C243" s="32">
        <f>C242+C239+C234+C229+C222+C218+C201+C195+C179+C167+C164+C158+C148+C142+C128+C122+C118+C113+C105+C99+C88+C81+C76+C64+C60+C56+C52+C46+C39+C33+C27</f>
        <v>37926.201999999997</v>
      </c>
      <c r="D243" s="64">
        <f>D242+D239+D234+D229+D222+D218+D201+D195+D179+D164+D158+D148+D142+D122+D118+D113+D105+D99+D88+D81+D76+D60+D52+D46+D39+D33+D27</f>
        <v>105426</v>
      </c>
      <c r="E243" s="64">
        <f>E242+E239+E234+E229+E222+E218+E201+E195+E179+E167+E164+E158+E148+E142+E128+E122+E118+E113+E105+E99+E88+E81+E76+E64+E60+E56+E52+E46+E39+E33+E27</f>
        <v>112415</v>
      </c>
      <c r="F243" s="40">
        <f>F27+F33+F39+F46+F52+F56+F60+F64+F76+F81+F88+F99+F105+F113+F118+F122+F128+F141+F148+F158+F164+F167+F179+F195+F201+F218+F222+F229+F234+F239+F242</f>
        <v>852.20125759172777</v>
      </c>
      <c r="G243" s="96">
        <f>G239+G234+G229+G222+G218+G201+G195+G179+G164+G158+G148+G142+G128+G118+G113+G105+G99+G88+G81+G76+G60+G56+G52+G46+G39+G33+G27</f>
        <v>10115.180000000004</v>
      </c>
      <c r="H243" s="20"/>
      <c r="I243" s="24">
        <f>I242+I239+I234+I229+I222+I218+I201+I195+I179+I164+I158+I148+I142+I128+I122+I118+I113+I105+I99+I88+I81+I76+I60+I56+I52+I46+I39+I33+I27</f>
        <v>10629</v>
      </c>
      <c r="J243" s="17">
        <f>I243/E243%</f>
        <v>9.4551438864920154</v>
      </c>
      <c r="K243" s="20"/>
      <c r="L243" s="18"/>
      <c r="M243" s="18"/>
      <c r="N243" s="18"/>
      <c r="O243" s="18"/>
      <c r="P243" s="18"/>
    </row>
    <row r="244" spans="1:16">
      <c r="A244" s="99"/>
      <c r="B244" s="110"/>
      <c r="J244" s="1"/>
      <c r="L244" s="2"/>
      <c r="M244" s="2"/>
      <c r="N244" s="2"/>
      <c r="O244" s="2"/>
      <c r="P244" s="2"/>
    </row>
    <row r="245" spans="1:16" ht="18.75">
      <c r="B245" s="120"/>
      <c r="C245" s="55"/>
      <c r="D245" s="76"/>
      <c r="E245" s="77"/>
      <c r="F245" s="80"/>
      <c r="G245" s="12"/>
      <c r="H245" s="8"/>
      <c r="I245" s="9"/>
      <c r="J245" s="3"/>
      <c r="K245" s="3"/>
      <c r="L245" s="4"/>
      <c r="M245" s="4"/>
      <c r="N245" s="4"/>
      <c r="O245" s="4"/>
    </row>
    <row r="246" spans="1:16" ht="18.75">
      <c r="B246" s="120"/>
      <c r="C246" s="55"/>
      <c r="E246" s="76"/>
      <c r="F246" s="81"/>
      <c r="G246" s="12"/>
      <c r="H246" s="8"/>
      <c r="I246" s="13"/>
      <c r="J246" s="3"/>
      <c r="K246" s="3"/>
      <c r="L246" s="4"/>
      <c r="M246" s="4"/>
      <c r="N246" s="4"/>
      <c r="O246" s="4"/>
    </row>
  </sheetData>
  <mergeCells count="48">
    <mergeCell ref="A240:P240"/>
    <mergeCell ref="A196:P196"/>
    <mergeCell ref="A202:P202"/>
    <mergeCell ref="A219:P219"/>
    <mergeCell ref="A223:P223"/>
    <mergeCell ref="A230:P230"/>
    <mergeCell ref="A235:P235"/>
    <mergeCell ref="A180:P180"/>
    <mergeCell ref="A100:P100"/>
    <mergeCell ref="A106:P106"/>
    <mergeCell ref="A114:P114"/>
    <mergeCell ref="A119:P119"/>
    <mergeCell ref="A123:P123"/>
    <mergeCell ref="A129:P129"/>
    <mergeCell ref="A143:P143"/>
    <mergeCell ref="A149:P149"/>
    <mergeCell ref="A159:P159"/>
    <mergeCell ref="A165:P165"/>
    <mergeCell ref="A168:P168"/>
    <mergeCell ref="A89:P89"/>
    <mergeCell ref="A16:P16"/>
    <mergeCell ref="A28:P28"/>
    <mergeCell ref="A34:P34"/>
    <mergeCell ref="A40:P40"/>
    <mergeCell ref="A47:P47"/>
    <mergeCell ref="A53:P53"/>
    <mergeCell ref="A57:P57"/>
    <mergeCell ref="A61:P61"/>
    <mergeCell ref="A65:P65"/>
    <mergeCell ref="A77:P77"/>
    <mergeCell ref="A82:P82"/>
    <mergeCell ref="L13:O13"/>
    <mergeCell ref="P13:P14"/>
    <mergeCell ref="G12:G14"/>
    <mergeCell ref="H12:H14"/>
    <mergeCell ref="I12:I14"/>
    <mergeCell ref="J12:J14"/>
    <mergeCell ref="K12:K14"/>
    <mergeCell ref="G10:P10"/>
    <mergeCell ref="G11:H11"/>
    <mergeCell ref="I11:P11"/>
    <mergeCell ref="L12:P12"/>
    <mergeCell ref="E2:F2"/>
    <mergeCell ref="A10:A14"/>
    <mergeCell ref="B10:B14"/>
    <mergeCell ref="C10:C14"/>
    <mergeCell ref="D10:E13"/>
    <mergeCell ref="F10:F14"/>
  </mergeCells>
  <pageMargins left="0.7" right="0.7" top="0.75" bottom="0.75" header="0.3" footer="0.3"/>
  <pageSetup paperSize="9" orientation="portrait" horizontalDpi="180" verticalDpi="180" r:id="rId1"/>
  <ignoredErrors>
    <ignoredError sqref="D243 E218 D148 E142 D118" formula="1"/>
    <ignoredError sqref="I1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2022-05-18T06:51:55Z</dcterms:modified>
</cp:coreProperties>
</file>