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Лист1!$A$3:$AD$131</definedName>
  </definedNames>
  <calcPr calcId="152511"/>
</workbook>
</file>

<file path=xl/calcChain.xml><?xml version="1.0" encoding="utf-8"?>
<calcChain xmlns="http://schemas.openxmlformats.org/spreadsheetml/2006/main">
  <c r="G117" i="1" l="1"/>
  <c r="G112" i="1"/>
  <c r="G107" i="1"/>
  <c r="G100" i="1"/>
  <c r="G86" i="1"/>
  <c r="G79" i="1"/>
  <c r="G75" i="1"/>
  <c r="G73" i="1"/>
  <c r="G71" i="1"/>
  <c r="G67" i="1"/>
  <c r="G61" i="1"/>
  <c r="G60" i="1"/>
  <c r="G55" i="1"/>
  <c r="G51" i="1"/>
  <c r="G50" i="1"/>
  <c r="G42" i="1"/>
  <c r="G41" i="1"/>
  <c r="G38" i="1"/>
  <c r="G37" i="1"/>
  <c r="G30" i="1"/>
  <c r="G28" i="1"/>
  <c r="G21" i="1"/>
  <c r="G17" i="1"/>
  <c r="G14" i="1"/>
  <c r="G13" i="1"/>
  <c r="G10" i="1"/>
  <c r="G9" i="1"/>
  <c r="AC131" i="1"/>
  <c r="AC129" i="1"/>
  <c r="AC125" i="1"/>
  <c r="AC118" i="1"/>
  <c r="AC117" i="1"/>
  <c r="AC112" i="1"/>
  <c r="AC111" i="1"/>
  <c r="AC107" i="1"/>
  <c r="AC106" i="1"/>
  <c r="AC105" i="1"/>
  <c r="AC100" i="1"/>
  <c r="AC99" i="1"/>
  <c r="AC96" i="1"/>
  <c r="AC95" i="1"/>
  <c r="AC92" i="1"/>
  <c r="AC91" i="1"/>
  <c r="AC90" i="1"/>
  <c r="AC86" i="1"/>
  <c r="AC83" i="1"/>
  <c r="AC82" i="1"/>
  <c r="AC79" i="1"/>
  <c r="AC77" i="1"/>
  <c r="AC76" i="1"/>
  <c r="AC75" i="1"/>
  <c r="AC73" i="1"/>
  <c r="AC71" i="1"/>
  <c r="AC70" i="1"/>
  <c r="AC69" i="1"/>
  <c r="AC67" i="1"/>
  <c r="AC65" i="1"/>
  <c r="AC62" i="1"/>
  <c r="AC61" i="1"/>
  <c r="AC60" i="1"/>
  <c r="AC55" i="1"/>
  <c r="AC53" i="1"/>
  <c r="AC52" i="1"/>
  <c r="AC51" i="1"/>
  <c r="AC50" i="1"/>
  <c r="AC48" i="1"/>
  <c r="AC47" i="1"/>
  <c r="AC44" i="1"/>
  <c r="AC42" i="1"/>
  <c r="AC41" i="1"/>
  <c r="AC40" i="1"/>
  <c r="AC38" i="1"/>
  <c r="AC37" i="1"/>
  <c r="AC36" i="1"/>
  <c r="AC34" i="1"/>
  <c r="AC32" i="1"/>
  <c r="AC30" i="1"/>
  <c r="AC29" i="1"/>
  <c r="AC28" i="1"/>
  <c r="AC27" i="1"/>
  <c r="AC23" i="1"/>
  <c r="AC21" i="1"/>
  <c r="AC20" i="1"/>
  <c r="AC19" i="1"/>
  <c r="AC17" i="1"/>
  <c r="AC15" i="1"/>
  <c r="AC14" i="1"/>
  <c r="AC13" i="1"/>
  <c r="AC10" i="1"/>
  <c r="AC9" i="1"/>
  <c r="AC8" i="1"/>
  <c r="AC7" i="1"/>
  <c r="AA131" i="1"/>
  <c r="AA129" i="1"/>
  <c r="AA125" i="1"/>
  <c r="AA118" i="1"/>
  <c r="AA117" i="1"/>
  <c r="AA112" i="1"/>
  <c r="AA111" i="1"/>
  <c r="AA107" i="1"/>
  <c r="AA106" i="1"/>
  <c r="AA105" i="1"/>
  <c r="AA100" i="1"/>
  <c r="AA99" i="1"/>
  <c r="AA96" i="1"/>
  <c r="AA95" i="1"/>
  <c r="AA92" i="1"/>
  <c r="AA91" i="1"/>
  <c r="AA90" i="1"/>
  <c r="AA86" i="1"/>
  <c r="AA83" i="1"/>
  <c r="AA82" i="1"/>
  <c r="AA79" i="1"/>
  <c r="AA77" i="1"/>
  <c r="AA76" i="1"/>
  <c r="AA75" i="1"/>
  <c r="AA73" i="1"/>
  <c r="AA71" i="1"/>
  <c r="AA70" i="1"/>
  <c r="AA69" i="1"/>
  <c r="AA67" i="1"/>
  <c r="AA65" i="1"/>
  <c r="AA62" i="1"/>
  <c r="AA61" i="1"/>
  <c r="AA60" i="1"/>
  <c r="AA55" i="1"/>
  <c r="AA53" i="1"/>
  <c r="AA52" i="1"/>
  <c r="AA51" i="1"/>
  <c r="AA50" i="1"/>
  <c r="AA48" i="1"/>
  <c r="AA47" i="1"/>
  <c r="AA44" i="1"/>
  <c r="AA42" i="1"/>
  <c r="AA41" i="1"/>
  <c r="AA40" i="1"/>
  <c r="AA38" i="1"/>
  <c r="AA37" i="1"/>
  <c r="AA36" i="1"/>
  <c r="AA34" i="1"/>
  <c r="AA32" i="1"/>
  <c r="AA30" i="1"/>
  <c r="AA29" i="1"/>
  <c r="AA28" i="1"/>
  <c r="AA27" i="1"/>
  <c r="AA23" i="1"/>
  <c r="AA21" i="1"/>
  <c r="AA20" i="1"/>
  <c r="AA19" i="1"/>
  <c r="AA17" i="1"/>
  <c r="AA15" i="1"/>
  <c r="AA14" i="1"/>
  <c r="AA13" i="1"/>
  <c r="AA10" i="1"/>
  <c r="AA9" i="1"/>
  <c r="AA8" i="1"/>
  <c r="AA7" i="1"/>
  <c r="Y131" i="1" l="1"/>
  <c r="Y129" i="1"/>
  <c r="Y125" i="1"/>
  <c r="Y118" i="1"/>
  <c r="Y117" i="1"/>
  <c r="Y112" i="1"/>
  <c r="Y111" i="1"/>
  <c r="Y107" i="1"/>
  <c r="Y106" i="1"/>
  <c r="Y105" i="1"/>
  <c r="Y100" i="1"/>
  <c r="Y99" i="1"/>
  <c r="Y96" i="1"/>
  <c r="Y95" i="1"/>
  <c r="Y92" i="1"/>
  <c r="Y91" i="1"/>
  <c r="Y90" i="1"/>
  <c r="Y86" i="1"/>
  <c r="Y83" i="1"/>
  <c r="Y82" i="1"/>
  <c r="Y79" i="1"/>
  <c r="Y77" i="1"/>
  <c r="Y76" i="1"/>
  <c r="Y75" i="1"/>
  <c r="Y73" i="1"/>
  <c r="Y71" i="1"/>
  <c r="Y70" i="1"/>
  <c r="Y69" i="1"/>
  <c r="Y67" i="1"/>
  <c r="Y65" i="1"/>
  <c r="Y62" i="1"/>
  <c r="Y61" i="1"/>
  <c r="Y60" i="1"/>
  <c r="Y55" i="1"/>
  <c r="Y53" i="1"/>
  <c r="Y52" i="1"/>
  <c r="Y51" i="1"/>
  <c r="Y50" i="1"/>
  <c r="Y48" i="1"/>
  <c r="Y47" i="1"/>
  <c r="Y44" i="1"/>
  <c r="Y42" i="1"/>
  <c r="Y41" i="1"/>
  <c r="Y40" i="1"/>
  <c r="Y38" i="1"/>
  <c r="Y37" i="1"/>
  <c r="Y36" i="1"/>
  <c r="Y34" i="1"/>
  <c r="Y32" i="1"/>
  <c r="Y30" i="1"/>
  <c r="Y29" i="1"/>
  <c r="Y28" i="1"/>
  <c r="Y27" i="1"/>
  <c r="Y23" i="1"/>
  <c r="Y21" i="1"/>
  <c r="Y20" i="1"/>
  <c r="Y19" i="1"/>
  <c r="Y17" i="1"/>
  <c r="Y15" i="1"/>
  <c r="Y14" i="1"/>
  <c r="Y13" i="1"/>
  <c r="Y10" i="1"/>
  <c r="Y9" i="1"/>
  <c r="Y8" i="1"/>
  <c r="Y7" i="1"/>
  <c r="W131" i="1"/>
  <c r="W129" i="1"/>
  <c r="W125" i="1"/>
  <c r="W118" i="1"/>
  <c r="W117" i="1"/>
  <c r="W112" i="1"/>
  <c r="W111" i="1"/>
  <c r="W107" i="1"/>
  <c r="W106" i="1"/>
  <c r="W105" i="1"/>
  <c r="W100" i="1"/>
  <c r="W99" i="1"/>
  <c r="W96" i="1"/>
  <c r="W95" i="1"/>
  <c r="W92" i="1"/>
  <c r="W91" i="1"/>
  <c r="W90" i="1"/>
  <c r="W86" i="1"/>
  <c r="W83" i="1"/>
  <c r="W82" i="1"/>
  <c r="W79" i="1"/>
  <c r="W77" i="1"/>
  <c r="W76" i="1"/>
  <c r="W75" i="1"/>
  <c r="W73" i="1"/>
  <c r="W71" i="1"/>
  <c r="W70" i="1"/>
  <c r="W69" i="1"/>
  <c r="W67" i="1"/>
  <c r="W65" i="1"/>
  <c r="W62" i="1"/>
  <c r="W61" i="1"/>
  <c r="W60" i="1"/>
  <c r="W55" i="1"/>
  <c r="W53" i="1"/>
  <c r="W52" i="1"/>
  <c r="W51" i="1"/>
  <c r="W50" i="1"/>
  <c r="W48" i="1"/>
  <c r="W47" i="1"/>
  <c r="W44" i="1"/>
  <c r="W42" i="1"/>
  <c r="W41" i="1"/>
  <c r="W40" i="1"/>
  <c r="W38" i="1"/>
  <c r="W37" i="1"/>
  <c r="W36" i="1"/>
  <c r="W34" i="1"/>
  <c r="W32" i="1"/>
  <c r="W30" i="1"/>
  <c r="W29" i="1"/>
  <c r="W28" i="1"/>
  <c r="W27" i="1"/>
  <c r="W23" i="1"/>
  <c r="W21" i="1"/>
  <c r="W20" i="1"/>
  <c r="W19" i="1"/>
  <c r="W17" i="1"/>
  <c r="W15" i="1"/>
  <c r="W14" i="1"/>
  <c r="W13" i="1"/>
  <c r="W10" i="1"/>
  <c r="W9" i="1"/>
  <c r="W8" i="1"/>
  <c r="W7" i="1"/>
  <c r="Q131" i="1"/>
  <c r="R131" i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31" i="1"/>
  <c r="U31" i="1" s="1"/>
  <c r="T33" i="1"/>
  <c r="U33" i="1" s="1"/>
  <c r="T35" i="1"/>
  <c r="U35" i="1" s="1"/>
  <c r="T36" i="1"/>
  <c r="U36" i="1" s="1"/>
  <c r="T37" i="1"/>
  <c r="U37" i="1" s="1"/>
  <c r="T39" i="1"/>
  <c r="U39" i="1" s="1"/>
  <c r="T43" i="1"/>
  <c r="U43" i="1" s="1"/>
  <c r="T45" i="1"/>
  <c r="U45" i="1" s="1"/>
  <c r="T46" i="1"/>
  <c r="U46" i="1" s="1"/>
  <c r="T47" i="1"/>
  <c r="U47" i="1" s="1"/>
  <c r="T49" i="1"/>
  <c r="U49" i="1" s="1"/>
  <c r="T54" i="1"/>
  <c r="U54" i="1" s="1"/>
  <c r="T56" i="1"/>
  <c r="U56" i="1" s="1"/>
  <c r="T57" i="1"/>
  <c r="U57" i="1" s="1"/>
  <c r="T58" i="1"/>
  <c r="U58" i="1" s="1"/>
  <c r="T59" i="1"/>
  <c r="U59" i="1" s="1"/>
  <c r="T61" i="1"/>
  <c r="U61" i="1" s="1"/>
  <c r="T63" i="1"/>
  <c r="U63" i="1" s="1"/>
  <c r="T64" i="1"/>
  <c r="U64" i="1" s="1"/>
  <c r="T66" i="1"/>
  <c r="U66" i="1" s="1"/>
  <c r="T68" i="1"/>
  <c r="U68" i="1" s="1"/>
  <c r="T72" i="1"/>
  <c r="U72" i="1" s="1"/>
  <c r="T74" i="1"/>
  <c r="U74" i="1" s="1"/>
  <c r="T78" i="1"/>
  <c r="U78" i="1" s="1"/>
  <c r="T80" i="1"/>
  <c r="U80" i="1" s="1"/>
  <c r="T81" i="1"/>
  <c r="U81" i="1" s="1"/>
  <c r="T84" i="1"/>
  <c r="U84" i="1" s="1"/>
  <c r="T85" i="1"/>
  <c r="U85" i="1" s="1"/>
  <c r="T87" i="1"/>
  <c r="U87" i="1" s="1"/>
  <c r="T88" i="1"/>
  <c r="U88" i="1" s="1"/>
  <c r="T89" i="1"/>
  <c r="U89" i="1" s="1"/>
  <c r="T93" i="1"/>
  <c r="U93" i="1" s="1"/>
  <c r="T94" i="1"/>
  <c r="U94" i="1" s="1"/>
  <c r="T97" i="1"/>
  <c r="U97" i="1" s="1"/>
  <c r="T98" i="1"/>
  <c r="U98" i="1" s="1"/>
  <c r="T99" i="1"/>
  <c r="U99" i="1" s="1"/>
  <c r="T101" i="1"/>
  <c r="U101" i="1" s="1"/>
  <c r="T102" i="1"/>
  <c r="U102" i="1" s="1"/>
  <c r="T103" i="1"/>
  <c r="U103" i="1" s="1"/>
  <c r="T104" i="1"/>
  <c r="U104" i="1" s="1"/>
  <c r="T108" i="1"/>
  <c r="U108" i="1" s="1"/>
  <c r="T109" i="1"/>
  <c r="U109" i="1" s="1"/>
  <c r="T110" i="1"/>
  <c r="U110" i="1" s="1"/>
  <c r="T113" i="1"/>
  <c r="U113" i="1" s="1"/>
  <c r="T114" i="1"/>
  <c r="U114" i="1" s="1"/>
  <c r="T115" i="1"/>
  <c r="U115" i="1" s="1"/>
  <c r="T116" i="1"/>
  <c r="U116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6" i="1"/>
  <c r="U126" i="1" s="1"/>
  <c r="T127" i="1"/>
  <c r="U127" i="1" s="1"/>
  <c r="T128" i="1"/>
  <c r="U128" i="1" s="1"/>
  <c r="T129" i="1"/>
  <c r="U129" i="1" s="1"/>
  <c r="T130" i="1"/>
  <c r="U130" i="1" s="1"/>
  <c r="T5" i="1"/>
  <c r="U5" i="1" s="1"/>
  <c r="Q108" i="1"/>
  <c r="R108" i="1" s="1"/>
  <c r="Q109" i="1"/>
  <c r="R109" i="1" s="1"/>
  <c r="Q110" i="1"/>
  <c r="R110" i="1" s="1"/>
  <c r="Q113" i="1"/>
  <c r="R113" i="1" s="1"/>
  <c r="Q114" i="1"/>
  <c r="R114" i="1" s="1"/>
  <c r="Q115" i="1"/>
  <c r="R115" i="1" s="1"/>
  <c r="Q116" i="1"/>
  <c r="R116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6" i="1"/>
  <c r="R126" i="1" s="1"/>
  <c r="Q127" i="1"/>
  <c r="R127" i="1" s="1"/>
  <c r="Q128" i="1"/>
  <c r="R128" i="1" s="1"/>
  <c r="Q130" i="1"/>
  <c r="R130" i="1" s="1"/>
  <c r="Q5" i="1"/>
  <c r="R5" i="1" s="1"/>
  <c r="Q6" i="1"/>
  <c r="R6" i="1" s="1"/>
  <c r="Q8" i="1"/>
  <c r="R8" i="1" s="1"/>
  <c r="Q9" i="1"/>
  <c r="R9" i="1" s="1"/>
  <c r="Q10" i="1"/>
  <c r="R10" i="1" s="1"/>
  <c r="Q11" i="1"/>
  <c r="R11" i="1" s="1"/>
  <c r="Q12" i="1"/>
  <c r="R12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4" i="1"/>
  <c r="R24" i="1" s="1"/>
  <c r="Q25" i="1"/>
  <c r="R25" i="1" s="1"/>
  <c r="Q26" i="1"/>
  <c r="R26" i="1" s="1"/>
  <c r="Q27" i="1"/>
  <c r="R27" i="1" s="1"/>
  <c r="Q28" i="1"/>
  <c r="R28" i="1" s="1"/>
  <c r="Q31" i="1"/>
  <c r="R31" i="1" s="1"/>
  <c r="Q32" i="1"/>
  <c r="R32" i="1" s="1"/>
  <c r="Q33" i="1"/>
  <c r="R33" i="1" s="1"/>
  <c r="Q35" i="1"/>
  <c r="R35" i="1" s="1"/>
  <c r="Q36" i="1"/>
  <c r="R36" i="1" s="1"/>
  <c r="Q39" i="1"/>
  <c r="R39" i="1" s="1"/>
  <c r="Q42" i="1"/>
  <c r="R42" i="1" s="1"/>
  <c r="Q43" i="1"/>
  <c r="R43" i="1" s="1"/>
  <c r="Q45" i="1"/>
  <c r="R45" i="1" s="1"/>
  <c r="Q46" i="1"/>
  <c r="R46" i="1" s="1"/>
  <c r="Q49" i="1"/>
  <c r="R49" i="1" s="1"/>
  <c r="Q54" i="1"/>
  <c r="R54" i="1" s="1"/>
  <c r="Q56" i="1"/>
  <c r="R56" i="1" s="1"/>
  <c r="Q57" i="1"/>
  <c r="R57" i="1" s="1"/>
  <c r="Q58" i="1"/>
  <c r="R58" i="1" s="1"/>
  <c r="Q59" i="1"/>
  <c r="R59" i="1" s="1"/>
  <c r="Q63" i="1"/>
  <c r="R63" i="1" s="1"/>
  <c r="Q64" i="1"/>
  <c r="R64" i="1" s="1"/>
  <c r="Q66" i="1"/>
  <c r="R66" i="1" s="1"/>
  <c r="Q68" i="1"/>
  <c r="R68" i="1" s="1"/>
  <c r="Q72" i="1"/>
  <c r="R72" i="1" s="1"/>
  <c r="Q74" i="1"/>
  <c r="R74" i="1" s="1"/>
  <c r="Q78" i="1"/>
  <c r="R78" i="1" s="1"/>
  <c r="Q80" i="1"/>
  <c r="R80" i="1" s="1"/>
  <c r="Q81" i="1"/>
  <c r="R81" i="1" s="1"/>
  <c r="Q84" i="1"/>
  <c r="R84" i="1" s="1"/>
  <c r="Q85" i="1"/>
  <c r="R85" i="1" s="1"/>
  <c r="Q87" i="1"/>
  <c r="R87" i="1" s="1"/>
  <c r="Q88" i="1"/>
  <c r="R88" i="1" s="1"/>
  <c r="Q89" i="1"/>
  <c r="R89" i="1" s="1"/>
  <c r="Q93" i="1"/>
  <c r="R93" i="1" s="1"/>
  <c r="Q94" i="1"/>
  <c r="R94" i="1" s="1"/>
  <c r="Q97" i="1"/>
  <c r="R97" i="1" s="1"/>
  <c r="Q98" i="1"/>
  <c r="R98" i="1" s="1"/>
  <c r="Q101" i="1"/>
  <c r="R101" i="1" s="1"/>
  <c r="Q102" i="1"/>
  <c r="R102" i="1" s="1"/>
  <c r="Q103" i="1"/>
  <c r="R103" i="1" s="1"/>
  <c r="Q104" i="1"/>
  <c r="R104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1" i="1"/>
  <c r="L21" i="1" s="1"/>
  <c r="K22" i="1"/>
  <c r="L22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1" i="1"/>
  <c r="L31" i="1" s="1"/>
  <c r="K33" i="1"/>
  <c r="L33" i="1" s="1"/>
  <c r="K35" i="1"/>
  <c r="L35" i="1" s="1"/>
  <c r="K36" i="1"/>
  <c r="L36" i="1" s="1"/>
  <c r="K37" i="1"/>
  <c r="L37" i="1" s="1"/>
  <c r="K39" i="1"/>
  <c r="L39" i="1" s="1"/>
  <c r="K41" i="1"/>
  <c r="L41" i="1" s="1"/>
  <c r="K43" i="1"/>
  <c r="L43" i="1" s="1"/>
  <c r="K45" i="1"/>
  <c r="L45" i="1" s="1"/>
  <c r="K46" i="1"/>
  <c r="L46" i="1" s="1"/>
  <c r="K47" i="1"/>
  <c r="L47" i="1" s="1"/>
  <c r="K49" i="1"/>
  <c r="L49" i="1" s="1"/>
  <c r="K51" i="1"/>
  <c r="L51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1" i="1"/>
  <c r="L61" i="1" s="1"/>
  <c r="K63" i="1"/>
  <c r="L63" i="1" s="1"/>
  <c r="K64" i="1"/>
  <c r="L64" i="1" s="1"/>
  <c r="K65" i="1"/>
  <c r="L65" i="1" s="1"/>
  <c r="K66" i="1"/>
  <c r="L66" i="1" s="1"/>
  <c r="K68" i="1"/>
  <c r="L68" i="1" s="1"/>
  <c r="K69" i="1"/>
  <c r="L69" i="1" s="1"/>
  <c r="K71" i="1"/>
  <c r="L71" i="1" s="1"/>
  <c r="K72" i="1"/>
  <c r="L72" i="1" s="1"/>
  <c r="K73" i="1"/>
  <c r="L73" i="1" s="1"/>
  <c r="K74" i="1"/>
  <c r="L74" i="1" s="1"/>
  <c r="K75" i="1"/>
  <c r="L75" i="1" s="1"/>
  <c r="K77" i="1"/>
  <c r="L77" i="1" s="1"/>
  <c r="K78" i="1"/>
  <c r="L78" i="1" s="1"/>
  <c r="K80" i="1"/>
  <c r="L80" i="1" s="1"/>
  <c r="K81" i="1"/>
  <c r="L81" i="1" s="1"/>
  <c r="K83" i="1"/>
  <c r="L83" i="1" s="1"/>
  <c r="K84" i="1"/>
  <c r="L84" i="1" s="1"/>
  <c r="K85" i="1"/>
  <c r="L85" i="1" s="1"/>
  <c r="K87" i="1"/>
  <c r="L87" i="1" s="1"/>
  <c r="K88" i="1"/>
  <c r="L88" i="1" s="1"/>
  <c r="K89" i="1"/>
  <c r="L89" i="1" s="1"/>
  <c r="K91" i="1"/>
  <c r="L91" i="1" s="1"/>
  <c r="K93" i="1"/>
  <c r="L93" i="1" s="1"/>
  <c r="K94" i="1"/>
  <c r="L94" i="1" s="1"/>
  <c r="K95" i="1"/>
  <c r="L95" i="1" s="1"/>
  <c r="K97" i="1"/>
  <c r="L97" i="1" s="1"/>
  <c r="K98" i="1"/>
  <c r="L98" i="1" s="1"/>
  <c r="K99" i="1"/>
  <c r="L99" i="1" s="1"/>
  <c r="K101" i="1"/>
  <c r="L101" i="1" s="1"/>
  <c r="K102" i="1"/>
  <c r="L102" i="1" s="1"/>
  <c r="K103" i="1"/>
  <c r="L103" i="1" s="1"/>
  <c r="K104" i="1"/>
  <c r="L104" i="1" s="1"/>
  <c r="K105" i="1"/>
  <c r="L105" i="1" s="1"/>
  <c r="K107" i="1"/>
  <c r="L107" i="1" s="1"/>
  <c r="K108" i="1"/>
  <c r="L108" i="1" s="1"/>
  <c r="K109" i="1"/>
  <c r="L109" i="1" s="1"/>
  <c r="K110" i="1"/>
  <c r="L110" i="1" s="1"/>
  <c r="K111" i="1"/>
  <c r="L111" i="1" s="1"/>
  <c r="K113" i="1"/>
  <c r="L113" i="1" s="1"/>
  <c r="K114" i="1"/>
  <c r="L114" i="1" s="1"/>
  <c r="K115" i="1"/>
  <c r="L115" i="1" s="1"/>
  <c r="K116" i="1"/>
  <c r="L116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5" i="1"/>
  <c r="L5" i="1" s="1"/>
  <c r="K6" i="1"/>
  <c r="L6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1" i="1"/>
  <c r="I21" i="1" s="1"/>
  <c r="H22" i="1"/>
  <c r="I22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1" i="1"/>
  <c r="I31" i="1" s="1"/>
  <c r="H33" i="1"/>
  <c r="H35" i="1"/>
  <c r="I35" i="1" s="1"/>
  <c r="H36" i="1"/>
  <c r="I36" i="1" s="1"/>
  <c r="H37" i="1"/>
  <c r="I37" i="1" s="1"/>
  <c r="H39" i="1"/>
  <c r="I39" i="1" s="1"/>
  <c r="H41" i="1"/>
  <c r="I41" i="1" s="1"/>
  <c r="H43" i="1"/>
  <c r="I43" i="1" s="1"/>
  <c r="H45" i="1"/>
  <c r="I45" i="1" s="1"/>
  <c r="H46" i="1"/>
  <c r="I46" i="1" s="1"/>
  <c r="H47" i="1"/>
  <c r="I47" i="1" s="1"/>
  <c r="H49" i="1"/>
  <c r="I49" i="1" s="1"/>
  <c r="H51" i="1"/>
  <c r="I51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1" i="1"/>
  <c r="I61" i="1" s="1"/>
  <c r="H63" i="1"/>
  <c r="I63" i="1" s="1"/>
  <c r="H64" i="1"/>
  <c r="I64" i="1" s="1"/>
  <c r="H65" i="1"/>
  <c r="I65" i="1" s="1"/>
  <c r="H66" i="1"/>
  <c r="I66" i="1" s="1"/>
  <c r="H68" i="1"/>
  <c r="I68" i="1" s="1"/>
  <c r="H69" i="1"/>
  <c r="I69" i="1" s="1"/>
  <c r="H71" i="1"/>
  <c r="I71" i="1" s="1"/>
  <c r="H72" i="1"/>
  <c r="H73" i="1"/>
  <c r="I73" i="1" s="1"/>
  <c r="H74" i="1"/>
  <c r="I74" i="1" s="1"/>
  <c r="H75" i="1"/>
  <c r="I75" i="1" s="1"/>
  <c r="H77" i="1"/>
  <c r="I77" i="1" s="1"/>
  <c r="H78" i="1"/>
  <c r="I78" i="1" s="1"/>
  <c r="H80" i="1"/>
  <c r="I80" i="1" s="1"/>
  <c r="H81" i="1"/>
  <c r="I81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1" i="1"/>
  <c r="I91" i="1" s="1"/>
  <c r="H93" i="1"/>
  <c r="I93" i="1" s="1"/>
  <c r="H94" i="1"/>
  <c r="I94" i="1" s="1"/>
  <c r="H95" i="1"/>
  <c r="I95" i="1" s="1"/>
  <c r="H97" i="1"/>
  <c r="I97" i="1" s="1"/>
  <c r="H98" i="1"/>
  <c r="I98" i="1" s="1"/>
  <c r="H99" i="1"/>
  <c r="I99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3" i="1"/>
  <c r="I113" i="1" s="1"/>
  <c r="H114" i="1"/>
  <c r="I114" i="1" s="1"/>
  <c r="H115" i="1"/>
  <c r="I115" i="1" s="1"/>
  <c r="H116" i="1"/>
  <c r="I116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H127" i="1"/>
  <c r="I127" i="1" s="1"/>
  <c r="H128" i="1"/>
  <c r="I128" i="1" s="1"/>
  <c r="H129" i="1"/>
  <c r="I129" i="1" s="1"/>
  <c r="H130" i="1"/>
  <c r="I130" i="1" s="1"/>
  <c r="H131" i="1"/>
  <c r="I131" i="1" s="1"/>
  <c r="I33" i="1"/>
  <c r="I72" i="1"/>
  <c r="I126" i="1"/>
  <c r="H5" i="1"/>
  <c r="I5" i="1" s="1"/>
  <c r="H6" i="1"/>
  <c r="I6" i="1" s="1"/>
  <c r="N7" i="1"/>
  <c r="O7" i="1" s="1"/>
  <c r="K7" i="1"/>
  <c r="L7" i="1" s="1"/>
  <c r="E13" i="1"/>
  <c r="H7" i="1"/>
  <c r="I7" i="1" s="1"/>
  <c r="G1" i="1"/>
  <c r="F131" i="1"/>
  <c r="T131" i="1" s="1"/>
  <c r="U131" i="1" s="1"/>
  <c r="F129" i="1"/>
  <c r="Q129" i="1" s="1"/>
  <c r="R129" i="1" s="1"/>
  <c r="F125" i="1"/>
  <c r="F118" i="1"/>
  <c r="T118" i="1" s="1"/>
  <c r="U118" i="1" s="1"/>
  <c r="F117" i="1"/>
  <c r="F112" i="1"/>
  <c r="T112" i="1" s="1"/>
  <c r="U112" i="1" s="1"/>
  <c r="F111" i="1"/>
  <c r="F107" i="1"/>
  <c r="T107" i="1" s="1"/>
  <c r="U107" i="1" s="1"/>
  <c r="F106" i="1"/>
  <c r="F105" i="1"/>
  <c r="F100" i="1"/>
  <c r="F99" i="1"/>
  <c r="Q99" i="1" s="1"/>
  <c r="R99" i="1" s="1"/>
  <c r="F96" i="1"/>
  <c r="F95" i="1"/>
  <c r="F92" i="1"/>
  <c r="F91" i="1"/>
  <c r="Q91" i="1" s="1"/>
  <c r="R91" i="1" s="1"/>
  <c r="F90" i="1"/>
  <c r="F86" i="1"/>
  <c r="F83" i="1"/>
  <c r="F82" i="1"/>
  <c r="F79" i="1"/>
  <c r="F77" i="1"/>
  <c r="F76" i="1"/>
  <c r="F75" i="1"/>
  <c r="Q75" i="1" s="1"/>
  <c r="R75" i="1" s="1"/>
  <c r="F73" i="1"/>
  <c r="F71" i="1"/>
  <c r="Q71" i="1" s="1"/>
  <c r="R71" i="1" s="1"/>
  <c r="F70" i="1"/>
  <c r="F69" i="1"/>
  <c r="F67" i="1"/>
  <c r="F65" i="1"/>
  <c r="F62" i="1"/>
  <c r="F61" i="1"/>
  <c r="Q61" i="1" s="1"/>
  <c r="R61" i="1" s="1"/>
  <c r="F60" i="1"/>
  <c r="F55" i="1"/>
  <c r="F53" i="1"/>
  <c r="F52" i="1"/>
  <c r="F51" i="1"/>
  <c r="F50" i="1"/>
  <c r="F48" i="1"/>
  <c r="F47" i="1"/>
  <c r="Q47" i="1" s="1"/>
  <c r="R47" i="1" s="1"/>
  <c r="F44" i="1"/>
  <c r="F42" i="1"/>
  <c r="T42" i="1" s="1"/>
  <c r="U42" i="1" s="1"/>
  <c r="F41" i="1"/>
  <c r="F40" i="1"/>
  <c r="T40" i="1" s="1"/>
  <c r="U40" i="1" s="1"/>
  <c r="F38" i="1"/>
  <c r="F37" i="1"/>
  <c r="Q37" i="1" s="1"/>
  <c r="R37" i="1" s="1"/>
  <c r="F34" i="1"/>
  <c r="F32" i="1"/>
  <c r="T32" i="1" s="1"/>
  <c r="U32" i="1" s="1"/>
  <c r="F30" i="1"/>
  <c r="F29" i="1"/>
  <c r="F23" i="1"/>
  <c r="F20" i="1"/>
  <c r="T20" i="1" s="1"/>
  <c r="U20" i="1" s="1"/>
  <c r="F13" i="1"/>
  <c r="F7" i="1"/>
  <c r="Q7" i="1" s="1"/>
  <c r="R7" i="1" s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5" i="1"/>
  <c r="AD7" i="1" l="1"/>
  <c r="Q13" i="1"/>
  <c r="R13" i="1" s="1"/>
  <c r="T13" i="1"/>
  <c r="U13" i="1" s="1"/>
  <c r="T23" i="1"/>
  <c r="U23" i="1" s="1"/>
  <c r="Q23" i="1"/>
  <c r="R23" i="1" s="1"/>
  <c r="T30" i="1"/>
  <c r="U30" i="1" s="1"/>
  <c r="K30" i="1"/>
  <c r="L30" i="1" s="1"/>
  <c r="H30" i="1"/>
  <c r="I30" i="1" s="1"/>
  <c r="Q30" i="1"/>
  <c r="R30" i="1" s="1"/>
  <c r="T34" i="1"/>
  <c r="U34" i="1" s="1"/>
  <c r="K34" i="1"/>
  <c r="L34" i="1" s="1"/>
  <c r="H34" i="1"/>
  <c r="I34" i="1" s="1"/>
  <c r="Q34" i="1"/>
  <c r="R34" i="1" s="1"/>
  <c r="T38" i="1"/>
  <c r="U38" i="1" s="1"/>
  <c r="Q38" i="1"/>
  <c r="R38" i="1" s="1"/>
  <c r="K38" i="1"/>
  <c r="L38" i="1" s="1"/>
  <c r="H38" i="1"/>
  <c r="I38" i="1" s="1"/>
  <c r="Q41" i="1"/>
  <c r="R41" i="1" s="1"/>
  <c r="T41" i="1"/>
  <c r="U41" i="1" s="1"/>
  <c r="T44" i="1"/>
  <c r="U44" i="1" s="1"/>
  <c r="Q44" i="1"/>
  <c r="R44" i="1" s="1"/>
  <c r="K44" i="1"/>
  <c r="L44" i="1" s="1"/>
  <c r="H44" i="1"/>
  <c r="I44" i="1" s="1"/>
  <c r="T48" i="1"/>
  <c r="U48" i="1" s="1"/>
  <c r="Q48" i="1"/>
  <c r="R48" i="1" s="1"/>
  <c r="K48" i="1"/>
  <c r="L48" i="1" s="1"/>
  <c r="H48" i="1"/>
  <c r="I48" i="1" s="1"/>
  <c r="Q51" i="1"/>
  <c r="R51" i="1" s="1"/>
  <c r="T51" i="1"/>
  <c r="U51" i="1" s="1"/>
  <c r="T53" i="1"/>
  <c r="U53" i="1" s="1"/>
  <c r="Q53" i="1"/>
  <c r="R53" i="1" s="1"/>
  <c r="T60" i="1"/>
  <c r="U60" i="1" s="1"/>
  <c r="Q60" i="1"/>
  <c r="R60" i="1" s="1"/>
  <c r="K60" i="1"/>
  <c r="L60" i="1" s="1"/>
  <c r="H60" i="1"/>
  <c r="I60" i="1" s="1"/>
  <c r="T62" i="1"/>
  <c r="U62" i="1" s="1"/>
  <c r="Q62" i="1"/>
  <c r="R62" i="1" s="1"/>
  <c r="K62" i="1"/>
  <c r="L62" i="1" s="1"/>
  <c r="H62" i="1"/>
  <c r="I62" i="1" s="1"/>
  <c r="T67" i="1"/>
  <c r="U67" i="1" s="1"/>
  <c r="Q67" i="1"/>
  <c r="R67" i="1" s="1"/>
  <c r="T70" i="1"/>
  <c r="U70" i="1" s="1"/>
  <c r="Q70" i="1"/>
  <c r="R70" i="1" s="1"/>
  <c r="K70" i="1"/>
  <c r="L70" i="1" s="1"/>
  <c r="H70" i="1"/>
  <c r="I70" i="1" s="1"/>
  <c r="Q73" i="1"/>
  <c r="R73" i="1" s="1"/>
  <c r="T73" i="1"/>
  <c r="U73" i="1" s="1"/>
  <c r="T76" i="1"/>
  <c r="U76" i="1" s="1"/>
  <c r="Q76" i="1"/>
  <c r="R76" i="1" s="1"/>
  <c r="K76" i="1"/>
  <c r="L76" i="1" s="1"/>
  <c r="H76" i="1"/>
  <c r="I76" i="1" s="1"/>
  <c r="T79" i="1"/>
  <c r="U79" i="1" s="1"/>
  <c r="Q79" i="1"/>
  <c r="R79" i="1" s="1"/>
  <c r="Q83" i="1"/>
  <c r="R83" i="1" s="1"/>
  <c r="T83" i="1"/>
  <c r="U83" i="1" s="1"/>
  <c r="T90" i="1"/>
  <c r="U90" i="1" s="1"/>
  <c r="Q90" i="1"/>
  <c r="R90" i="1" s="1"/>
  <c r="K90" i="1"/>
  <c r="L90" i="1" s="1"/>
  <c r="H90" i="1"/>
  <c r="I90" i="1" s="1"/>
  <c r="T92" i="1"/>
  <c r="U92" i="1" s="1"/>
  <c r="Q92" i="1"/>
  <c r="R92" i="1" s="1"/>
  <c r="K92" i="1"/>
  <c r="L92" i="1" s="1"/>
  <c r="H92" i="1"/>
  <c r="I92" i="1" s="1"/>
  <c r="T96" i="1"/>
  <c r="U96" i="1" s="1"/>
  <c r="Q96" i="1"/>
  <c r="R96" i="1" s="1"/>
  <c r="K96" i="1"/>
  <c r="L96" i="1" s="1"/>
  <c r="H96" i="1"/>
  <c r="I96" i="1" s="1"/>
  <c r="T100" i="1"/>
  <c r="U100" i="1" s="1"/>
  <c r="Q100" i="1"/>
  <c r="R100" i="1" s="1"/>
  <c r="K100" i="1"/>
  <c r="L100" i="1" s="1"/>
  <c r="H100" i="1"/>
  <c r="I100" i="1" s="1"/>
  <c r="T106" i="1"/>
  <c r="U106" i="1" s="1"/>
  <c r="Q106" i="1"/>
  <c r="R106" i="1" s="1"/>
  <c r="K106" i="1"/>
  <c r="L106" i="1" s="1"/>
  <c r="H106" i="1"/>
  <c r="I106" i="1" s="1"/>
  <c r="Q111" i="1"/>
  <c r="R111" i="1" s="1"/>
  <c r="T111" i="1"/>
  <c r="U111" i="1" s="1"/>
  <c r="T117" i="1"/>
  <c r="U117" i="1" s="1"/>
  <c r="Q117" i="1"/>
  <c r="R117" i="1" s="1"/>
  <c r="Q125" i="1"/>
  <c r="R125" i="1" s="1"/>
  <c r="T125" i="1"/>
  <c r="U125" i="1" s="1"/>
  <c r="H117" i="1"/>
  <c r="I117" i="1" s="1"/>
  <c r="H79" i="1"/>
  <c r="I79" i="1" s="1"/>
  <c r="H67" i="1"/>
  <c r="I67" i="1" s="1"/>
  <c r="H53" i="1"/>
  <c r="I53" i="1" s="1"/>
  <c r="H23" i="1"/>
  <c r="I23" i="1" s="1"/>
  <c r="K117" i="1"/>
  <c r="L117" i="1" s="1"/>
  <c r="K79" i="1"/>
  <c r="L79" i="1" s="1"/>
  <c r="K67" i="1"/>
  <c r="L67" i="1" s="1"/>
  <c r="K53" i="1"/>
  <c r="L53" i="1" s="1"/>
  <c r="K23" i="1"/>
  <c r="L23" i="1" s="1"/>
  <c r="T29" i="1"/>
  <c r="U29" i="1" s="1"/>
  <c r="Q29" i="1"/>
  <c r="R29" i="1" s="1"/>
  <c r="T50" i="1"/>
  <c r="U50" i="1" s="1"/>
  <c r="Q50" i="1"/>
  <c r="R50" i="1" s="1"/>
  <c r="T52" i="1"/>
  <c r="U52" i="1" s="1"/>
  <c r="Q52" i="1"/>
  <c r="R52" i="1" s="1"/>
  <c r="T55" i="1"/>
  <c r="U55" i="1" s="1"/>
  <c r="Q55" i="1"/>
  <c r="R55" i="1" s="1"/>
  <c r="T65" i="1"/>
  <c r="U65" i="1" s="1"/>
  <c r="Q65" i="1"/>
  <c r="R65" i="1" s="1"/>
  <c r="T69" i="1"/>
  <c r="U69" i="1" s="1"/>
  <c r="Q69" i="1"/>
  <c r="R69" i="1" s="1"/>
  <c r="T77" i="1"/>
  <c r="U77" i="1" s="1"/>
  <c r="Q77" i="1"/>
  <c r="R77" i="1" s="1"/>
  <c r="T82" i="1"/>
  <c r="U82" i="1" s="1"/>
  <c r="Q82" i="1"/>
  <c r="R82" i="1" s="1"/>
  <c r="T86" i="1"/>
  <c r="U86" i="1" s="1"/>
  <c r="Q86" i="1"/>
  <c r="R86" i="1" s="1"/>
  <c r="T95" i="1"/>
  <c r="U95" i="1" s="1"/>
  <c r="Q95" i="1"/>
  <c r="R95" i="1" s="1"/>
  <c r="T105" i="1"/>
  <c r="U105" i="1" s="1"/>
  <c r="Q105" i="1"/>
  <c r="R105" i="1" s="1"/>
  <c r="N15" i="1"/>
  <c r="O15" i="1" s="1"/>
  <c r="AD15" i="1" s="1"/>
  <c r="N16" i="1"/>
  <c r="O16" i="1" s="1"/>
  <c r="N17" i="1"/>
  <c r="O17" i="1" s="1"/>
  <c r="AD17" i="1" s="1"/>
  <c r="N18" i="1"/>
  <c r="O18" i="1" s="1"/>
  <c r="N19" i="1"/>
  <c r="O19" i="1" s="1"/>
  <c r="AD19" i="1" s="1"/>
  <c r="N20" i="1"/>
  <c r="O20" i="1" s="1"/>
  <c r="N21" i="1"/>
  <c r="O21" i="1" s="1"/>
  <c r="AD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AD27" i="1" s="1"/>
  <c r="N28" i="1"/>
  <c r="O28" i="1" s="1"/>
  <c r="AD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AD36" i="1" s="1"/>
  <c r="N37" i="1"/>
  <c r="O37" i="1" s="1"/>
  <c r="AD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AD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AD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AD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AD129" i="1" s="1"/>
  <c r="Q107" i="1"/>
  <c r="R107" i="1" s="1"/>
  <c r="H118" i="1"/>
  <c r="I118" i="1" s="1"/>
  <c r="H112" i="1"/>
  <c r="I112" i="1" s="1"/>
  <c r="H86" i="1"/>
  <c r="I86" i="1" s="1"/>
  <c r="H82" i="1"/>
  <c r="I82" i="1" s="1"/>
  <c r="H52" i="1"/>
  <c r="I52" i="1" s="1"/>
  <c r="H50" i="1"/>
  <c r="I50" i="1" s="1"/>
  <c r="H42" i="1"/>
  <c r="I42" i="1" s="1"/>
  <c r="H40" i="1"/>
  <c r="I40" i="1" s="1"/>
  <c r="H32" i="1"/>
  <c r="I32" i="1" s="1"/>
  <c r="H20" i="1"/>
  <c r="I20" i="1" s="1"/>
  <c r="K118" i="1"/>
  <c r="L118" i="1" s="1"/>
  <c r="K112" i="1"/>
  <c r="L112" i="1" s="1"/>
  <c r="K86" i="1"/>
  <c r="L86" i="1" s="1"/>
  <c r="K82" i="1"/>
  <c r="L82" i="1" s="1"/>
  <c r="K52" i="1"/>
  <c r="L52" i="1" s="1"/>
  <c r="K50" i="1"/>
  <c r="L50" i="1" s="1"/>
  <c r="K42" i="1"/>
  <c r="L42" i="1" s="1"/>
  <c r="K40" i="1"/>
  <c r="L40" i="1" s="1"/>
  <c r="K32" i="1"/>
  <c r="L32" i="1" s="1"/>
  <c r="K20" i="1"/>
  <c r="L20" i="1" s="1"/>
  <c r="N6" i="1"/>
  <c r="O6" i="1" s="1"/>
  <c r="N5" i="1"/>
  <c r="O5" i="1" s="1"/>
  <c r="N14" i="1"/>
  <c r="O14" i="1" s="1"/>
  <c r="AD14" i="1" s="1"/>
  <c r="N13" i="1"/>
  <c r="O13" i="1" s="1"/>
  <c r="N12" i="1"/>
  <c r="O12" i="1" s="1"/>
  <c r="N11" i="1"/>
  <c r="O11" i="1" s="1"/>
  <c r="N10" i="1"/>
  <c r="O10" i="1" s="1"/>
  <c r="AD10" i="1" s="1"/>
  <c r="N9" i="1"/>
  <c r="O9" i="1" s="1"/>
  <c r="AD9" i="1" s="1"/>
  <c r="N8" i="1"/>
  <c r="O8" i="1" s="1"/>
  <c r="AD8" i="1" s="1"/>
  <c r="N131" i="1"/>
  <c r="O131" i="1" s="1"/>
  <c r="AD131" i="1" s="1"/>
  <c r="N130" i="1"/>
  <c r="O130" i="1" s="1"/>
  <c r="Q40" i="1"/>
  <c r="R40" i="1" s="1"/>
  <c r="Q112" i="1"/>
  <c r="R112" i="1" s="1"/>
  <c r="T91" i="1"/>
  <c r="U91" i="1" s="1"/>
  <c r="T75" i="1"/>
  <c r="U75" i="1" s="1"/>
  <c r="T71" i="1"/>
  <c r="U71" i="1" s="1"/>
  <c r="AD13" i="1" l="1"/>
  <c r="AD125" i="1"/>
  <c r="AD111" i="1"/>
  <c r="AD107" i="1"/>
  <c r="AD105" i="1"/>
  <c r="AD95" i="1"/>
  <c r="AD91" i="1"/>
  <c r="AD83" i="1"/>
  <c r="AD77" i="1"/>
  <c r="AD75" i="1"/>
  <c r="AD73" i="1"/>
  <c r="AD71" i="1"/>
  <c r="AD69" i="1"/>
  <c r="AD65" i="1"/>
  <c r="AD55" i="1"/>
  <c r="AD51" i="1"/>
  <c r="AD41" i="1"/>
  <c r="AD29" i="1"/>
  <c r="AD34" i="1"/>
  <c r="AD30" i="1"/>
  <c r="AD32" i="1"/>
  <c r="AD42" i="1"/>
  <c r="AD52" i="1"/>
  <c r="AD86" i="1"/>
  <c r="AD118" i="1"/>
  <c r="AD23" i="1"/>
  <c r="AD67" i="1"/>
  <c r="AD117" i="1"/>
  <c r="AD20" i="1"/>
  <c r="AD40" i="1"/>
  <c r="AD50" i="1"/>
  <c r="AD82" i="1"/>
  <c r="AD112" i="1"/>
  <c r="AD53" i="1"/>
  <c r="AD79" i="1"/>
  <c r="AD106" i="1"/>
  <c r="AD100" i="1"/>
  <c r="AD96" i="1"/>
  <c r="AD92" i="1"/>
  <c r="AD90" i="1"/>
  <c r="AD76" i="1"/>
  <c r="AD70" i="1"/>
  <c r="AD62" i="1"/>
  <c r="AD60" i="1"/>
  <c r="AD48" i="1"/>
  <c r="AD44" i="1"/>
  <c r="AD38" i="1"/>
</calcChain>
</file>

<file path=xl/sharedStrings.xml><?xml version="1.0" encoding="utf-8"?>
<sst xmlns="http://schemas.openxmlformats.org/spreadsheetml/2006/main" count="554" uniqueCount="283">
  <si>
    <t>№ п/п</t>
  </si>
  <si>
    <t>Группа</t>
  </si>
  <si>
    <t>Управляющая компания</t>
  </si>
  <si>
    <t>ОГРН/ОГРНИП</t>
  </si>
  <si>
    <t>ООО УК "Атлант"</t>
  </si>
  <si>
    <t>1207500004073</t>
  </si>
  <si>
    <t>ООО "Домоцентр"</t>
  </si>
  <si>
    <t>1197536002498</t>
  </si>
  <si>
    <t>ООО "Забайкальская управляющая компания"</t>
  </si>
  <si>
    <t>1167536056115</t>
  </si>
  <si>
    <t>ООО УК "Стройтехсервис Шилка"</t>
  </si>
  <si>
    <t>1097527000702</t>
  </si>
  <si>
    <t>ООО УК "Шестая</t>
  </si>
  <si>
    <t>1107536000241</t>
  </si>
  <si>
    <t>ООО УК "Железнодорожная"</t>
  </si>
  <si>
    <t>1207500003215</t>
  </si>
  <si>
    <t>ООО УК "СПК"</t>
  </si>
  <si>
    <t>1197536003125</t>
  </si>
  <si>
    <t>ООО УК "На Связи"</t>
  </si>
  <si>
    <t>1237500007579</t>
  </si>
  <si>
    <t>ООО УК "Ингода"</t>
  </si>
  <si>
    <t>1157536007881</t>
  </si>
  <si>
    <t>ООО УК "Домашний очаг"</t>
  </si>
  <si>
    <t>1167536055554</t>
  </si>
  <si>
    <t>ООО "Домоуправление-2"</t>
  </si>
  <si>
    <t>1127527000237</t>
  </si>
  <si>
    <t>ООО УК "Ритм-Первомайск"</t>
  </si>
  <si>
    <t>1177536004062</t>
  </si>
  <si>
    <t>ООО УК "Центр"</t>
  </si>
  <si>
    <t xml:space="preserve"> 1167536054333</t>
  </si>
  <si>
    <t>ИП "Протвень Б.С."</t>
  </si>
  <si>
    <t>314753810400012</t>
  </si>
  <si>
    <t>ООО УК "Сапфир"</t>
  </si>
  <si>
    <t>1087505000648</t>
  </si>
  <si>
    <t>ООО ЧАЗ "Трудовой ресурс"</t>
  </si>
  <si>
    <t>1197536006722</t>
  </si>
  <si>
    <t>ООО "Кварта-Л"</t>
  </si>
  <si>
    <t>1117536011889</t>
  </si>
  <si>
    <t>ООО "Престиж"</t>
  </si>
  <si>
    <t>1067536046797</t>
  </si>
  <si>
    <t>ООО "Уют дом"</t>
  </si>
  <si>
    <t>1247500005279</t>
  </si>
  <si>
    <t>ООО "Домсервис"</t>
  </si>
  <si>
    <t>1157536007023</t>
  </si>
  <si>
    <t>ООО УК "Каннон"</t>
  </si>
  <si>
    <t>1242700014402</t>
  </si>
  <si>
    <t>ООО УК "Хорошая"</t>
  </si>
  <si>
    <t>1217500006349</t>
  </si>
  <si>
    <t>ООО ЖУК "Антей"</t>
  </si>
  <si>
    <t>1067536042694</t>
  </si>
  <si>
    <t>ООО УК "Вектор"</t>
  </si>
  <si>
    <t>1087536006183</t>
  </si>
  <si>
    <t>ООО УК "Четвертая"</t>
  </si>
  <si>
    <t>1077536008296</t>
  </si>
  <si>
    <t>ООО "Лидер"</t>
  </si>
  <si>
    <t>1057536070900</t>
  </si>
  <si>
    <t>УО ООО "ЖЭУ Хилок"</t>
  </si>
  <si>
    <t>1107538000118</t>
  </si>
  <si>
    <t>ООО УК "Энергожилстрой"</t>
  </si>
  <si>
    <t>1077536008714</t>
  </si>
  <si>
    <t>ООО УК "Нарспи"</t>
  </si>
  <si>
    <t>1167536056808</t>
  </si>
  <si>
    <t>ООО УК "Читинка"</t>
  </si>
  <si>
    <t>1127536007235</t>
  </si>
  <si>
    <t>АО "Империал"</t>
  </si>
  <si>
    <t>1127536000987</t>
  </si>
  <si>
    <t>ООО "Герда-Дровянная"</t>
  </si>
  <si>
    <t>1227500005017</t>
  </si>
  <si>
    <t>ОАО "Служба заказчика"</t>
  </si>
  <si>
    <t xml:space="preserve"> 1107536000340</t>
  </si>
  <si>
    <t>ООО "Сити-Сервис"</t>
  </si>
  <si>
    <t>1117536001340</t>
  </si>
  <si>
    <t>ООО "Домувид"</t>
  </si>
  <si>
    <t>1177536002600</t>
  </si>
  <si>
    <t>ООО УО "Каштак"</t>
  </si>
  <si>
    <t>1067536052363</t>
  </si>
  <si>
    <t>ООО УК "Фарос"</t>
  </si>
  <si>
    <t>1077536011959</t>
  </si>
  <si>
    <t>ООО УК "Пятая"</t>
  </si>
  <si>
    <t>1137536001272</t>
  </si>
  <si>
    <t>ООО "СибСтройКом"</t>
  </si>
  <si>
    <t>1077536005953</t>
  </si>
  <si>
    <t>ООО "Надежда"</t>
  </si>
  <si>
    <t>1067538004533</t>
  </si>
  <si>
    <t>ООО УК "Солнечный город"</t>
  </si>
  <si>
    <t>1247500001649</t>
  </si>
  <si>
    <t>ООО "Дас"</t>
  </si>
  <si>
    <t>1217500006888</t>
  </si>
  <si>
    <t>ООО УК "Бытсервис"</t>
  </si>
  <si>
    <t>1087536003081</t>
  </si>
  <si>
    <t>ООО УК "Северный"</t>
  </si>
  <si>
    <t>1117536004310</t>
  </si>
  <si>
    <t>ООО УК "Партнер Чита"</t>
  </si>
  <si>
    <t>1197536003059</t>
  </si>
  <si>
    <t>ООО "Социальное Агентство "Перспектива"</t>
  </si>
  <si>
    <t>1167536054510</t>
  </si>
  <si>
    <t>ООО УК "Кенон-2"</t>
  </si>
  <si>
    <t>1157536003074</t>
  </si>
  <si>
    <t>ООО УК "Луч"</t>
  </si>
  <si>
    <t>1157580010246</t>
  </si>
  <si>
    <t>ООО УК "Эксперт"</t>
  </si>
  <si>
    <t>1207500004161</t>
  </si>
  <si>
    <t>ООО "Лидер" ЖЭУ - 10 участок 2</t>
  </si>
  <si>
    <t>1087536010748</t>
  </si>
  <si>
    <t>ООО УК "РЭЦ"</t>
  </si>
  <si>
    <t>1087536008152</t>
  </si>
  <si>
    <t>МАНУ "Благоустройство"</t>
  </si>
  <si>
    <t>1137505000071</t>
  </si>
  <si>
    <t>ООО УК "Мой дом"</t>
  </si>
  <si>
    <t>1247500000330</t>
  </si>
  <si>
    <t>АО УК "Гильдия"</t>
  </si>
  <si>
    <t xml:space="preserve"> 1215000102184</t>
  </si>
  <si>
    <t>ООО УК "Гарант Балей"</t>
  </si>
  <si>
    <t>1247500000285</t>
  </si>
  <si>
    <t>ООО УК "Ленина 52 А"</t>
  </si>
  <si>
    <t>1097536000517</t>
  </si>
  <si>
    <t>ООО УК "Журавлева 68"</t>
  </si>
  <si>
    <t>1097536000528</t>
  </si>
  <si>
    <t>ООО "Полимер"</t>
  </si>
  <si>
    <t xml:space="preserve"> 1067536049074</t>
  </si>
  <si>
    <t>ООО УО "Краском"</t>
  </si>
  <si>
    <t>1117536012692</t>
  </si>
  <si>
    <t>ООО УК "Опытный"</t>
  </si>
  <si>
    <t>1107536003068</t>
  </si>
  <si>
    <t>ООО УК "Ритм"</t>
  </si>
  <si>
    <t>1147536004241</t>
  </si>
  <si>
    <t>ООО УК "Романова"</t>
  </si>
  <si>
    <t>1167536055532</t>
  </si>
  <si>
    <t>ООО УК "Нагорная 85А"</t>
  </si>
  <si>
    <t>1097536000540</t>
  </si>
  <si>
    <t>ИП "Казаков М.О"</t>
  </si>
  <si>
    <t>324750000024159</t>
  </si>
  <si>
    <t>ООО УК "Коммунальные системы"</t>
  </si>
  <si>
    <t>1157530000044</t>
  </si>
  <si>
    <t>ООО УК "Альтернатива"</t>
  </si>
  <si>
    <t>1067536052418</t>
  </si>
  <si>
    <t>ООО УК "Прогресс"</t>
  </si>
  <si>
    <t>1087536004819</t>
  </si>
  <si>
    <t>ООО "Управдом"</t>
  </si>
  <si>
    <t>1147536004032</t>
  </si>
  <si>
    <t>ООО УК "Гарант"</t>
  </si>
  <si>
    <t>1077536014874</t>
  </si>
  <si>
    <t>ООО "Союз жилых домов"</t>
  </si>
  <si>
    <t>1077536010023</t>
  </si>
  <si>
    <t>ООО "Технологии комфорта"</t>
  </si>
  <si>
    <t xml:space="preserve"> 1217500001762</t>
  </si>
  <si>
    <t>ООО УК "Ритм-Чернышевск"</t>
  </si>
  <si>
    <t>1227500004192</t>
  </si>
  <si>
    <t>ООО "Оригинал"</t>
  </si>
  <si>
    <t>1237500000385</t>
  </si>
  <si>
    <t>ООО "РД Сервис"</t>
  </si>
  <si>
    <t>1225200046939</t>
  </si>
  <si>
    <t>ООО УК "Фаворит"</t>
  </si>
  <si>
    <t>1097536000539</t>
  </si>
  <si>
    <t>ООО "Кокуй-Сервис"</t>
  </si>
  <si>
    <t>1217500004842</t>
  </si>
  <si>
    <t>ООО УК "Бастион"</t>
  </si>
  <si>
    <t>1207500002599</t>
  </si>
  <si>
    <t>ООО УК "Жилмассив"</t>
  </si>
  <si>
    <t>1207500002984</t>
  </si>
  <si>
    <t>ООО УК "Регион"</t>
  </si>
  <si>
    <t>1137536001283</t>
  </si>
  <si>
    <t>ООО АСК "Новый Дом"</t>
  </si>
  <si>
    <t>1127536004815</t>
  </si>
  <si>
    <t>ООО УК "Альфа"</t>
  </si>
  <si>
    <t>1077536010177</t>
  </si>
  <si>
    <t>ООО УК "Монолит"</t>
  </si>
  <si>
    <t>1187536005172</t>
  </si>
  <si>
    <t>МАУ ЖКХБ "Улетовское"</t>
  </si>
  <si>
    <t>1227500003367</t>
  </si>
  <si>
    <t>ООО УК "Альянс"</t>
  </si>
  <si>
    <t>1127538000358</t>
  </si>
  <si>
    <t>ООО "Эталон"</t>
  </si>
  <si>
    <t>1067536043915</t>
  </si>
  <si>
    <t>ООО УК "Ваш Выбор"</t>
  </si>
  <si>
    <t>1227500006777</t>
  </si>
  <si>
    <t>ООО "Жилфонд"</t>
  </si>
  <si>
    <t>1087513000079</t>
  </si>
  <si>
    <t>ООО "Фортуна"</t>
  </si>
  <si>
    <t>1157536004372</t>
  </si>
  <si>
    <t>ООО УК "Мы вместе"</t>
  </si>
  <si>
    <t>1187536003192</t>
  </si>
  <si>
    <t>ООО "ЗабайкалДомоСервис"</t>
  </si>
  <si>
    <t>1087536004874</t>
  </si>
  <si>
    <t>ООО УК "Жилком-Сити"</t>
  </si>
  <si>
    <t>1197536007240</t>
  </si>
  <si>
    <t>ООО УК "Новое время"</t>
  </si>
  <si>
    <t>1217500002455</t>
  </si>
  <si>
    <t>ООО УК "Доверие"</t>
  </si>
  <si>
    <t>1147536005990</t>
  </si>
  <si>
    <t>ООО "Технологии комфорта "Чита"</t>
  </si>
  <si>
    <t>1227500001816</t>
  </si>
  <si>
    <t>ООО "Кварц"</t>
  </si>
  <si>
    <t>1027500586101</t>
  </si>
  <si>
    <t>ООО УК "Новая"</t>
  </si>
  <si>
    <t>1197536007195</t>
  </si>
  <si>
    <t>ООО УК "Экстрим"</t>
  </si>
  <si>
    <t>1227500005732</t>
  </si>
  <si>
    <t>ООО УК "Алиал"</t>
  </si>
  <si>
    <t>1227500000386</t>
  </si>
  <si>
    <t>ООО "Согласие"</t>
  </si>
  <si>
    <t>1107527000130</t>
  </si>
  <si>
    <t>ООО "ЖКХ пгт. Первомайский"</t>
  </si>
  <si>
    <t>1187536005249</t>
  </si>
  <si>
    <t>ООО "Хороший дом"</t>
  </si>
  <si>
    <t>1147536005110</t>
  </si>
  <si>
    <t>ООО "РУЭК-ГРЭС"</t>
  </si>
  <si>
    <t>1147536003196</t>
  </si>
  <si>
    <t>ООО "Кодар"</t>
  </si>
  <si>
    <t>1207500001136</t>
  </si>
  <si>
    <t>ООО УК "Успех"</t>
  </si>
  <si>
    <t>1167536054575</t>
  </si>
  <si>
    <t>ООО УК "Ива"</t>
  </si>
  <si>
    <t>1127515000216</t>
  </si>
  <si>
    <t>ООО "Элит-Сервис"</t>
  </si>
  <si>
    <t>1057536107947</t>
  </si>
  <si>
    <t>ООО "Сервис"</t>
  </si>
  <si>
    <t>1077536013807</t>
  </si>
  <si>
    <t>ООО УК "Жилищная компания"</t>
  </si>
  <si>
    <t>1097536006721</t>
  </si>
  <si>
    <t>ООО "Технологии комфорта "Антипиха"</t>
  </si>
  <si>
    <t>1217500002830</t>
  </si>
  <si>
    <t>ООО УК "Рассвет"</t>
  </si>
  <si>
    <t>1237500006358</t>
  </si>
  <si>
    <t>ООО УК "Уэкс"</t>
  </si>
  <si>
    <t>1207700423908</t>
  </si>
  <si>
    <t>ООО УК "Авиатор"</t>
  </si>
  <si>
    <t>1177536005206</t>
  </si>
  <si>
    <t>ООО "ССЗ-Управление"</t>
  </si>
  <si>
    <t>1037521002122</t>
  </si>
  <si>
    <t>ООО "Моя Даурия"</t>
  </si>
  <si>
    <t>1237500003531</t>
  </si>
  <si>
    <t>ООО УК "Наш дом"</t>
  </si>
  <si>
    <t>1167536053300</t>
  </si>
  <si>
    <t>ООО "Логус"</t>
  </si>
  <si>
    <t>1207500000619</t>
  </si>
  <si>
    <t>ООО "Коммунально-сервисное управление"</t>
  </si>
  <si>
    <t>1227400005612</t>
  </si>
  <si>
    <t>ИП "Гончаров С.А."</t>
  </si>
  <si>
    <t>323750000035001</t>
  </si>
  <si>
    <t>ООО УК "Партнер"</t>
  </si>
  <si>
    <t>1257500005212</t>
  </si>
  <si>
    <t>ООО "Альфа-Идеал"</t>
  </si>
  <si>
    <t>1257500001417</t>
  </si>
  <si>
    <t>ООО "Ювит"</t>
  </si>
  <si>
    <t>1247500007534</t>
  </si>
  <si>
    <t>ООО "Ремиус"</t>
  </si>
  <si>
    <t>1087527000538</t>
  </si>
  <si>
    <t>ООО УК "Культура"</t>
  </si>
  <si>
    <t>1247500006676</t>
  </si>
  <si>
    <t>ООО "Скин"</t>
  </si>
  <si>
    <t>1217500003192</t>
  </si>
  <si>
    <t>ООО УК "Эверест"</t>
  </si>
  <si>
    <t>1257500006345</t>
  </si>
  <si>
    <t>ООО УК "Мирит"</t>
  </si>
  <si>
    <t>1257500004244</t>
  </si>
  <si>
    <t>ООО "ЖКУ"</t>
  </si>
  <si>
    <t>1257500007995</t>
  </si>
  <si>
    <t>Площадь обслуживаемого фонда</t>
  </si>
  <si>
    <t>%</t>
  </si>
  <si>
    <t xml:space="preserve"> (1.2)</t>
  </si>
  <si>
    <t>(1.1)</t>
  </si>
  <si>
    <t>Предписания</t>
  </si>
  <si>
    <t>Неисполненные предписания</t>
  </si>
  <si>
    <t xml:space="preserve"> (1.3)</t>
  </si>
  <si>
    <t>(1.4)</t>
  </si>
  <si>
    <t>Постановления о привлечении к ответственности за нарушение лиц. требований</t>
  </si>
  <si>
    <t>Постановления о привлечении за восприпятствование</t>
  </si>
  <si>
    <t>(1.5)</t>
  </si>
  <si>
    <t xml:space="preserve"> (1.6)</t>
  </si>
  <si>
    <t>Кол-во МКД</t>
  </si>
  <si>
    <t>Проверок в отношении УК</t>
  </si>
  <si>
    <t>кол-во баллов по показателю</t>
  </si>
  <si>
    <t>Имеется задолженность, признанная по акту сверки или решению суда</t>
  </si>
  <si>
    <t>нет</t>
  </si>
  <si>
    <t xml:space="preserve">Участие в открытом конкурсе </t>
  </si>
  <si>
    <t>(2.1)</t>
  </si>
  <si>
    <t>Нарушения за работу АДС</t>
  </si>
  <si>
    <t>(2.2)</t>
  </si>
  <si>
    <t>Участие в реализации гос и мун программ</t>
  </si>
  <si>
    <t>(2.3)</t>
  </si>
  <si>
    <t>Сумма Баллов</t>
  </si>
  <si>
    <t xml:space="preserve">Выдано предписаний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</si>
</sst>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tabSelected="1" workbookViewId="0">
      <selection activeCell="A3" sqref="A3"/>
    </sheetView>
  </sheetViews>
  <sheetFormatPr defaultRowHeight="15" x14ac:dyDescent="0.25"/>
  <cols>
    <col min="1" max="1" width="7.140625" style="6" customWidth="1"/>
    <col min="2" max="2" width="49.140625" style="6" customWidth="1"/>
    <col min="3" max="3" width="16.28515625" style="6" customWidth="1"/>
    <col min="4" max="4" width="12.140625" style="25" customWidth="1"/>
    <col min="5" max="5" width="7.85546875" style="25" customWidth="1"/>
    <col min="6" max="6" width="30.7109375" style="1" customWidth="1"/>
    <col min="7" max="7" width="11.7109375" style="1" customWidth="1"/>
    <col min="8" max="8" width="15.85546875" style="1" customWidth="1"/>
    <col min="9" max="9" width="7.42578125" style="1" customWidth="1"/>
    <col min="10" max="10" width="13.42578125" style="1" customWidth="1"/>
    <col min="11" max="11" width="11.5703125" style="1" customWidth="1"/>
    <col min="12" max="12" width="6.7109375" style="1" customWidth="1"/>
    <col min="13" max="13" width="17.5703125" style="1" customWidth="1"/>
    <col min="14" max="14" width="6.85546875" style="1" customWidth="1"/>
    <col min="15" max="15" width="7.28515625" style="1" customWidth="1"/>
    <col min="16" max="16" width="17.85546875" style="1" customWidth="1"/>
    <col min="17" max="17" width="8.85546875" style="1" customWidth="1"/>
    <col min="18" max="18" width="7" style="1" customWidth="1"/>
    <col min="19" max="19" width="20.42578125" style="1" customWidth="1"/>
    <col min="20" max="20" width="8.7109375" style="1" customWidth="1"/>
    <col min="21" max="21" width="12" style="1" customWidth="1"/>
    <col min="22" max="22" width="17.140625" style="1" customWidth="1"/>
    <col min="23" max="23" width="9.28515625" style="1" customWidth="1"/>
    <col min="24" max="25" width="15.28515625" style="1" customWidth="1"/>
    <col min="26" max="27" width="12.140625" style="1" customWidth="1"/>
    <col min="28" max="29" width="11.7109375" style="1" customWidth="1"/>
    <col min="30" max="30" width="15.5703125" style="1" customWidth="1"/>
    <col min="31" max="16384" width="9.140625" style="1"/>
  </cols>
  <sheetData>
    <row r="1" spans="1:30" ht="18.75" x14ac:dyDescent="0.3">
      <c r="B1" s="16"/>
      <c r="F1" s="9" t="s">
        <v>282</v>
      </c>
      <c r="G1" s="1">
        <f>77+31</f>
        <v>108</v>
      </c>
    </row>
    <row r="2" spans="1:30" s="29" customFormat="1" ht="18.75" x14ac:dyDescent="0.3">
      <c r="A2" s="26"/>
      <c r="B2" s="7"/>
      <c r="C2" s="27"/>
      <c r="D2" s="28"/>
      <c r="E2" s="28"/>
      <c r="F2" s="8"/>
    </row>
    <row r="3" spans="1:30" s="14" customFormat="1" ht="75" customHeight="1" x14ac:dyDescent="0.25">
      <c r="A3" s="18" t="s">
        <v>0</v>
      </c>
      <c r="B3" s="18" t="s">
        <v>2</v>
      </c>
      <c r="C3" s="19" t="s">
        <v>3</v>
      </c>
      <c r="D3" s="20" t="s">
        <v>270</v>
      </c>
      <c r="E3" s="21" t="s">
        <v>1</v>
      </c>
      <c r="F3" s="21" t="s">
        <v>258</v>
      </c>
      <c r="G3" s="36" t="s">
        <v>261</v>
      </c>
      <c r="H3" s="37"/>
      <c r="I3" s="38"/>
      <c r="J3" s="36" t="s">
        <v>260</v>
      </c>
      <c r="K3" s="37"/>
      <c r="L3" s="38"/>
      <c r="M3" s="36" t="s">
        <v>264</v>
      </c>
      <c r="N3" s="37"/>
      <c r="O3" s="38"/>
      <c r="P3" s="39" t="s">
        <v>265</v>
      </c>
      <c r="Q3" s="40"/>
      <c r="R3" s="41"/>
      <c r="S3" s="36" t="s">
        <v>268</v>
      </c>
      <c r="T3" s="37"/>
      <c r="U3" s="38"/>
      <c r="V3" s="34" t="s">
        <v>269</v>
      </c>
      <c r="W3" s="34"/>
      <c r="X3" s="36" t="s">
        <v>276</v>
      </c>
      <c r="Y3" s="38"/>
      <c r="Z3" s="36" t="s">
        <v>278</v>
      </c>
      <c r="AA3" s="38"/>
      <c r="AB3" s="34" t="s">
        <v>280</v>
      </c>
      <c r="AC3" s="34"/>
      <c r="AD3" s="35" t="s">
        <v>281</v>
      </c>
    </row>
    <row r="4" spans="1:30" s="14" customFormat="1" ht="80.25" customHeight="1" x14ac:dyDescent="0.25">
      <c r="A4" s="22"/>
      <c r="B4" s="22"/>
      <c r="C4" s="23"/>
      <c r="D4" s="24"/>
      <c r="E4" s="5"/>
      <c r="F4" s="5"/>
      <c r="G4" s="10" t="s">
        <v>271</v>
      </c>
      <c r="H4" s="10" t="s">
        <v>259</v>
      </c>
      <c r="I4" s="10" t="s">
        <v>272</v>
      </c>
      <c r="J4" s="10" t="s">
        <v>262</v>
      </c>
      <c r="K4" s="10" t="s">
        <v>259</v>
      </c>
      <c r="L4" s="10" t="s">
        <v>272</v>
      </c>
      <c r="M4" s="10" t="s">
        <v>263</v>
      </c>
      <c r="N4" s="10" t="s">
        <v>259</v>
      </c>
      <c r="O4" s="10" t="s">
        <v>272</v>
      </c>
      <c r="P4" s="10" t="s">
        <v>266</v>
      </c>
      <c r="Q4" s="11" t="s">
        <v>259</v>
      </c>
      <c r="R4" s="10" t="s">
        <v>272</v>
      </c>
      <c r="S4" s="10" t="s">
        <v>267</v>
      </c>
      <c r="T4" s="10" t="s">
        <v>259</v>
      </c>
      <c r="U4" s="10" t="s">
        <v>272</v>
      </c>
      <c r="V4" s="10" t="s">
        <v>273</v>
      </c>
      <c r="W4" s="10" t="s">
        <v>272</v>
      </c>
      <c r="X4" s="10" t="s">
        <v>275</v>
      </c>
      <c r="Y4" s="10" t="s">
        <v>272</v>
      </c>
      <c r="Z4" s="10" t="s">
        <v>277</v>
      </c>
      <c r="AA4" s="10" t="s">
        <v>272</v>
      </c>
      <c r="AB4" s="10" t="s">
        <v>279</v>
      </c>
      <c r="AC4" s="10" t="s">
        <v>272</v>
      </c>
      <c r="AD4" s="35"/>
    </row>
    <row r="5" spans="1:30" x14ac:dyDescent="0.25">
      <c r="A5" s="12">
        <v>1</v>
      </c>
      <c r="B5" s="12" t="s">
        <v>4</v>
      </c>
      <c r="C5" s="13" t="s">
        <v>5</v>
      </c>
      <c r="D5" s="4">
        <v>2</v>
      </c>
      <c r="E5" s="4">
        <f>IF(AND(D5&lt;10),0,IF(AND(D5&gt;9,D5&lt;20),1,IF(AND(D5&gt;19,D5&lt;70),2,IF(AND(D5&gt;69),3,))))</f>
        <v>0</v>
      </c>
      <c r="F5" s="4"/>
      <c r="G5" s="4"/>
      <c r="H5" s="33" t="e">
        <f t="shared" ref="H5:H6" si="0">G5/F5*100</f>
        <v>#DIV/0!</v>
      </c>
      <c r="I5" s="4" t="e">
        <f t="shared" ref="I5:I68" si="1">IF(AND(H5&gt;=0,H5&lt;0.00019),5,IF(AND(H5&gt;=0.00019,H5&lt;0.0019),4,IF(AND(H5&gt;=0.0019,H5&lt;0.009),3,IF(AND(H5&gt;=0.009,H5&lt;0.09),2,IF(AND(H5&gt;=0.09,H5&lt;1),1,)))))</f>
        <v>#DIV/0!</v>
      </c>
      <c r="J5" s="4"/>
      <c r="K5" s="4" t="e">
        <f t="shared" ref="K5:K68" si="2">J5/F5*100</f>
        <v>#DIV/0!</v>
      </c>
      <c r="L5" s="4" t="e">
        <f t="shared" ref="L5:L68" si="3">IF(AND(K5&gt;=0,K5&lt;0.0001),5,IF(AND(K5&gt;=0.0001,K5&lt;0.0002),4,IF(AND(K5&gt;=0.0002,K5&lt;0.001),3,IF(AND(K5&gt;=0.001,K5&lt;0.01),2,IF(AND(K5&gt;=0.01,K5&lt;=0.1),1,)))))</f>
        <v>#DIV/0!</v>
      </c>
      <c r="M5" s="4"/>
      <c r="N5" s="33">
        <f t="shared" ref="N5:N68" si="4">M5/$G$1</f>
        <v>0</v>
      </c>
      <c r="O5" s="4">
        <f t="shared" ref="O5:O68" si="5">IF(AND(N5&gt;=0,N5&lt;0.01),5,IF(AND(N5&gt;=0.01,N5&lt;0.1),4,IF(AND(N5&gt;=0.1,N5&lt;0.3),3,IF(AND(N5&gt;=0.3,N5&lt;0.5),2,IF(AND(N5&gt;=0.5,N5&lt;=0.7),1,)))))</f>
        <v>5</v>
      </c>
      <c r="P5" s="4"/>
      <c r="Q5" s="4" t="e">
        <f t="shared" ref="Q5:Q68" si="6">P5/F5*100</f>
        <v>#DIV/0!</v>
      </c>
      <c r="R5" s="4" t="e">
        <f t="shared" ref="R5:R68" si="7">IF(AND(Q5&gt;=0,Q5&lt;0.00009),5,IF(AND(Q5&gt;=0.00009,Q5&lt;0.0001),4,IF(AND(Q5&gt;=0.0001,Q5&lt;=0.0019),3,IF(AND(Q5&gt;0.0019,Q5&lt;0.009),2,IF(AND(Q5&gt;=0.09,Q5&lt;=0.1),1,)))))</f>
        <v>#DIV/0!</v>
      </c>
      <c r="S5" s="4">
        <v>0</v>
      </c>
      <c r="T5" s="4" t="e">
        <f>S5/F5*100</f>
        <v>#DIV/0!</v>
      </c>
      <c r="U5" s="4" t="e">
        <f t="shared" ref="U5:U68" si="8">IF(AND(T5&gt;=0,T5&lt;0.00001),5,IF(AND(T5&gt;=0.00001,T5&lt;0.0001),4,IF(AND(T5&gt;=0.0001,T5&lt;=0.001),3,IF(AND(T5&gt;0.001,T5&lt;0.01),2,IF(AND(T5&gt;=0.01,T5&lt;=0.1),1,)))))</f>
        <v>#DIV/0!</v>
      </c>
      <c r="V5" s="4"/>
      <c r="W5" s="4"/>
      <c r="X5" s="4"/>
      <c r="Y5" s="4"/>
      <c r="Z5" s="4"/>
      <c r="AA5" s="4"/>
      <c r="AB5" s="4"/>
      <c r="AC5" s="4"/>
    </row>
    <row r="6" spans="1:30" x14ac:dyDescent="0.25">
      <c r="A6" s="12">
        <v>2</v>
      </c>
      <c r="B6" s="12" t="s">
        <v>6</v>
      </c>
      <c r="C6" s="15" t="s">
        <v>7</v>
      </c>
      <c r="D6" s="4">
        <v>2</v>
      </c>
      <c r="E6" s="4">
        <f t="shared" ref="E6:E69" si="9">IF(AND(D6&lt;10),0,IF(AND(D6&gt;9,D6&lt;20),1,IF(AND(D6&gt;19,D6&lt;70),2,IF(AND(D6&gt;69),3,))))</f>
        <v>0</v>
      </c>
      <c r="F6" s="4"/>
      <c r="G6" s="4"/>
      <c r="H6" s="33" t="e">
        <f t="shared" si="0"/>
        <v>#DIV/0!</v>
      </c>
      <c r="I6" s="4" t="e">
        <f t="shared" si="1"/>
        <v>#DIV/0!</v>
      </c>
      <c r="J6" s="4"/>
      <c r="K6" s="4" t="e">
        <f t="shared" si="2"/>
        <v>#DIV/0!</v>
      </c>
      <c r="L6" s="4" t="e">
        <f t="shared" si="3"/>
        <v>#DIV/0!</v>
      </c>
      <c r="M6" s="4"/>
      <c r="N6" s="33">
        <f t="shared" si="4"/>
        <v>0</v>
      </c>
      <c r="O6" s="4">
        <f t="shared" si="5"/>
        <v>5</v>
      </c>
      <c r="P6" s="4"/>
      <c r="Q6" s="4" t="e">
        <f t="shared" si="6"/>
        <v>#DIV/0!</v>
      </c>
      <c r="R6" s="4" t="e">
        <f t="shared" si="7"/>
        <v>#DIV/0!</v>
      </c>
      <c r="S6" s="4">
        <v>0</v>
      </c>
      <c r="T6" s="4" t="e">
        <f t="shared" ref="T6:T69" si="10">S6/F6*100</f>
        <v>#DIV/0!</v>
      </c>
      <c r="U6" s="4" t="e">
        <f t="shared" si="8"/>
        <v>#DIV/0!</v>
      </c>
      <c r="V6" s="4"/>
      <c r="W6" s="4"/>
      <c r="X6" s="4"/>
      <c r="Y6" s="4"/>
      <c r="Z6" s="4"/>
      <c r="AA6" s="4"/>
      <c r="AB6" s="4"/>
      <c r="AC6" s="4"/>
    </row>
    <row r="7" spans="1:30" x14ac:dyDescent="0.25">
      <c r="A7" s="12">
        <v>3</v>
      </c>
      <c r="B7" s="12" t="s">
        <v>8</v>
      </c>
      <c r="C7" s="13" t="s">
        <v>9</v>
      </c>
      <c r="D7" s="4">
        <v>17</v>
      </c>
      <c r="E7" s="4">
        <f t="shared" si="9"/>
        <v>1</v>
      </c>
      <c r="F7" s="4">
        <f>639.6+3029.9+2569.7+265.7+269.9+273.4+483.2+517+886.2+470.9+479.8+777+735.9+373.3+364+1484.5</f>
        <v>13619.999999999996</v>
      </c>
      <c r="G7" s="4">
        <v>0</v>
      </c>
      <c r="H7" s="33">
        <f>G7/F7*100</f>
        <v>0</v>
      </c>
      <c r="I7" s="4">
        <f t="shared" si="1"/>
        <v>5</v>
      </c>
      <c r="J7" s="4"/>
      <c r="K7" s="4">
        <f>J7/F7*100</f>
        <v>0</v>
      </c>
      <c r="L7" s="4">
        <f t="shared" si="3"/>
        <v>5</v>
      </c>
      <c r="M7" s="4">
        <v>0</v>
      </c>
      <c r="N7" s="33">
        <f t="shared" si="4"/>
        <v>0</v>
      </c>
      <c r="O7" s="4">
        <f t="shared" si="5"/>
        <v>5</v>
      </c>
      <c r="P7" s="4"/>
      <c r="Q7" s="4">
        <f t="shared" si="6"/>
        <v>0</v>
      </c>
      <c r="R7" s="4">
        <f t="shared" si="7"/>
        <v>5</v>
      </c>
      <c r="S7" s="4">
        <v>0</v>
      </c>
      <c r="T7" s="4">
        <f t="shared" si="10"/>
        <v>0</v>
      </c>
      <c r="U7" s="4">
        <f>IF(AND(T7&gt;=0,T7&lt;0.00001),5,IF(AND(T7&gt;=0.00001,T7&lt;0.0001),4,IF(AND(T7&gt;=0.0001,T7&lt;=0.001),3,IF(AND(T7&gt;0.001,T7&lt;0.01),2,IF(AND(T7&gt;=0.01,T7&lt;=0.1),1,)))))</f>
        <v>5</v>
      </c>
      <c r="V7" s="4" t="s">
        <v>274</v>
      </c>
      <c r="W7" s="4" t="str">
        <f>IF(V7 ="да", "0", "5")</f>
        <v>5</v>
      </c>
      <c r="X7" s="4" t="s">
        <v>274</v>
      </c>
      <c r="Y7" s="4" t="str">
        <f>IF(X7 = "да", "1", "0")</f>
        <v>0</v>
      </c>
      <c r="Z7" s="4" t="s">
        <v>274</v>
      </c>
      <c r="AA7" s="4" t="str">
        <f>IF(Z7="да","0","2")</f>
        <v>2</v>
      </c>
      <c r="AB7" s="4" t="s">
        <v>274</v>
      </c>
      <c r="AC7" s="4" t="str">
        <f>IF(AB7 = "да", "1", "0")</f>
        <v>0</v>
      </c>
      <c r="AD7" s="2">
        <f>SUM(I7,L7,O7,R7,U7,W7,Y7,AA7,AC7)</f>
        <v>25</v>
      </c>
    </row>
    <row r="8" spans="1:30" x14ac:dyDescent="0.25">
      <c r="A8" s="12">
        <v>4</v>
      </c>
      <c r="B8" s="12" t="s">
        <v>10</v>
      </c>
      <c r="C8" s="13" t="s">
        <v>11</v>
      </c>
      <c r="D8" s="4">
        <v>62</v>
      </c>
      <c r="E8" s="4">
        <f t="shared" si="9"/>
        <v>2</v>
      </c>
      <c r="F8" s="4">
        <v>97728</v>
      </c>
      <c r="G8" s="4">
        <v>1</v>
      </c>
      <c r="H8" s="33">
        <f t="shared" ref="H8:H71" si="11">G8/F8*100</f>
        <v>1.0232481990831697E-3</v>
      </c>
      <c r="I8" s="4">
        <f t="shared" si="1"/>
        <v>4</v>
      </c>
      <c r="J8" s="4">
        <v>1</v>
      </c>
      <c r="K8" s="4">
        <f t="shared" si="2"/>
        <v>1.0232481990831697E-3</v>
      </c>
      <c r="L8" s="4">
        <f t="shared" si="3"/>
        <v>2</v>
      </c>
      <c r="M8" s="4">
        <v>0</v>
      </c>
      <c r="N8" s="33">
        <f t="shared" si="4"/>
        <v>0</v>
      </c>
      <c r="O8" s="4">
        <f t="shared" si="5"/>
        <v>5</v>
      </c>
      <c r="P8" s="4"/>
      <c r="Q8" s="4">
        <f t="shared" si="6"/>
        <v>0</v>
      </c>
      <c r="R8" s="4">
        <f t="shared" si="7"/>
        <v>5</v>
      </c>
      <c r="S8" s="4">
        <v>0</v>
      </c>
      <c r="T8" s="4">
        <f t="shared" si="10"/>
        <v>0</v>
      </c>
      <c r="U8" s="4">
        <f t="shared" si="8"/>
        <v>5</v>
      </c>
      <c r="V8" s="4" t="s">
        <v>274</v>
      </c>
      <c r="W8" s="4" t="str">
        <f t="shared" ref="W8:W10" si="12">IF(V8 ="да", "0", "5")</f>
        <v>5</v>
      </c>
      <c r="X8" s="4" t="s">
        <v>274</v>
      </c>
      <c r="Y8" s="4" t="str">
        <f t="shared" ref="Y8:Y10" si="13">IF(X8 = "да", "1", "0")</f>
        <v>0</v>
      </c>
      <c r="Z8" s="4" t="s">
        <v>274</v>
      </c>
      <c r="AA8" s="4" t="str">
        <f t="shared" ref="AA8:AA10" si="14">IF(Z8="да","0","2")</f>
        <v>2</v>
      </c>
      <c r="AB8" s="4" t="s">
        <v>274</v>
      </c>
      <c r="AC8" s="4" t="str">
        <f t="shared" ref="AC8:AC10" si="15">IF(AB8 = "да", "1", "0")</f>
        <v>0</v>
      </c>
      <c r="AD8" s="2">
        <f t="shared" ref="AD8:AD10" si="16">SUM(I8,L8,O8,R8,U8,W8,Y8,AA8,AC8)</f>
        <v>21</v>
      </c>
    </row>
    <row r="9" spans="1:30" x14ac:dyDescent="0.25">
      <c r="A9" s="12">
        <v>5</v>
      </c>
      <c r="B9" s="12" t="s">
        <v>12</v>
      </c>
      <c r="C9" s="13" t="s">
        <v>13</v>
      </c>
      <c r="D9" s="4">
        <v>31</v>
      </c>
      <c r="E9" s="4">
        <f t="shared" si="9"/>
        <v>2</v>
      </c>
      <c r="F9" s="4">
        <v>142938.29999999999</v>
      </c>
      <c r="G9" s="4">
        <f>1+12</f>
        <v>13</v>
      </c>
      <c r="H9" s="33">
        <f t="shared" si="11"/>
        <v>9.0948332252447396E-3</v>
      </c>
      <c r="I9" s="4">
        <f t="shared" si="1"/>
        <v>2</v>
      </c>
      <c r="J9" s="4">
        <v>0</v>
      </c>
      <c r="K9" s="4">
        <f t="shared" si="2"/>
        <v>0</v>
      </c>
      <c r="L9" s="4">
        <f t="shared" si="3"/>
        <v>5</v>
      </c>
      <c r="M9" s="4">
        <v>0</v>
      </c>
      <c r="N9" s="33">
        <f t="shared" si="4"/>
        <v>0</v>
      </c>
      <c r="O9" s="4">
        <f t="shared" si="5"/>
        <v>5</v>
      </c>
      <c r="P9" s="4"/>
      <c r="Q9" s="4">
        <f t="shared" si="6"/>
        <v>0</v>
      </c>
      <c r="R9" s="4">
        <f t="shared" si="7"/>
        <v>5</v>
      </c>
      <c r="S9" s="4">
        <v>0</v>
      </c>
      <c r="T9" s="4">
        <f t="shared" si="10"/>
        <v>0</v>
      </c>
      <c r="U9" s="4">
        <f t="shared" si="8"/>
        <v>5</v>
      </c>
      <c r="V9" s="4" t="s">
        <v>274</v>
      </c>
      <c r="W9" s="4" t="str">
        <f t="shared" si="12"/>
        <v>5</v>
      </c>
      <c r="X9" s="4" t="s">
        <v>274</v>
      </c>
      <c r="Y9" s="4" t="str">
        <f t="shared" si="13"/>
        <v>0</v>
      </c>
      <c r="Z9" s="4" t="s">
        <v>274</v>
      </c>
      <c r="AA9" s="4" t="str">
        <f t="shared" si="14"/>
        <v>2</v>
      </c>
      <c r="AB9" s="4" t="s">
        <v>274</v>
      </c>
      <c r="AC9" s="4" t="str">
        <f t="shared" si="15"/>
        <v>0</v>
      </c>
      <c r="AD9" s="2">
        <f t="shared" si="16"/>
        <v>22</v>
      </c>
    </row>
    <row r="10" spans="1:30" x14ac:dyDescent="0.25">
      <c r="A10" s="12">
        <v>6</v>
      </c>
      <c r="B10" s="12" t="s">
        <v>14</v>
      </c>
      <c r="C10" s="13" t="s">
        <v>15</v>
      </c>
      <c r="D10" s="4">
        <v>20</v>
      </c>
      <c r="E10" s="4">
        <f t="shared" si="9"/>
        <v>2</v>
      </c>
      <c r="F10" s="4">
        <v>52003.1</v>
      </c>
      <c r="G10" s="4">
        <f>2+5</f>
        <v>7</v>
      </c>
      <c r="H10" s="33">
        <f t="shared" si="11"/>
        <v>1.3460735994584938E-2</v>
      </c>
      <c r="I10" s="4">
        <f t="shared" si="1"/>
        <v>2</v>
      </c>
      <c r="J10" s="4">
        <v>2</v>
      </c>
      <c r="K10" s="4">
        <f t="shared" si="2"/>
        <v>3.8459245698814109E-3</v>
      </c>
      <c r="L10" s="4">
        <f t="shared" si="3"/>
        <v>2</v>
      </c>
      <c r="M10" s="4">
        <v>0</v>
      </c>
      <c r="N10" s="33">
        <f t="shared" si="4"/>
        <v>0</v>
      </c>
      <c r="O10" s="4">
        <f t="shared" si="5"/>
        <v>5</v>
      </c>
      <c r="P10" s="4">
        <v>1</v>
      </c>
      <c r="Q10" s="4">
        <f t="shared" si="6"/>
        <v>1.9229622849407054E-3</v>
      </c>
      <c r="R10" s="4">
        <f t="shared" si="7"/>
        <v>2</v>
      </c>
      <c r="S10" s="4">
        <v>0</v>
      </c>
      <c r="T10" s="4">
        <f t="shared" si="10"/>
        <v>0</v>
      </c>
      <c r="U10" s="4">
        <f t="shared" si="8"/>
        <v>5</v>
      </c>
      <c r="V10" s="4" t="s">
        <v>274</v>
      </c>
      <c r="W10" s="4" t="str">
        <f t="shared" si="12"/>
        <v>5</v>
      </c>
      <c r="X10" s="4" t="s">
        <v>274</v>
      </c>
      <c r="Y10" s="4" t="str">
        <f t="shared" si="13"/>
        <v>0</v>
      </c>
      <c r="Z10" s="4" t="s">
        <v>274</v>
      </c>
      <c r="AA10" s="4" t="str">
        <f t="shared" si="14"/>
        <v>2</v>
      </c>
      <c r="AB10" s="4" t="s">
        <v>274</v>
      </c>
      <c r="AC10" s="4" t="str">
        <f t="shared" si="15"/>
        <v>0</v>
      </c>
      <c r="AD10" s="2">
        <f t="shared" si="16"/>
        <v>16</v>
      </c>
    </row>
    <row r="11" spans="1:30" x14ac:dyDescent="0.25">
      <c r="A11" s="30">
        <v>7</v>
      </c>
      <c r="B11" s="30" t="s">
        <v>16</v>
      </c>
      <c r="C11" s="31" t="s">
        <v>17</v>
      </c>
      <c r="D11" s="3">
        <v>0</v>
      </c>
      <c r="E11" s="3">
        <f t="shared" si="9"/>
        <v>0</v>
      </c>
      <c r="F11" s="2"/>
      <c r="G11" s="2"/>
      <c r="H11" s="33" t="e">
        <f t="shared" si="11"/>
        <v>#DIV/0!</v>
      </c>
      <c r="I11" s="4" t="e">
        <f t="shared" si="1"/>
        <v>#DIV/0!</v>
      </c>
      <c r="J11" s="2"/>
      <c r="K11" s="4" t="e">
        <f t="shared" si="2"/>
        <v>#DIV/0!</v>
      </c>
      <c r="L11" s="4" t="e">
        <f t="shared" si="3"/>
        <v>#DIV/0!</v>
      </c>
      <c r="M11" s="2"/>
      <c r="N11" s="33">
        <f t="shared" si="4"/>
        <v>0</v>
      </c>
      <c r="O11" s="4">
        <f t="shared" si="5"/>
        <v>5</v>
      </c>
      <c r="P11" s="2"/>
      <c r="Q11" s="4" t="e">
        <f t="shared" si="6"/>
        <v>#DIV/0!</v>
      </c>
      <c r="R11" s="4" t="e">
        <f t="shared" si="7"/>
        <v>#DIV/0!</v>
      </c>
      <c r="S11" s="4">
        <v>0</v>
      </c>
      <c r="T11" s="4" t="e">
        <f t="shared" si="10"/>
        <v>#DIV/0!</v>
      </c>
      <c r="U11" s="4" t="e">
        <f t="shared" si="8"/>
        <v>#DIV/0!</v>
      </c>
      <c r="V11" s="2"/>
      <c r="W11" s="2"/>
      <c r="X11" s="2"/>
      <c r="Y11" s="2"/>
      <c r="Z11" s="2"/>
      <c r="AA11" s="2"/>
      <c r="AB11" s="2"/>
      <c r="AC11" s="2"/>
    </row>
    <row r="12" spans="1:30" x14ac:dyDescent="0.25">
      <c r="A12" s="12">
        <v>8</v>
      </c>
      <c r="B12" s="12" t="s">
        <v>18</v>
      </c>
      <c r="C12" s="13" t="s">
        <v>19</v>
      </c>
      <c r="D12" s="4">
        <v>4</v>
      </c>
      <c r="E12" s="4">
        <f t="shared" si="9"/>
        <v>0</v>
      </c>
      <c r="F12" s="4"/>
      <c r="G12" s="4"/>
      <c r="H12" s="33" t="e">
        <f t="shared" si="11"/>
        <v>#DIV/0!</v>
      </c>
      <c r="I12" s="4" t="e">
        <f t="shared" si="1"/>
        <v>#DIV/0!</v>
      </c>
      <c r="J12" s="4"/>
      <c r="K12" s="4" t="e">
        <f t="shared" si="2"/>
        <v>#DIV/0!</v>
      </c>
      <c r="L12" s="4" t="e">
        <f t="shared" si="3"/>
        <v>#DIV/0!</v>
      </c>
      <c r="M12" s="4"/>
      <c r="N12" s="33">
        <f t="shared" si="4"/>
        <v>0</v>
      </c>
      <c r="O12" s="4">
        <f t="shared" si="5"/>
        <v>5</v>
      </c>
      <c r="P12" s="4"/>
      <c r="Q12" s="4" t="e">
        <f t="shared" si="6"/>
        <v>#DIV/0!</v>
      </c>
      <c r="R12" s="4" t="e">
        <f t="shared" si="7"/>
        <v>#DIV/0!</v>
      </c>
      <c r="S12" s="4">
        <v>0</v>
      </c>
      <c r="T12" s="4" t="e">
        <f t="shared" si="10"/>
        <v>#DIV/0!</v>
      </c>
      <c r="U12" s="4" t="e">
        <f t="shared" si="8"/>
        <v>#DIV/0!</v>
      </c>
      <c r="V12" s="4"/>
      <c r="W12" s="4"/>
      <c r="X12" s="4"/>
      <c r="Y12" s="4"/>
      <c r="Z12" s="4"/>
      <c r="AA12" s="4"/>
      <c r="AB12" s="4"/>
      <c r="AC12" s="4"/>
    </row>
    <row r="13" spans="1:30" x14ac:dyDescent="0.25">
      <c r="A13" s="12">
        <v>9</v>
      </c>
      <c r="B13" s="12" t="s">
        <v>20</v>
      </c>
      <c r="C13" s="13" t="s">
        <v>21</v>
      </c>
      <c r="D13" s="4">
        <v>34</v>
      </c>
      <c r="E13" s="4">
        <f t="shared" si="9"/>
        <v>2</v>
      </c>
      <c r="F13" s="4">
        <f>52529.2</f>
        <v>52529.2</v>
      </c>
      <c r="G13" s="4">
        <f>6+7</f>
        <v>13</v>
      </c>
      <c r="H13" s="33">
        <f t="shared" si="11"/>
        <v>2.4748140082087679E-2</v>
      </c>
      <c r="I13" s="4">
        <f t="shared" si="1"/>
        <v>2</v>
      </c>
      <c r="J13" s="4">
        <v>1</v>
      </c>
      <c r="K13" s="4">
        <f t="shared" si="2"/>
        <v>1.9037030832375137E-3</v>
      </c>
      <c r="L13" s="4">
        <f t="shared" si="3"/>
        <v>2</v>
      </c>
      <c r="M13" s="4">
        <v>1</v>
      </c>
      <c r="N13" s="33">
        <f t="shared" si="4"/>
        <v>9.2592592592592587E-3</v>
      </c>
      <c r="O13" s="4">
        <f t="shared" si="5"/>
        <v>5</v>
      </c>
      <c r="P13" s="4">
        <v>1</v>
      </c>
      <c r="Q13" s="4">
        <f t="shared" si="6"/>
        <v>1.9037030832375137E-3</v>
      </c>
      <c r="R13" s="4">
        <f t="shared" si="7"/>
        <v>2</v>
      </c>
      <c r="S13" s="4">
        <v>0</v>
      </c>
      <c r="T13" s="4">
        <f t="shared" si="10"/>
        <v>0</v>
      </c>
      <c r="U13" s="4">
        <f t="shared" si="8"/>
        <v>5</v>
      </c>
      <c r="V13" s="4" t="s">
        <v>274</v>
      </c>
      <c r="W13" s="4" t="str">
        <f t="shared" ref="W13:W15" si="17">IF(V13 ="да", "0", "5")</f>
        <v>5</v>
      </c>
      <c r="X13" s="4" t="s">
        <v>274</v>
      </c>
      <c r="Y13" s="4" t="str">
        <f t="shared" ref="Y13:Y15" si="18">IF(X13 = "да", "1", "0")</f>
        <v>0</v>
      </c>
      <c r="Z13" s="4" t="s">
        <v>274</v>
      </c>
      <c r="AA13" s="4" t="str">
        <f t="shared" ref="AA13:AA15" si="19">IF(Z13="да","0","2")</f>
        <v>2</v>
      </c>
      <c r="AB13" s="4" t="s">
        <v>274</v>
      </c>
      <c r="AC13" s="4" t="str">
        <f t="shared" ref="AC13:AC15" si="20">IF(AB13 = "да", "1", "0")</f>
        <v>0</v>
      </c>
      <c r="AD13" s="2">
        <f t="shared" ref="AD13:AD15" si="21">SUM(I13,L13,O13,R13,U13,W13,Y13,AA13,AC13)</f>
        <v>16</v>
      </c>
    </row>
    <row r="14" spans="1:30" x14ac:dyDescent="0.25">
      <c r="A14" s="12">
        <v>10</v>
      </c>
      <c r="B14" s="12" t="s">
        <v>22</v>
      </c>
      <c r="C14" s="13" t="s">
        <v>23</v>
      </c>
      <c r="D14" s="4">
        <v>20</v>
      </c>
      <c r="E14" s="4">
        <f t="shared" si="9"/>
        <v>2</v>
      </c>
      <c r="F14" s="4">
        <v>30190.6</v>
      </c>
      <c r="G14" s="4">
        <f>4+3</f>
        <v>7</v>
      </c>
      <c r="H14" s="33">
        <f t="shared" si="11"/>
        <v>2.3186024789172789E-2</v>
      </c>
      <c r="I14" s="4">
        <f t="shared" si="1"/>
        <v>2</v>
      </c>
      <c r="J14" s="4">
        <v>2</v>
      </c>
      <c r="K14" s="4">
        <f t="shared" si="2"/>
        <v>6.6245785111922256E-3</v>
      </c>
      <c r="L14" s="4">
        <f t="shared" si="3"/>
        <v>2</v>
      </c>
      <c r="M14" s="4">
        <v>0</v>
      </c>
      <c r="N14" s="33">
        <f t="shared" si="4"/>
        <v>0</v>
      </c>
      <c r="O14" s="4">
        <f t="shared" si="5"/>
        <v>5</v>
      </c>
      <c r="P14" s="4"/>
      <c r="Q14" s="4">
        <f t="shared" si="6"/>
        <v>0</v>
      </c>
      <c r="R14" s="4">
        <f t="shared" si="7"/>
        <v>5</v>
      </c>
      <c r="S14" s="4">
        <v>0</v>
      </c>
      <c r="T14" s="4">
        <f t="shared" si="10"/>
        <v>0</v>
      </c>
      <c r="U14" s="4">
        <f t="shared" si="8"/>
        <v>5</v>
      </c>
      <c r="V14" s="4" t="s">
        <v>274</v>
      </c>
      <c r="W14" s="4" t="str">
        <f t="shared" si="17"/>
        <v>5</v>
      </c>
      <c r="X14" s="4" t="s">
        <v>274</v>
      </c>
      <c r="Y14" s="4" t="str">
        <f t="shared" si="18"/>
        <v>0</v>
      </c>
      <c r="Z14" s="4" t="s">
        <v>274</v>
      </c>
      <c r="AA14" s="4" t="str">
        <f t="shared" si="19"/>
        <v>2</v>
      </c>
      <c r="AB14" s="4" t="s">
        <v>274</v>
      </c>
      <c r="AC14" s="4" t="str">
        <f t="shared" si="20"/>
        <v>0</v>
      </c>
      <c r="AD14" s="2">
        <f t="shared" si="21"/>
        <v>19</v>
      </c>
    </row>
    <row r="15" spans="1:30" x14ac:dyDescent="0.25">
      <c r="A15" s="12">
        <v>11</v>
      </c>
      <c r="B15" s="12" t="s">
        <v>24</v>
      </c>
      <c r="C15" s="13" t="s">
        <v>25</v>
      </c>
      <c r="D15" s="4">
        <v>132</v>
      </c>
      <c r="E15" s="4">
        <f t="shared" si="9"/>
        <v>3</v>
      </c>
      <c r="F15" s="4">
        <v>105598</v>
      </c>
      <c r="G15" s="4">
        <v>0</v>
      </c>
      <c r="H15" s="33">
        <f t="shared" si="11"/>
        <v>0</v>
      </c>
      <c r="I15" s="4">
        <f t="shared" si="1"/>
        <v>5</v>
      </c>
      <c r="J15" s="4">
        <v>0</v>
      </c>
      <c r="K15" s="4">
        <f t="shared" si="2"/>
        <v>0</v>
      </c>
      <c r="L15" s="4">
        <f t="shared" si="3"/>
        <v>5</v>
      </c>
      <c r="M15" s="4">
        <v>0</v>
      </c>
      <c r="N15" s="33">
        <f t="shared" si="4"/>
        <v>0</v>
      </c>
      <c r="O15" s="4">
        <f t="shared" si="5"/>
        <v>5</v>
      </c>
      <c r="P15" s="4"/>
      <c r="Q15" s="4">
        <f t="shared" si="6"/>
        <v>0</v>
      </c>
      <c r="R15" s="4">
        <f t="shared" si="7"/>
        <v>5</v>
      </c>
      <c r="S15" s="4">
        <v>0</v>
      </c>
      <c r="T15" s="4">
        <f t="shared" si="10"/>
        <v>0</v>
      </c>
      <c r="U15" s="4">
        <f t="shared" si="8"/>
        <v>5</v>
      </c>
      <c r="V15" s="4" t="s">
        <v>274</v>
      </c>
      <c r="W15" s="4" t="str">
        <f t="shared" si="17"/>
        <v>5</v>
      </c>
      <c r="X15" s="4" t="s">
        <v>274</v>
      </c>
      <c r="Y15" s="4" t="str">
        <f t="shared" si="18"/>
        <v>0</v>
      </c>
      <c r="Z15" s="4" t="s">
        <v>274</v>
      </c>
      <c r="AA15" s="4" t="str">
        <f t="shared" si="19"/>
        <v>2</v>
      </c>
      <c r="AB15" s="4" t="s">
        <v>274</v>
      </c>
      <c r="AC15" s="4" t="str">
        <f t="shared" si="20"/>
        <v>0</v>
      </c>
      <c r="AD15" s="2">
        <f t="shared" si="21"/>
        <v>25</v>
      </c>
    </row>
    <row r="16" spans="1:30" x14ac:dyDescent="0.25">
      <c r="A16" s="30">
        <v>12</v>
      </c>
      <c r="B16" s="30" t="s">
        <v>26</v>
      </c>
      <c r="C16" s="31" t="s">
        <v>27</v>
      </c>
      <c r="D16" s="3">
        <v>0</v>
      </c>
      <c r="E16" s="3">
        <f t="shared" si="9"/>
        <v>0</v>
      </c>
      <c r="F16" s="2"/>
      <c r="G16" s="2"/>
      <c r="H16" s="33" t="e">
        <f t="shared" si="11"/>
        <v>#DIV/0!</v>
      </c>
      <c r="I16" s="4" t="e">
        <f t="shared" si="1"/>
        <v>#DIV/0!</v>
      </c>
      <c r="J16" s="2"/>
      <c r="K16" s="4" t="e">
        <f t="shared" si="2"/>
        <v>#DIV/0!</v>
      </c>
      <c r="L16" s="4" t="e">
        <f t="shared" si="3"/>
        <v>#DIV/0!</v>
      </c>
      <c r="M16" s="2"/>
      <c r="N16" s="33">
        <f t="shared" si="4"/>
        <v>0</v>
      </c>
      <c r="O16" s="4">
        <f t="shared" si="5"/>
        <v>5</v>
      </c>
      <c r="P16" s="2"/>
      <c r="Q16" s="4" t="e">
        <f t="shared" si="6"/>
        <v>#DIV/0!</v>
      </c>
      <c r="R16" s="4" t="e">
        <f t="shared" si="7"/>
        <v>#DIV/0!</v>
      </c>
      <c r="S16" s="4">
        <v>0</v>
      </c>
      <c r="T16" s="4" t="e">
        <f t="shared" si="10"/>
        <v>#DIV/0!</v>
      </c>
      <c r="U16" s="4" t="e">
        <f t="shared" si="8"/>
        <v>#DIV/0!</v>
      </c>
      <c r="V16" s="2"/>
      <c r="W16" s="2"/>
      <c r="X16" s="2"/>
      <c r="Y16" s="2"/>
      <c r="Z16" s="2"/>
      <c r="AA16" s="2"/>
      <c r="AB16" s="2"/>
      <c r="AC16" s="2"/>
    </row>
    <row r="17" spans="1:30" x14ac:dyDescent="0.25">
      <c r="A17" s="12">
        <v>13</v>
      </c>
      <c r="B17" s="12" t="s">
        <v>28</v>
      </c>
      <c r="C17" s="13" t="s">
        <v>29</v>
      </c>
      <c r="D17" s="4">
        <v>54</v>
      </c>
      <c r="E17" s="4">
        <f t="shared" si="9"/>
        <v>2</v>
      </c>
      <c r="F17" s="4">
        <v>105676.58</v>
      </c>
      <c r="G17" s="4">
        <f>3+3</f>
        <v>6</v>
      </c>
      <c r="H17" s="33">
        <f t="shared" si="11"/>
        <v>5.6777007734353244E-3</v>
      </c>
      <c r="I17" s="4">
        <f t="shared" si="1"/>
        <v>3</v>
      </c>
      <c r="J17" s="4">
        <v>3</v>
      </c>
      <c r="K17" s="4">
        <f t="shared" si="2"/>
        <v>2.8388503867176622E-3</v>
      </c>
      <c r="L17" s="4">
        <f t="shared" si="3"/>
        <v>2</v>
      </c>
      <c r="M17" s="4">
        <v>0</v>
      </c>
      <c r="N17" s="33">
        <f t="shared" si="4"/>
        <v>0</v>
      </c>
      <c r="O17" s="4">
        <f t="shared" si="5"/>
        <v>5</v>
      </c>
      <c r="P17" s="4"/>
      <c r="Q17" s="4">
        <f t="shared" si="6"/>
        <v>0</v>
      </c>
      <c r="R17" s="4">
        <f t="shared" si="7"/>
        <v>5</v>
      </c>
      <c r="S17" s="4">
        <v>0</v>
      </c>
      <c r="T17" s="4">
        <f t="shared" si="10"/>
        <v>0</v>
      </c>
      <c r="U17" s="4">
        <f t="shared" si="8"/>
        <v>5</v>
      </c>
      <c r="V17" s="4" t="s">
        <v>274</v>
      </c>
      <c r="W17" s="4" t="str">
        <f>IF(V17 ="да", "0", "5")</f>
        <v>5</v>
      </c>
      <c r="X17" s="4" t="s">
        <v>274</v>
      </c>
      <c r="Y17" s="4" t="str">
        <f>IF(X17 = "да", "1", "0")</f>
        <v>0</v>
      </c>
      <c r="Z17" s="4" t="s">
        <v>274</v>
      </c>
      <c r="AA17" s="4" t="str">
        <f>IF(Z17="да","0","2")</f>
        <v>2</v>
      </c>
      <c r="AB17" s="4" t="s">
        <v>274</v>
      </c>
      <c r="AC17" s="4" t="str">
        <f>IF(AB17 = "да", "1", "0")</f>
        <v>0</v>
      </c>
      <c r="AD17" s="2">
        <f>SUM(I17,L17,O17,R17,U17,W17,Y17,AA17,AC17)</f>
        <v>20</v>
      </c>
    </row>
    <row r="18" spans="1:30" x14ac:dyDescent="0.25">
      <c r="A18" s="30">
        <v>14</v>
      </c>
      <c r="B18" s="30" t="s">
        <v>30</v>
      </c>
      <c r="C18" s="31" t="s">
        <v>31</v>
      </c>
      <c r="D18" s="3">
        <v>0</v>
      </c>
      <c r="E18" s="3">
        <f t="shared" si="9"/>
        <v>0</v>
      </c>
      <c r="F18" s="2"/>
      <c r="G18" s="2"/>
      <c r="H18" s="33" t="e">
        <f t="shared" si="11"/>
        <v>#DIV/0!</v>
      </c>
      <c r="I18" s="4" t="e">
        <f t="shared" si="1"/>
        <v>#DIV/0!</v>
      </c>
      <c r="J18" s="2"/>
      <c r="K18" s="4" t="e">
        <f t="shared" si="2"/>
        <v>#DIV/0!</v>
      </c>
      <c r="L18" s="4" t="e">
        <f t="shared" si="3"/>
        <v>#DIV/0!</v>
      </c>
      <c r="M18" s="2"/>
      <c r="N18" s="33">
        <f t="shared" si="4"/>
        <v>0</v>
      </c>
      <c r="O18" s="4">
        <f t="shared" si="5"/>
        <v>5</v>
      </c>
      <c r="P18" s="2"/>
      <c r="Q18" s="4" t="e">
        <f t="shared" si="6"/>
        <v>#DIV/0!</v>
      </c>
      <c r="R18" s="4" t="e">
        <f t="shared" si="7"/>
        <v>#DIV/0!</v>
      </c>
      <c r="S18" s="4">
        <v>0</v>
      </c>
      <c r="T18" s="4" t="e">
        <f t="shared" si="10"/>
        <v>#DIV/0!</v>
      </c>
      <c r="U18" s="4" t="e">
        <f t="shared" si="8"/>
        <v>#DIV/0!</v>
      </c>
      <c r="V18" s="2"/>
      <c r="W18" s="2"/>
      <c r="X18" s="2"/>
      <c r="Y18" s="2"/>
      <c r="Z18" s="2"/>
      <c r="AA18" s="2"/>
      <c r="AB18" s="2"/>
      <c r="AC18" s="2"/>
    </row>
    <row r="19" spans="1:30" x14ac:dyDescent="0.25">
      <c r="A19" s="12">
        <v>15</v>
      </c>
      <c r="B19" s="12" t="s">
        <v>32</v>
      </c>
      <c r="C19" s="13" t="s">
        <v>33</v>
      </c>
      <c r="D19" s="4">
        <v>17</v>
      </c>
      <c r="E19" s="4">
        <f t="shared" si="9"/>
        <v>1</v>
      </c>
      <c r="F19" s="4">
        <v>53539.4</v>
      </c>
      <c r="G19" s="4">
        <v>0</v>
      </c>
      <c r="H19" s="33">
        <f t="shared" si="11"/>
        <v>0</v>
      </c>
      <c r="I19" s="4">
        <f t="shared" si="1"/>
        <v>5</v>
      </c>
      <c r="J19" s="4">
        <v>0</v>
      </c>
      <c r="K19" s="4">
        <f t="shared" si="2"/>
        <v>0</v>
      </c>
      <c r="L19" s="4">
        <f t="shared" si="3"/>
        <v>5</v>
      </c>
      <c r="M19" s="4">
        <v>0</v>
      </c>
      <c r="N19" s="33">
        <f t="shared" si="4"/>
        <v>0</v>
      </c>
      <c r="O19" s="4">
        <f t="shared" si="5"/>
        <v>5</v>
      </c>
      <c r="P19" s="4"/>
      <c r="Q19" s="4">
        <f t="shared" si="6"/>
        <v>0</v>
      </c>
      <c r="R19" s="4">
        <f t="shared" si="7"/>
        <v>5</v>
      </c>
      <c r="S19" s="4">
        <v>0</v>
      </c>
      <c r="T19" s="4">
        <f t="shared" si="10"/>
        <v>0</v>
      </c>
      <c r="U19" s="4">
        <f t="shared" si="8"/>
        <v>5</v>
      </c>
      <c r="V19" s="4" t="s">
        <v>274</v>
      </c>
      <c r="W19" s="4" t="str">
        <f t="shared" ref="W19:W21" si="22">IF(V19 ="да", "0", "5")</f>
        <v>5</v>
      </c>
      <c r="X19" s="4" t="s">
        <v>274</v>
      </c>
      <c r="Y19" s="4" t="str">
        <f t="shared" ref="Y19:Y21" si="23">IF(X19 = "да", "1", "0")</f>
        <v>0</v>
      </c>
      <c r="Z19" s="4" t="s">
        <v>274</v>
      </c>
      <c r="AA19" s="4" t="str">
        <f t="shared" ref="AA19:AA21" si="24">IF(Z19="да","0","2")</f>
        <v>2</v>
      </c>
      <c r="AB19" s="4" t="s">
        <v>274</v>
      </c>
      <c r="AC19" s="4" t="str">
        <f t="shared" ref="AC19:AC21" si="25">IF(AB19 = "да", "1", "0")</f>
        <v>0</v>
      </c>
      <c r="AD19" s="2">
        <f t="shared" ref="AD19:AD21" si="26">SUM(I19,L19,O19,R19,U19,W19,Y19,AA19,AC19)</f>
        <v>25</v>
      </c>
    </row>
    <row r="20" spans="1:30" x14ac:dyDescent="0.25">
      <c r="A20" s="12">
        <v>16</v>
      </c>
      <c r="B20" s="12" t="s">
        <v>34</v>
      </c>
      <c r="C20" s="13" t="s">
        <v>35</v>
      </c>
      <c r="D20" s="4">
        <v>66</v>
      </c>
      <c r="E20" s="4">
        <f t="shared" si="9"/>
        <v>2</v>
      </c>
      <c r="F20" s="4">
        <f>166372.1</f>
        <v>166372.1</v>
      </c>
      <c r="G20" s="4">
        <v>7</v>
      </c>
      <c r="H20" s="33">
        <f t="shared" si="11"/>
        <v>4.2074362227801417E-3</v>
      </c>
      <c r="I20" s="4">
        <f t="shared" si="1"/>
        <v>3</v>
      </c>
      <c r="J20" s="4">
        <v>5</v>
      </c>
      <c r="K20" s="4">
        <f t="shared" si="2"/>
        <v>3.0053115877001009E-3</v>
      </c>
      <c r="L20" s="4">
        <f t="shared" si="3"/>
        <v>2</v>
      </c>
      <c r="M20" s="4">
        <v>0</v>
      </c>
      <c r="N20" s="33">
        <f t="shared" si="4"/>
        <v>0</v>
      </c>
      <c r="O20" s="4">
        <f t="shared" si="5"/>
        <v>5</v>
      </c>
      <c r="P20" s="4">
        <v>1</v>
      </c>
      <c r="Q20" s="4">
        <f t="shared" si="6"/>
        <v>6.0106231754002018E-4</v>
      </c>
      <c r="R20" s="4">
        <f t="shared" si="7"/>
        <v>3</v>
      </c>
      <c r="S20" s="4">
        <v>0</v>
      </c>
      <c r="T20" s="4">
        <f t="shared" si="10"/>
        <v>0</v>
      </c>
      <c r="U20" s="4">
        <f t="shared" si="8"/>
        <v>5</v>
      </c>
      <c r="V20" s="4" t="s">
        <v>274</v>
      </c>
      <c r="W20" s="4" t="str">
        <f t="shared" si="22"/>
        <v>5</v>
      </c>
      <c r="X20" s="4" t="s">
        <v>274</v>
      </c>
      <c r="Y20" s="4" t="str">
        <f t="shared" si="23"/>
        <v>0</v>
      </c>
      <c r="Z20" s="4" t="s">
        <v>274</v>
      </c>
      <c r="AA20" s="4" t="str">
        <f t="shared" si="24"/>
        <v>2</v>
      </c>
      <c r="AB20" s="4" t="s">
        <v>274</v>
      </c>
      <c r="AC20" s="4" t="str">
        <f t="shared" si="25"/>
        <v>0</v>
      </c>
      <c r="AD20" s="2">
        <f t="shared" si="26"/>
        <v>18</v>
      </c>
    </row>
    <row r="21" spans="1:30" x14ac:dyDescent="0.25">
      <c r="A21" s="12">
        <v>17</v>
      </c>
      <c r="B21" s="12" t="s">
        <v>36</v>
      </c>
      <c r="C21" s="13" t="s">
        <v>37</v>
      </c>
      <c r="D21" s="4">
        <v>72</v>
      </c>
      <c r="E21" s="4">
        <f t="shared" si="9"/>
        <v>3</v>
      </c>
      <c r="F21" s="4">
        <v>356116.4</v>
      </c>
      <c r="G21" s="4">
        <f>3+16</f>
        <v>19</v>
      </c>
      <c r="H21" s="33">
        <f t="shared" si="11"/>
        <v>5.3353341772521571E-3</v>
      </c>
      <c r="I21" s="4">
        <f t="shared" si="1"/>
        <v>3</v>
      </c>
      <c r="J21" s="4">
        <v>1</v>
      </c>
      <c r="K21" s="4">
        <f t="shared" si="2"/>
        <v>2.8080706196063979E-4</v>
      </c>
      <c r="L21" s="4">
        <f t="shared" si="3"/>
        <v>3</v>
      </c>
      <c r="M21" s="4">
        <v>0</v>
      </c>
      <c r="N21" s="33">
        <f t="shared" si="4"/>
        <v>0</v>
      </c>
      <c r="O21" s="4">
        <f t="shared" si="5"/>
        <v>5</v>
      </c>
      <c r="P21" s="4"/>
      <c r="Q21" s="4">
        <f t="shared" si="6"/>
        <v>0</v>
      </c>
      <c r="R21" s="4">
        <f t="shared" si="7"/>
        <v>5</v>
      </c>
      <c r="S21" s="4">
        <v>0</v>
      </c>
      <c r="T21" s="4">
        <f t="shared" si="10"/>
        <v>0</v>
      </c>
      <c r="U21" s="4">
        <f t="shared" si="8"/>
        <v>5</v>
      </c>
      <c r="V21" s="4" t="s">
        <v>274</v>
      </c>
      <c r="W21" s="4" t="str">
        <f t="shared" si="22"/>
        <v>5</v>
      </c>
      <c r="X21" s="4" t="s">
        <v>274</v>
      </c>
      <c r="Y21" s="4" t="str">
        <f t="shared" si="23"/>
        <v>0</v>
      </c>
      <c r="Z21" s="4" t="s">
        <v>274</v>
      </c>
      <c r="AA21" s="4" t="str">
        <f t="shared" si="24"/>
        <v>2</v>
      </c>
      <c r="AB21" s="4" t="s">
        <v>274</v>
      </c>
      <c r="AC21" s="4" t="str">
        <f t="shared" si="25"/>
        <v>0</v>
      </c>
      <c r="AD21" s="2">
        <f t="shared" si="26"/>
        <v>21</v>
      </c>
    </row>
    <row r="22" spans="1:30" x14ac:dyDescent="0.25">
      <c r="A22" s="12">
        <v>18</v>
      </c>
      <c r="B22" s="12" t="s">
        <v>38</v>
      </c>
      <c r="C22" s="13" t="s">
        <v>39</v>
      </c>
      <c r="D22" s="4">
        <v>9</v>
      </c>
      <c r="E22" s="4">
        <f t="shared" si="9"/>
        <v>0</v>
      </c>
      <c r="F22" s="4"/>
      <c r="G22" s="4"/>
      <c r="H22" s="33" t="e">
        <f t="shared" si="11"/>
        <v>#DIV/0!</v>
      </c>
      <c r="I22" s="4" t="e">
        <f t="shared" si="1"/>
        <v>#DIV/0!</v>
      </c>
      <c r="J22" s="4"/>
      <c r="K22" s="4" t="e">
        <f t="shared" si="2"/>
        <v>#DIV/0!</v>
      </c>
      <c r="L22" s="4" t="e">
        <f t="shared" si="3"/>
        <v>#DIV/0!</v>
      </c>
      <c r="M22" s="4"/>
      <c r="N22" s="33">
        <f t="shared" si="4"/>
        <v>0</v>
      </c>
      <c r="O22" s="4">
        <f t="shared" si="5"/>
        <v>5</v>
      </c>
      <c r="P22" s="4"/>
      <c r="Q22" s="4" t="e">
        <f t="shared" si="6"/>
        <v>#DIV/0!</v>
      </c>
      <c r="R22" s="4" t="e">
        <f t="shared" si="7"/>
        <v>#DIV/0!</v>
      </c>
      <c r="S22" s="4">
        <v>0</v>
      </c>
      <c r="T22" s="4" t="e">
        <f t="shared" si="10"/>
        <v>#DIV/0!</v>
      </c>
      <c r="U22" s="4" t="e">
        <f t="shared" si="8"/>
        <v>#DIV/0!</v>
      </c>
      <c r="V22" s="4"/>
      <c r="W22" s="4"/>
      <c r="X22" s="4"/>
      <c r="Y22" s="4"/>
      <c r="Z22" s="4"/>
      <c r="AA22" s="4"/>
      <c r="AB22" s="4"/>
      <c r="AC22" s="4"/>
    </row>
    <row r="23" spans="1:30" x14ac:dyDescent="0.25">
      <c r="A23" s="12">
        <v>19</v>
      </c>
      <c r="B23" s="12" t="s">
        <v>40</v>
      </c>
      <c r="C23" s="13" t="s">
        <v>41</v>
      </c>
      <c r="D23" s="4">
        <v>36</v>
      </c>
      <c r="E23" s="4">
        <f t="shared" si="9"/>
        <v>2</v>
      </c>
      <c r="F23" s="4">
        <f>116770.2</f>
        <v>116770.2</v>
      </c>
      <c r="G23" s="4">
        <v>0</v>
      </c>
      <c r="H23" s="33">
        <f t="shared" si="11"/>
        <v>0</v>
      </c>
      <c r="I23" s="4">
        <f t="shared" si="1"/>
        <v>5</v>
      </c>
      <c r="J23" s="4">
        <v>0</v>
      </c>
      <c r="K23" s="4">
        <f t="shared" si="2"/>
        <v>0</v>
      </c>
      <c r="L23" s="4">
        <f t="shared" si="3"/>
        <v>5</v>
      </c>
      <c r="M23" s="4">
        <v>0</v>
      </c>
      <c r="N23" s="33">
        <f t="shared" si="4"/>
        <v>0</v>
      </c>
      <c r="O23" s="4">
        <f t="shared" si="5"/>
        <v>5</v>
      </c>
      <c r="P23" s="4"/>
      <c r="Q23" s="4">
        <f t="shared" si="6"/>
        <v>0</v>
      </c>
      <c r="R23" s="4">
        <f t="shared" si="7"/>
        <v>5</v>
      </c>
      <c r="S23" s="4">
        <v>0</v>
      </c>
      <c r="T23" s="4">
        <f t="shared" si="10"/>
        <v>0</v>
      </c>
      <c r="U23" s="4">
        <f t="shared" si="8"/>
        <v>5</v>
      </c>
      <c r="V23" s="4" t="s">
        <v>274</v>
      </c>
      <c r="W23" s="4" t="str">
        <f>IF(V23 ="да", "0", "5")</f>
        <v>5</v>
      </c>
      <c r="X23" s="4" t="s">
        <v>274</v>
      </c>
      <c r="Y23" s="4" t="str">
        <f>IF(X23 = "да", "1", "0")</f>
        <v>0</v>
      </c>
      <c r="Z23" s="4" t="s">
        <v>274</v>
      </c>
      <c r="AA23" s="4" t="str">
        <f>IF(Z23="да","0","2")</f>
        <v>2</v>
      </c>
      <c r="AB23" s="4" t="s">
        <v>274</v>
      </c>
      <c r="AC23" s="4" t="str">
        <f>IF(AB23 = "да", "1", "0")</f>
        <v>0</v>
      </c>
      <c r="AD23" s="2">
        <f>SUM(I23,L23,O23,R23,U23,W23,Y23,AA23,AC23)</f>
        <v>25</v>
      </c>
    </row>
    <row r="24" spans="1:30" x14ac:dyDescent="0.25">
      <c r="A24" s="12">
        <v>20</v>
      </c>
      <c r="B24" s="12" t="s">
        <v>42</v>
      </c>
      <c r="C24" s="13" t="s">
        <v>43</v>
      </c>
      <c r="D24" s="4">
        <v>7</v>
      </c>
      <c r="E24" s="4">
        <f t="shared" si="9"/>
        <v>0</v>
      </c>
      <c r="F24" s="4"/>
      <c r="G24" s="4"/>
      <c r="H24" s="33" t="e">
        <f t="shared" si="11"/>
        <v>#DIV/0!</v>
      </c>
      <c r="I24" s="4" t="e">
        <f t="shared" si="1"/>
        <v>#DIV/0!</v>
      </c>
      <c r="J24" s="4"/>
      <c r="K24" s="4" t="e">
        <f t="shared" si="2"/>
        <v>#DIV/0!</v>
      </c>
      <c r="L24" s="4" t="e">
        <f t="shared" si="3"/>
        <v>#DIV/0!</v>
      </c>
      <c r="M24" s="4"/>
      <c r="N24" s="33">
        <f t="shared" si="4"/>
        <v>0</v>
      </c>
      <c r="O24" s="4">
        <f t="shared" si="5"/>
        <v>5</v>
      </c>
      <c r="P24" s="4"/>
      <c r="Q24" s="4" t="e">
        <f t="shared" si="6"/>
        <v>#DIV/0!</v>
      </c>
      <c r="R24" s="4" t="e">
        <f t="shared" si="7"/>
        <v>#DIV/0!</v>
      </c>
      <c r="S24" s="4">
        <v>0</v>
      </c>
      <c r="T24" s="4" t="e">
        <f t="shared" si="10"/>
        <v>#DIV/0!</v>
      </c>
      <c r="U24" s="4" t="e">
        <f t="shared" si="8"/>
        <v>#DIV/0!</v>
      </c>
      <c r="V24" s="4"/>
      <c r="W24" s="4"/>
      <c r="X24" s="4"/>
      <c r="Y24" s="4"/>
      <c r="Z24" s="4"/>
      <c r="AA24" s="4"/>
      <c r="AB24" s="4"/>
      <c r="AC24" s="4"/>
    </row>
    <row r="25" spans="1:30" x14ac:dyDescent="0.25">
      <c r="A25" s="30">
        <v>21</v>
      </c>
      <c r="B25" s="30" t="s">
        <v>44</v>
      </c>
      <c r="C25" s="31" t="s">
        <v>45</v>
      </c>
      <c r="D25" s="3">
        <v>0</v>
      </c>
      <c r="E25" s="3">
        <f t="shared" si="9"/>
        <v>0</v>
      </c>
      <c r="F25" s="2"/>
      <c r="G25" s="2"/>
      <c r="H25" s="33" t="e">
        <f t="shared" si="11"/>
        <v>#DIV/0!</v>
      </c>
      <c r="I25" s="4" t="e">
        <f t="shared" si="1"/>
        <v>#DIV/0!</v>
      </c>
      <c r="J25" s="2"/>
      <c r="K25" s="4" t="e">
        <f t="shared" si="2"/>
        <v>#DIV/0!</v>
      </c>
      <c r="L25" s="4" t="e">
        <f t="shared" si="3"/>
        <v>#DIV/0!</v>
      </c>
      <c r="M25" s="2"/>
      <c r="N25" s="33">
        <f t="shared" si="4"/>
        <v>0</v>
      </c>
      <c r="O25" s="4">
        <f t="shared" si="5"/>
        <v>5</v>
      </c>
      <c r="P25" s="2"/>
      <c r="Q25" s="4" t="e">
        <f t="shared" si="6"/>
        <v>#DIV/0!</v>
      </c>
      <c r="R25" s="4" t="e">
        <f t="shared" si="7"/>
        <v>#DIV/0!</v>
      </c>
      <c r="S25" s="4">
        <v>0</v>
      </c>
      <c r="T25" s="4" t="e">
        <f t="shared" si="10"/>
        <v>#DIV/0!</v>
      </c>
      <c r="U25" s="4" t="e">
        <f t="shared" si="8"/>
        <v>#DIV/0!</v>
      </c>
      <c r="V25" s="2"/>
      <c r="W25" s="2"/>
      <c r="X25" s="2"/>
      <c r="Y25" s="2"/>
      <c r="Z25" s="2"/>
      <c r="AA25" s="2"/>
      <c r="AB25" s="2"/>
      <c r="AC25" s="2"/>
    </row>
    <row r="26" spans="1:30" x14ac:dyDescent="0.25">
      <c r="A26" s="12">
        <v>22</v>
      </c>
      <c r="B26" s="12" t="s">
        <v>46</v>
      </c>
      <c r="C26" s="13" t="s">
        <v>47</v>
      </c>
      <c r="D26" s="4">
        <v>7</v>
      </c>
      <c r="E26" s="4">
        <f t="shared" si="9"/>
        <v>0</v>
      </c>
      <c r="F26" s="4"/>
      <c r="G26" s="4"/>
      <c r="H26" s="33" t="e">
        <f t="shared" si="11"/>
        <v>#DIV/0!</v>
      </c>
      <c r="I26" s="4" t="e">
        <f t="shared" si="1"/>
        <v>#DIV/0!</v>
      </c>
      <c r="J26" s="4"/>
      <c r="K26" s="4" t="e">
        <f t="shared" si="2"/>
        <v>#DIV/0!</v>
      </c>
      <c r="L26" s="4" t="e">
        <f t="shared" si="3"/>
        <v>#DIV/0!</v>
      </c>
      <c r="M26" s="4"/>
      <c r="N26" s="33">
        <f t="shared" si="4"/>
        <v>0</v>
      </c>
      <c r="O26" s="4">
        <f t="shared" si="5"/>
        <v>5</v>
      </c>
      <c r="P26" s="4"/>
      <c r="Q26" s="4" t="e">
        <f t="shared" si="6"/>
        <v>#DIV/0!</v>
      </c>
      <c r="R26" s="4" t="e">
        <f t="shared" si="7"/>
        <v>#DIV/0!</v>
      </c>
      <c r="S26" s="4">
        <v>0</v>
      </c>
      <c r="T26" s="4" t="e">
        <f t="shared" si="10"/>
        <v>#DIV/0!</v>
      </c>
      <c r="U26" s="4" t="e">
        <f t="shared" si="8"/>
        <v>#DIV/0!</v>
      </c>
      <c r="V26" s="4"/>
      <c r="W26" s="4"/>
      <c r="X26" s="4"/>
      <c r="Y26" s="4"/>
      <c r="Z26" s="4"/>
      <c r="AA26" s="4"/>
      <c r="AB26" s="4"/>
      <c r="AC26" s="4"/>
    </row>
    <row r="27" spans="1:30" x14ac:dyDescent="0.25">
      <c r="A27" s="12">
        <v>23</v>
      </c>
      <c r="B27" s="12" t="s">
        <v>48</v>
      </c>
      <c r="C27" s="13" t="s">
        <v>49</v>
      </c>
      <c r="D27" s="4">
        <v>15</v>
      </c>
      <c r="E27" s="4">
        <f t="shared" si="9"/>
        <v>1</v>
      </c>
      <c r="F27" s="4">
        <v>160745.20000000001</v>
      </c>
      <c r="G27" s="4">
        <v>1</v>
      </c>
      <c r="H27" s="33">
        <f t="shared" si="11"/>
        <v>6.2210255733919273E-4</v>
      </c>
      <c r="I27" s="4">
        <f t="shared" si="1"/>
        <v>4</v>
      </c>
      <c r="J27" s="4">
        <v>0</v>
      </c>
      <c r="K27" s="4">
        <f t="shared" si="2"/>
        <v>0</v>
      </c>
      <c r="L27" s="4">
        <f t="shared" si="3"/>
        <v>5</v>
      </c>
      <c r="M27" s="4">
        <v>0</v>
      </c>
      <c r="N27" s="33">
        <f t="shared" si="4"/>
        <v>0</v>
      </c>
      <c r="O27" s="4">
        <f t="shared" si="5"/>
        <v>5</v>
      </c>
      <c r="P27" s="4"/>
      <c r="Q27" s="4">
        <f t="shared" si="6"/>
        <v>0</v>
      </c>
      <c r="R27" s="4">
        <f t="shared" si="7"/>
        <v>5</v>
      </c>
      <c r="S27" s="4">
        <v>0</v>
      </c>
      <c r="T27" s="4">
        <f t="shared" si="10"/>
        <v>0</v>
      </c>
      <c r="U27" s="4">
        <f t="shared" si="8"/>
        <v>5</v>
      </c>
      <c r="V27" s="4" t="s">
        <v>274</v>
      </c>
      <c r="W27" s="4" t="str">
        <f t="shared" ref="W27:W30" si="27">IF(V27 ="да", "0", "5")</f>
        <v>5</v>
      </c>
      <c r="X27" s="4" t="s">
        <v>274</v>
      </c>
      <c r="Y27" s="4" t="str">
        <f t="shared" ref="Y27:Y30" si="28">IF(X27 = "да", "1", "0")</f>
        <v>0</v>
      </c>
      <c r="Z27" s="4" t="s">
        <v>274</v>
      </c>
      <c r="AA27" s="4" t="str">
        <f t="shared" ref="AA27:AA30" si="29">IF(Z27="да","0","2")</f>
        <v>2</v>
      </c>
      <c r="AB27" s="4" t="s">
        <v>274</v>
      </c>
      <c r="AC27" s="4" t="str">
        <f t="shared" ref="AC27:AC30" si="30">IF(AB27 = "да", "1", "0")</f>
        <v>0</v>
      </c>
      <c r="AD27" s="2">
        <f t="shared" ref="AD27:AD30" si="31">SUM(I27,L27,O27,R27,U27,W27,Y27,AA27,AC27)</f>
        <v>24</v>
      </c>
    </row>
    <row r="28" spans="1:30" x14ac:dyDescent="0.25">
      <c r="A28" s="12">
        <v>24</v>
      </c>
      <c r="B28" s="12" t="s">
        <v>50</v>
      </c>
      <c r="C28" s="13" t="s">
        <v>51</v>
      </c>
      <c r="D28" s="4">
        <v>65</v>
      </c>
      <c r="E28" s="4">
        <f t="shared" si="9"/>
        <v>2</v>
      </c>
      <c r="F28" s="4">
        <v>214825.8</v>
      </c>
      <c r="G28" s="4">
        <f>3+6</f>
        <v>9</v>
      </c>
      <c r="H28" s="33">
        <f t="shared" si="11"/>
        <v>4.1894409330722852E-3</v>
      </c>
      <c r="I28" s="4">
        <f t="shared" si="1"/>
        <v>3</v>
      </c>
      <c r="J28" s="4">
        <v>0</v>
      </c>
      <c r="K28" s="4">
        <f t="shared" si="2"/>
        <v>0</v>
      </c>
      <c r="L28" s="4">
        <f t="shared" si="3"/>
        <v>5</v>
      </c>
      <c r="M28" s="4">
        <v>0</v>
      </c>
      <c r="N28" s="33">
        <f t="shared" si="4"/>
        <v>0</v>
      </c>
      <c r="O28" s="4">
        <f t="shared" si="5"/>
        <v>5</v>
      </c>
      <c r="P28" s="4"/>
      <c r="Q28" s="4">
        <f t="shared" si="6"/>
        <v>0</v>
      </c>
      <c r="R28" s="4">
        <f t="shared" si="7"/>
        <v>5</v>
      </c>
      <c r="S28" s="4">
        <v>0</v>
      </c>
      <c r="T28" s="4">
        <f t="shared" si="10"/>
        <v>0</v>
      </c>
      <c r="U28" s="4">
        <f t="shared" si="8"/>
        <v>5</v>
      </c>
      <c r="V28" s="4" t="s">
        <v>274</v>
      </c>
      <c r="W28" s="4" t="str">
        <f t="shared" si="27"/>
        <v>5</v>
      </c>
      <c r="X28" s="4" t="s">
        <v>274</v>
      </c>
      <c r="Y28" s="4" t="str">
        <f t="shared" si="28"/>
        <v>0</v>
      </c>
      <c r="Z28" s="4" t="s">
        <v>274</v>
      </c>
      <c r="AA28" s="4" t="str">
        <f t="shared" si="29"/>
        <v>2</v>
      </c>
      <c r="AB28" s="4" t="s">
        <v>274</v>
      </c>
      <c r="AC28" s="4" t="str">
        <f t="shared" si="30"/>
        <v>0</v>
      </c>
      <c r="AD28" s="2">
        <f t="shared" si="31"/>
        <v>23</v>
      </c>
    </row>
    <row r="29" spans="1:30" x14ac:dyDescent="0.25">
      <c r="A29" s="12">
        <v>25</v>
      </c>
      <c r="B29" s="12" t="s">
        <v>52</v>
      </c>
      <c r="C29" s="13" t="s">
        <v>53</v>
      </c>
      <c r="D29" s="4">
        <v>67</v>
      </c>
      <c r="E29" s="4">
        <f t="shared" si="9"/>
        <v>2</v>
      </c>
      <c r="F29" s="4">
        <f>190886.2</f>
        <v>190886.2</v>
      </c>
      <c r="G29" s="4">
        <v>0</v>
      </c>
      <c r="H29" s="33">
        <f t="shared" si="11"/>
        <v>0</v>
      </c>
      <c r="I29" s="4">
        <f t="shared" si="1"/>
        <v>5</v>
      </c>
      <c r="J29" s="4">
        <v>0</v>
      </c>
      <c r="K29" s="4">
        <f t="shared" si="2"/>
        <v>0</v>
      </c>
      <c r="L29" s="4">
        <f t="shared" si="3"/>
        <v>5</v>
      </c>
      <c r="M29" s="4">
        <v>0</v>
      </c>
      <c r="N29" s="33">
        <f t="shared" si="4"/>
        <v>0</v>
      </c>
      <c r="O29" s="4">
        <f t="shared" si="5"/>
        <v>5</v>
      </c>
      <c r="P29" s="4"/>
      <c r="Q29" s="4">
        <f t="shared" si="6"/>
        <v>0</v>
      </c>
      <c r="R29" s="4">
        <f t="shared" si="7"/>
        <v>5</v>
      </c>
      <c r="S29" s="4">
        <v>0</v>
      </c>
      <c r="T29" s="4">
        <f t="shared" si="10"/>
        <v>0</v>
      </c>
      <c r="U29" s="4">
        <f t="shared" si="8"/>
        <v>5</v>
      </c>
      <c r="V29" s="4" t="s">
        <v>274</v>
      </c>
      <c r="W29" s="4" t="str">
        <f t="shared" si="27"/>
        <v>5</v>
      </c>
      <c r="X29" s="4" t="s">
        <v>274</v>
      </c>
      <c r="Y29" s="4" t="str">
        <f t="shared" si="28"/>
        <v>0</v>
      </c>
      <c r="Z29" s="4" t="s">
        <v>274</v>
      </c>
      <c r="AA29" s="4" t="str">
        <f t="shared" si="29"/>
        <v>2</v>
      </c>
      <c r="AB29" s="4" t="s">
        <v>274</v>
      </c>
      <c r="AC29" s="4" t="str">
        <f t="shared" si="30"/>
        <v>0</v>
      </c>
      <c r="AD29" s="2">
        <f t="shared" si="31"/>
        <v>25</v>
      </c>
    </row>
    <row r="30" spans="1:30" x14ac:dyDescent="0.25">
      <c r="A30" s="12">
        <v>26</v>
      </c>
      <c r="B30" s="12" t="s">
        <v>54</v>
      </c>
      <c r="C30" s="13" t="s">
        <v>55</v>
      </c>
      <c r="D30" s="4">
        <v>159</v>
      </c>
      <c r="E30" s="4">
        <f t="shared" si="9"/>
        <v>3</v>
      </c>
      <c r="F30" s="4">
        <f>575543.9</f>
        <v>575543.9</v>
      </c>
      <c r="G30" s="4">
        <f>12+60</f>
        <v>72</v>
      </c>
      <c r="H30" s="33">
        <f t="shared" si="11"/>
        <v>1.2509905847321116E-2</v>
      </c>
      <c r="I30" s="4">
        <f t="shared" si="1"/>
        <v>2</v>
      </c>
      <c r="J30" s="4">
        <v>8</v>
      </c>
      <c r="K30" s="4">
        <f t="shared" si="2"/>
        <v>1.3899895385912351E-3</v>
      </c>
      <c r="L30" s="4">
        <f t="shared" si="3"/>
        <v>2</v>
      </c>
      <c r="M30" s="4">
        <v>0</v>
      </c>
      <c r="N30" s="33">
        <f t="shared" si="4"/>
        <v>0</v>
      </c>
      <c r="O30" s="4">
        <f t="shared" si="5"/>
        <v>5</v>
      </c>
      <c r="P30" s="4"/>
      <c r="Q30" s="4">
        <f t="shared" si="6"/>
        <v>0</v>
      </c>
      <c r="R30" s="4">
        <f t="shared" si="7"/>
        <v>5</v>
      </c>
      <c r="S30" s="4">
        <v>0</v>
      </c>
      <c r="T30" s="4">
        <f t="shared" si="10"/>
        <v>0</v>
      </c>
      <c r="U30" s="4">
        <f t="shared" si="8"/>
        <v>5</v>
      </c>
      <c r="V30" s="4" t="s">
        <v>274</v>
      </c>
      <c r="W30" s="4" t="str">
        <f t="shared" si="27"/>
        <v>5</v>
      </c>
      <c r="X30" s="4" t="s">
        <v>274</v>
      </c>
      <c r="Y30" s="4" t="str">
        <f t="shared" si="28"/>
        <v>0</v>
      </c>
      <c r="Z30" s="4" t="s">
        <v>274</v>
      </c>
      <c r="AA30" s="4" t="str">
        <f t="shared" si="29"/>
        <v>2</v>
      </c>
      <c r="AB30" s="4" t="s">
        <v>274</v>
      </c>
      <c r="AC30" s="4" t="str">
        <f t="shared" si="30"/>
        <v>0</v>
      </c>
      <c r="AD30" s="2">
        <f t="shared" si="31"/>
        <v>19</v>
      </c>
    </row>
    <row r="31" spans="1:30" x14ac:dyDescent="0.25">
      <c r="A31" s="12">
        <v>27</v>
      </c>
      <c r="B31" s="12" t="s">
        <v>56</v>
      </c>
      <c r="C31" s="13" t="s">
        <v>57</v>
      </c>
      <c r="D31" s="4">
        <v>4</v>
      </c>
      <c r="E31" s="4">
        <f t="shared" si="9"/>
        <v>0</v>
      </c>
      <c r="F31" s="4"/>
      <c r="G31" s="4"/>
      <c r="H31" s="33" t="e">
        <f t="shared" si="11"/>
        <v>#DIV/0!</v>
      </c>
      <c r="I31" s="4" t="e">
        <f t="shared" si="1"/>
        <v>#DIV/0!</v>
      </c>
      <c r="J31" s="4"/>
      <c r="K31" s="4" t="e">
        <f t="shared" si="2"/>
        <v>#DIV/0!</v>
      </c>
      <c r="L31" s="4" t="e">
        <f t="shared" si="3"/>
        <v>#DIV/0!</v>
      </c>
      <c r="M31" s="4"/>
      <c r="N31" s="33">
        <f t="shared" si="4"/>
        <v>0</v>
      </c>
      <c r="O31" s="4">
        <f t="shared" si="5"/>
        <v>5</v>
      </c>
      <c r="P31" s="4"/>
      <c r="Q31" s="4" t="e">
        <f t="shared" si="6"/>
        <v>#DIV/0!</v>
      </c>
      <c r="R31" s="4" t="e">
        <f t="shared" si="7"/>
        <v>#DIV/0!</v>
      </c>
      <c r="S31" s="4">
        <v>0</v>
      </c>
      <c r="T31" s="4" t="e">
        <f t="shared" si="10"/>
        <v>#DIV/0!</v>
      </c>
      <c r="U31" s="4" t="e">
        <f t="shared" si="8"/>
        <v>#DIV/0!</v>
      </c>
      <c r="V31" s="4"/>
      <c r="W31" s="4"/>
      <c r="X31" s="4"/>
      <c r="Y31" s="4"/>
      <c r="Z31" s="4"/>
      <c r="AA31" s="4"/>
      <c r="AB31" s="4"/>
      <c r="AC31" s="4"/>
    </row>
    <row r="32" spans="1:30" x14ac:dyDescent="0.25">
      <c r="A32" s="12">
        <v>28</v>
      </c>
      <c r="B32" s="12" t="s">
        <v>58</v>
      </c>
      <c r="C32" s="13" t="s">
        <v>59</v>
      </c>
      <c r="D32" s="4">
        <v>28</v>
      </c>
      <c r="E32" s="4">
        <f t="shared" si="9"/>
        <v>2</v>
      </c>
      <c r="F32" s="4">
        <f>217550.7</f>
        <v>217550.7</v>
      </c>
      <c r="G32" s="4">
        <v>0</v>
      </c>
      <c r="H32" s="33">
        <f t="shared" si="11"/>
        <v>0</v>
      </c>
      <c r="I32" s="4">
        <f t="shared" si="1"/>
        <v>5</v>
      </c>
      <c r="J32" s="4">
        <v>0</v>
      </c>
      <c r="K32" s="4">
        <f t="shared" si="2"/>
        <v>0</v>
      </c>
      <c r="L32" s="4">
        <f t="shared" si="3"/>
        <v>5</v>
      </c>
      <c r="M32" s="4">
        <v>0</v>
      </c>
      <c r="N32" s="33">
        <f t="shared" si="4"/>
        <v>0</v>
      </c>
      <c r="O32" s="4">
        <f t="shared" si="5"/>
        <v>5</v>
      </c>
      <c r="P32" s="4"/>
      <c r="Q32" s="4">
        <f t="shared" si="6"/>
        <v>0</v>
      </c>
      <c r="R32" s="4">
        <f t="shared" si="7"/>
        <v>5</v>
      </c>
      <c r="S32" s="4">
        <v>0</v>
      </c>
      <c r="T32" s="4">
        <f t="shared" si="10"/>
        <v>0</v>
      </c>
      <c r="U32" s="4">
        <f t="shared" si="8"/>
        <v>5</v>
      </c>
      <c r="V32" s="4" t="s">
        <v>274</v>
      </c>
      <c r="W32" s="4" t="str">
        <f>IF(V32 ="да", "0", "5")</f>
        <v>5</v>
      </c>
      <c r="X32" s="4" t="s">
        <v>274</v>
      </c>
      <c r="Y32" s="4" t="str">
        <f>IF(X32 = "да", "1", "0")</f>
        <v>0</v>
      </c>
      <c r="Z32" s="4" t="s">
        <v>274</v>
      </c>
      <c r="AA32" s="4" t="str">
        <f>IF(Z32="да","0","2")</f>
        <v>2</v>
      </c>
      <c r="AB32" s="4" t="s">
        <v>274</v>
      </c>
      <c r="AC32" s="4" t="str">
        <f>IF(AB32 = "да", "1", "0")</f>
        <v>0</v>
      </c>
      <c r="AD32" s="2">
        <f>SUM(I32,L32,O32,R32,U32,W32,Y32,AA32,AC32)</f>
        <v>25</v>
      </c>
    </row>
    <row r="33" spans="1:30" x14ac:dyDescent="0.25">
      <c r="A33" s="12">
        <v>29</v>
      </c>
      <c r="B33" s="12" t="s">
        <v>60</v>
      </c>
      <c r="C33" s="13" t="s">
        <v>61</v>
      </c>
      <c r="D33" s="4">
        <v>2</v>
      </c>
      <c r="E33" s="4">
        <f t="shared" si="9"/>
        <v>0</v>
      </c>
      <c r="F33" s="4"/>
      <c r="G33" s="4"/>
      <c r="H33" s="33" t="e">
        <f t="shared" si="11"/>
        <v>#DIV/0!</v>
      </c>
      <c r="I33" s="4" t="e">
        <f t="shared" si="1"/>
        <v>#DIV/0!</v>
      </c>
      <c r="J33" s="4"/>
      <c r="K33" s="4" t="e">
        <f t="shared" si="2"/>
        <v>#DIV/0!</v>
      </c>
      <c r="L33" s="4" t="e">
        <f t="shared" si="3"/>
        <v>#DIV/0!</v>
      </c>
      <c r="M33" s="4"/>
      <c r="N33" s="33">
        <f t="shared" si="4"/>
        <v>0</v>
      </c>
      <c r="O33" s="4">
        <f t="shared" si="5"/>
        <v>5</v>
      </c>
      <c r="P33" s="4"/>
      <c r="Q33" s="4" t="e">
        <f t="shared" si="6"/>
        <v>#DIV/0!</v>
      </c>
      <c r="R33" s="4" t="e">
        <f t="shared" si="7"/>
        <v>#DIV/0!</v>
      </c>
      <c r="S33" s="4">
        <v>0</v>
      </c>
      <c r="T33" s="4" t="e">
        <f t="shared" si="10"/>
        <v>#DIV/0!</v>
      </c>
      <c r="U33" s="4" t="e">
        <f t="shared" si="8"/>
        <v>#DIV/0!</v>
      </c>
      <c r="V33" s="4"/>
      <c r="W33" s="4"/>
      <c r="X33" s="4"/>
      <c r="Y33" s="4"/>
      <c r="Z33" s="4"/>
      <c r="AA33" s="4"/>
      <c r="AB33" s="4"/>
      <c r="AC33" s="4"/>
    </row>
    <row r="34" spans="1:30" x14ac:dyDescent="0.25">
      <c r="A34" s="12">
        <v>30</v>
      </c>
      <c r="B34" s="12" t="s">
        <v>62</v>
      </c>
      <c r="C34" s="13" t="s">
        <v>63</v>
      </c>
      <c r="D34" s="4">
        <v>23</v>
      </c>
      <c r="E34" s="4">
        <f t="shared" si="9"/>
        <v>2</v>
      </c>
      <c r="F34" s="4">
        <f>214204.6</f>
        <v>214204.6</v>
      </c>
      <c r="G34" s="4">
        <v>0</v>
      </c>
      <c r="H34" s="33">
        <f t="shared" si="11"/>
        <v>0</v>
      </c>
      <c r="I34" s="4">
        <f t="shared" si="1"/>
        <v>5</v>
      </c>
      <c r="J34" s="4">
        <v>0</v>
      </c>
      <c r="K34" s="4">
        <f t="shared" si="2"/>
        <v>0</v>
      </c>
      <c r="L34" s="4">
        <f t="shared" si="3"/>
        <v>5</v>
      </c>
      <c r="M34" s="4">
        <v>0</v>
      </c>
      <c r="N34" s="33">
        <f t="shared" si="4"/>
        <v>0</v>
      </c>
      <c r="O34" s="4">
        <f t="shared" si="5"/>
        <v>5</v>
      </c>
      <c r="P34" s="4"/>
      <c r="Q34" s="4">
        <f t="shared" si="6"/>
        <v>0</v>
      </c>
      <c r="R34" s="4">
        <f t="shared" si="7"/>
        <v>5</v>
      </c>
      <c r="S34" s="4">
        <v>0</v>
      </c>
      <c r="T34" s="4">
        <f t="shared" si="10"/>
        <v>0</v>
      </c>
      <c r="U34" s="4">
        <f t="shared" si="8"/>
        <v>5</v>
      </c>
      <c r="V34" s="4" t="s">
        <v>274</v>
      </c>
      <c r="W34" s="4" t="str">
        <f>IF(V34 ="да", "0", "5")</f>
        <v>5</v>
      </c>
      <c r="X34" s="4" t="s">
        <v>274</v>
      </c>
      <c r="Y34" s="4" t="str">
        <f>IF(X34 = "да", "1", "0")</f>
        <v>0</v>
      </c>
      <c r="Z34" s="4" t="s">
        <v>274</v>
      </c>
      <c r="AA34" s="4" t="str">
        <f>IF(Z34="да","0","2")</f>
        <v>2</v>
      </c>
      <c r="AB34" s="4" t="s">
        <v>274</v>
      </c>
      <c r="AC34" s="4" t="str">
        <f>IF(AB34 = "да", "1", "0")</f>
        <v>0</v>
      </c>
      <c r="AD34" s="2">
        <f>SUM(I34,L34,O34,R34,U34,W34,Y34,AA34,AC34)</f>
        <v>25</v>
      </c>
    </row>
    <row r="35" spans="1:30" x14ac:dyDescent="0.25">
      <c r="A35" s="12">
        <v>31</v>
      </c>
      <c r="B35" s="12" t="s">
        <v>64</v>
      </c>
      <c r="C35" s="13" t="s">
        <v>65</v>
      </c>
      <c r="D35" s="4">
        <v>4</v>
      </c>
      <c r="E35" s="4">
        <f t="shared" si="9"/>
        <v>0</v>
      </c>
      <c r="F35" s="4"/>
      <c r="G35" s="4"/>
      <c r="H35" s="33" t="e">
        <f t="shared" si="11"/>
        <v>#DIV/0!</v>
      </c>
      <c r="I35" s="4" t="e">
        <f t="shared" si="1"/>
        <v>#DIV/0!</v>
      </c>
      <c r="J35" s="4"/>
      <c r="K35" s="4" t="e">
        <f t="shared" si="2"/>
        <v>#DIV/0!</v>
      </c>
      <c r="L35" s="4" t="e">
        <f t="shared" si="3"/>
        <v>#DIV/0!</v>
      </c>
      <c r="M35" s="4"/>
      <c r="N35" s="33">
        <f t="shared" si="4"/>
        <v>0</v>
      </c>
      <c r="O35" s="4">
        <f t="shared" si="5"/>
        <v>5</v>
      </c>
      <c r="P35" s="4"/>
      <c r="Q35" s="4" t="e">
        <f t="shared" si="6"/>
        <v>#DIV/0!</v>
      </c>
      <c r="R35" s="4" t="e">
        <f t="shared" si="7"/>
        <v>#DIV/0!</v>
      </c>
      <c r="S35" s="4">
        <v>0</v>
      </c>
      <c r="T35" s="4" t="e">
        <f t="shared" si="10"/>
        <v>#DIV/0!</v>
      </c>
      <c r="U35" s="4" t="e">
        <f t="shared" si="8"/>
        <v>#DIV/0!</v>
      </c>
      <c r="V35" s="4"/>
      <c r="W35" s="4"/>
      <c r="X35" s="4"/>
      <c r="Y35" s="4"/>
      <c r="Z35" s="4"/>
      <c r="AA35" s="4"/>
      <c r="AB35" s="4"/>
      <c r="AC35" s="4"/>
    </row>
    <row r="36" spans="1:30" x14ac:dyDescent="0.25">
      <c r="A36" s="12">
        <v>32</v>
      </c>
      <c r="B36" s="12" t="s">
        <v>66</v>
      </c>
      <c r="C36" s="13" t="s">
        <v>67</v>
      </c>
      <c r="D36" s="4">
        <v>15</v>
      </c>
      <c r="E36" s="4">
        <f t="shared" si="9"/>
        <v>1</v>
      </c>
      <c r="F36" s="4">
        <v>17432.8</v>
      </c>
      <c r="G36" s="4">
        <v>0</v>
      </c>
      <c r="H36" s="33">
        <f t="shared" si="11"/>
        <v>0</v>
      </c>
      <c r="I36" s="4">
        <f t="shared" si="1"/>
        <v>5</v>
      </c>
      <c r="J36" s="4">
        <v>0</v>
      </c>
      <c r="K36" s="4">
        <f t="shared" si="2"/>
        <v>0</v>
      </c>
      <c r="L36" s="4">
        <f t="shared" si="3"/>
        <v>5</v>
      </c>
      <c r="M36" s="4">
        <v>0</v>
      </c>
      <c r="N36" s="33">
        <f t="shared" si="4"/>
        <v>0</v>
      </c>
      <c r="O36" s="4">
        <f t="shared" si="5"/>
        <v>5</v>
      </c>
      <c r="P36" s="4"/>
      <c r="Q36" s="4">
        <f t="shared" si="6"/>
        <v>0</v>
      </c>
      <c r="R36" s="4">
        <f t="shared" si="7"/>
        <v>5</v>
      </c>
      <c r="S36" s="4">
        <v>0</v>
      </c>
      <c r="T36" s="4">
        <f t="shared" si="10"/>
        <v>0</v>
      </c>
      <c r="U36" s="4">
        <f t="shared" si="8"/>
        <v>5</v>
      </c>
      <c r="V36" s="4" t="s">
        <v>274</v>
      </c>
      <c r="W36" s="4" t="str">
        <f t="shared" ref="W36:W38" si="32">IF(V36 ="да", "0", "5")</f>
        <v>5</v>
      </c>
      <c r="X36" s="4" t="s">
        <v>274</v>
      </c>
      <c r="Y36" s="4" t="str">
        <f t="shared" ref="Y36:Y38" si="33">IF(X36 = "да", "1", "0")</f>
        <v>0</v>
      </c>
      <c r="Z36" s="4" t="s">
        <v>274</v>
      </c>
      <c r="AA36" s="4" t="str">
        <f t="shared" ref="AA36:AA38" si="34">IF(Z36="да","0","2")</f>
        <v>2</v>
      </c>
      <c r="AB36" s="4" t="s">
        <v>274</v>
      </c>
      <c r="AC36" s="4" t="str">
        <f t="shared" ref="AC36:AC38" si="35">IF(AB36 = "да", "1", "0")</f>
        <v>0</v>
      </c>
      <c r="AD36" s="2">
        <f t="shared" ref="AD36:AD38" si="36">SUM(I36,L36,O36,R36,U36,W36,Y36,AA36,AC36)</f>
        <v>25</v>
      </c>
    </row>
    <row r="37" spans="1:30" x14ac:dyDescent="0.25">
      <c r="A37" s="12">
        <v>33</v>
      </c>
      <c r="B37" s="12" t="s">
        <v>68</v>
      </c>
      <c r="C37" s="13" t="s">
        <v>69</v>
      </c>
      <c r="D37" s="4">
        <v>133</v>
      </c>
      <c r="E37" s="4">
        <f t="shared" si="9"/>
        <v>3</v>
      </c>
      <c r="F37" s="4">
        <f>335104</f>
        <v>335104</v>
      </c>
      <c r="G37" s="4">
        <f>11+15</f>
        <v>26</v>
      </c>
      <c r="H37" s="33">
        <f t="shared" si="11"/>
        <v>7.7587853323147441E-3</v>
      </c>
      <c r="I37" s="4">
        <f t="shared" si="1"/>
        <v>3</v>
      </c>
      <c r="J37" s="4">
        <v>7</v>
      </c>
      <c r="K37" s="4">
        <f t="shared" si="2"/>
        <v>2.0889037433155077E-3</v>
      </c>
      <c r="L37" s="4">
        <f t="shared" si="3"/>
        <v>2</v>
      </c>
      <c r="M37" s="4">
        <v>0</v>
      </c>
      <c r="N37" s="33">
        <f t="shared" si="4"/>
        <v>0</v>
      </c>
      <c r="O37" s="4">
        <f t="shared" si="5"/>
        <v>5</v>
      </c>
      <c r="P37" s="4">
        <v>2</v>
      </c>
      <c r="Q37" s="4">
        <f t="shared" si="6"/>
        <v>5.9682964094728798E-4</v>
      </c>
      <c r="R37" s="4">
        <f t="shared" si="7"/>
        <v>3</v>
      </c>
      <c r="S37" s="4">
        <v>0</v>
      </c>
      <c r="T37" s="4">
        <f t="shared" si="10"/>
        <v>0</v>
      </c>
      <c r="U37" s="4">
        <f t="shared" si="8"/>
        <v>5</v>
      </c>
      <c r="V37" s="4" t="s">
        <v>274</v>
      </c>
      <c r="W37" s="4" t="str">
        <f t="shared" si="32"/>
        <v>5</v>
      </c>
      <c r="X37" s="4" t="s">
        <v>274</v>
      </c>
      <c r="Y37" s="4" t="str">
        <f t="shared" si="33"/>
        <v>0</v>
      </c>
      <c r="Z37" s="4" t="s">
        <v>274</v>
      </c>
      <c r="AA37" s="4" t="str">
        <f t="shared" si="34"/>
        <v>2</v>
      </c>
      <c r="AB37" s="4" t="s">
        <v>274</v>
      </c>
      <c r="AC37" s="4" t="str">
        <f t="shared" si="35"/>
        <v>0</v>
      </c>
      <c r="AD37" s="2">
        <f t="shared" si="36"/>
        <v>18</v>
      </c>
    </row>
    <row r="38" spans="1:30" x14ac:dyDescent="0.25">
      <c r="A38" s="12">
        <v>34</v>
      </c>
      <c r="B38" s="12" t="s">
        <v>70</v>
      </c>
      <c r="C38" s="13" t="s">
        <v>71</v>
      </c>
      <c r="D38" s="4">
        <v>19</v>
      </c>
      <c r="E38" s="4">
        <f t="shared" si="9"/>
        <v>1</v>
      </c>
      <c r="F38" s="4">
        <f>169938.4</f>
        <v>169938.4</v>
      </c>
      <c r="G38" s="4">
        <f>1+2</f>
        <v>3</v>
      </c>
      <c r="H38" s="33">
        <f t="shared" si="11"/>
        <v>1.7653455605089845E-3</v>
      </c>
      <c r="I38" s="4">
        <f t="shared" si="1"/>
        <v>4</v>
      </c>
      <c r="J38" s="4">
        <v>0</v>
      </c>
      <c r="K38" s="4">
        <f t="shared" si="2"/>
        <v>0</v>
      </c>
      <c r="L38" s="4">
        <f t="shared" si="3"/>
        <v>5</v>
      </c>
      <c r="M38" s="4">
        <v>0</v>
      </c>
      <c r="N38" s="33">
        <f t="shared" si="4"/>
        <v>0</v>
      </c>
      <c r="O38" s="4">
        <f t="shared" si="5"/>
        <v>5</v>
      </c>
      <c r="P38" s="4"/>
      <c r="Q38" s="4">
        <f t="shared" si="6"/>
        <v>0</v>
      </c>
      <c r="R38" s="4">
        <f t="shared" si="7"/>
        <v>5</v>
      </c>
      <c r="S38" s="4">
        <v>0</v>
      </c>
      <c r="T38" s="4">
        <f t="shared" si="10"/>
        <v>0</v>
      </c>
      <c r="U38" s="4">
        <f t="shared" si="8"/>
        <v>5</v>
      </c>
      <c r="V38" s="4" t="s">
        <v>274</v>
      </c>
      <c r="W38" s="4" t="str">
        <f t="shared" si="32"/>
        <v>5</v>
      </c>
      <c r="X38" s="4" t="s">
        <v>274</v>
      </c>
      <c r="Y38" s="4" t="str">
        <f t="shared" si="33"/>
        <v>0</v>
      </c>
      <c r="Z38" s="4" t="s">
        <v>274</v>
      </c>
      <c r="AA38" s="4" t="str">
        <f t="shared" si="34"/>
        <v>2</v>
      </c>
      <c r="AB38" s="4" t="s">
        <v>274</v>
      </c>
      <c r="AC38" s="4" t="str">
        <f t="shared" si="35"/>
        <v>0</v>
      </c>
      <c r="AD38" s="2">
        <f t="shared" si="36"/>
        <v>24</v>
      </c>
    </row>
    <row r="39" spans="1:30" x14ac:dyDescent="0.25">
      <c r="A39" s="30">
        <v>35</v>
      </c>
      <c r="B39" s="30" t="s">
        <v>72</v>
      </c>
      <c r="C39" s="31" t="s">
        <v>73</v>
      </c>
      <c r="D39" s="3">
        <v>0</v>
      </c>
      <c r="E39" s="3">
        <f t="shared" si="9"/>
        <v>0</v>
      </c>
      <c r="F39" s="2"/>
      <c r="G39" s="2"/>
      <c r="H39" s="33" t="e">
        <f t="shared" si="11"/>
        <v>#DIV/0!</v>
      </c>
      <c r="I39" s="4" t="e">
        <f t="shared" si="1"/>
        <v>#DIV/0!</v>
      </c>
      <c r="J39" s="2"/>
      <c r="K39" s="4" t="e">
        <f t="shared" si="2"/>
        <v>#DIV/0!</v>
      </c>
      <c r="L39" s="4" t="e">
        <f t="shared" si="3"/>
        <v>#DIV/0!</v>
      </c>
      <c r="M39" s="2"/>
      <c r="N39" s="33">
        <f t="shared" si="4"/>
        <v>0</v>
      </c>
      <c r="O39" s="4">
        <f t="shared" si="5"/>
        <v>5</v>
      </c>
      <c r="P39" s="2"/>
      <c r="Q39" s="4" t="e">
        <f t="shared" si="6"/>
        <v>#DIV/0!</v>
      </c>
      <c r="R39" s="4" t="e">
        <f t="shared" si="7"/>
        <v>#DIV/0!</v>
      </c>
      <c r="S39" s="4">
        <v>0</v>
      </c>
      <c r="T39" s="4" t="e">
        <f t="shared" si="10"/>
        <v>#DIV/0!</v>
      </c>
      <c r="U39" s="4" t="e">
        <f t="shared" si="8"/>
        <v>#DIV/0!</v>
      </c>
      <c r="V39" s="2"/>
      <c r="W39" s="2"/>
      <c r="X39" s="2"/>
      <c r="Y39" s="2"/>
      <c r="Z39" s="2"/>
      <c r="AA39" s="2"/>
      <c r="AB39" s="2"/>
      <c r="AC39" s="2"/>
    </row>
    <row r="40" spans="1:30" x14ac:dyDescent="0.25">
      <c r="A40" s="12">
        <v>36</v>
      </c>
      <c r="B40" s="12" t="s">
        <v>74</v>
      </c>
      <c r="C40" s="13" t="s">
        <v>75</v>
      </c>
      <c r="D40" s="4">
        <v>15</v>
      </c>
      <c r="E40" s="4">
        <f t="shared" si="9"/>
        <v>1</v>
      </c>
      <c r="F40" s="4">
        <f>56303.4</f>
        <v>56303.4</v>
      </c>
      <c r="G40" s="4">
        <v>3</v>
      </c>
      <c r="H40" s="33">
        <f t="shared" si="11"/>
        <v>5.3282750242436509E-3</v>
      </c>
      <c r="I40" s="4">
        <f t="shared" si="1"/>
        <v>3</v>
      </c>
      <c r="J40" s="4">
        <v>2</v>
      </c>
      <c r="K40" s="4">
        <f t="shared" si="2"/>
        <v>3.5521833494957678E-3</v>
      </c>
      <c r="L40" s="4">
        <f t="shared" si="3"/>
        <v>2</v>
      </c>
      <c r="M40" s="4">
        <v>0</v>
      </c>
      <c r="N40" s="33">
        <f t="shared" si="4"/>
        <v>0</v>
      </c>
      <c r="O40" s="4">
        <f t="shared" si="5"/>
        <v>5</v>
      </c>
      <c r="P40" s="4"/>
      <c r="Q40" s="4">
        <f t="shared" si="6"/>
        <v>0</v>
      </c>
      <c r="R40" s="4">
        <f t="shared" si="7"/>
        <v>5</v>
      </c>
      <c r="S40" s="4">
        <v>0</v>
      </c>
      <c r="T40" s="4">
        <f t="shared" si="10"/>
        <v>0</v>
      </c>
      <c r="U40" s="4">
        <f t="shared" si="8"/>
        <v>5</v>
      </c>
      <c r="V40" s="4" t="s">
        <v>274</v>
      </c>
      <c r="W40" s="4" t="str">
        <f t="shared" ref="W40:W42" si="37">IF(V40 ="да", "0", "5")</f>
        <v>5</v>
      </c>
      <c r="X40" s="4" t="s">
        <v>274</v>
      </c>
      <c r="Y40" s="4" t="str">
        <f t="shared" ref="Y40:Y42" si="38">IF(X40 = "да", "1", "0")</f>
        <v>0</v>
      </c>
      <c r="Z40" s="4" t="s">
        <v>274</v>
      </c>
      <c r="AA40" s="4" t="str">
        <f t="shared" ref="AA40:AA42" si="39">IF(Z40="да","0","2")</f>
        <v>2</v>
      </c>
      <c r="AB40" s="4" t="s">
        <v>274</v>
      </c>
      <c r="AC40" s="4" t="str">
        <f t="shared" ref="AC40:AC42" si="40">IF(AB40 = "да", "1", "0")</f>
        <v>0</v>
      </c>
      <c r="AD40" s="2">
        <f t="shared" ref="AD40:AD42" si="41">SUM(I40,L40,O40,R40,U40,W40,Y40,AA40,AC40)</f>
        <v>20</v>
      </c>
    </row>
    <row r="41" spans="1:30" x14ac:dyDescent="0.25">
      <c r="A41" s="12">
        <v>37</v>
      </c>
      <c r="B41" s="12" t="s">
        <v>76</v>
      </c>
      <c r="C41" s="13" t="s">
        <v>77</v>
      </c>
      <c r="D41" s="4">
        <v>19</v>
      </c>
      <c r="E41" s="4">
        <f t="shared" si="9"/>
        <v>1</v>
      </c>
      <c r="F41" s="4">
        <f>84861.1</f>
        <v>84861.1</v>
      </c>
      <c r="G41" s="4">
        <f>5+5</f>
        <v>10</v>
      </c>
      <c r="H41" s="33">
        <f t="shared" si="11"/>
        <v>1.1783962263039249E-2</v>
      </c>
      <c r="I41" s="4">
        <f t="shared" si="1"/>
        <v>2</v>
      </c>
      <c r="J41" s="4">
        <v>2</v>
      </c>
      <c r="K41" s="4">
        <f t="shared" si="2"/>
        <v>2.3567924526078496E-3</v>
      </c>
      <c r="L41" s="4">
        <f t="shared" si="3"/>
        <v>2</v>
      </c>
      <c r="M41" s="4">
        <v>0</v>
      </c>
      <c r="N41" s="33">
        <f t="shared" si="4"/>
        <v>0</v>
      </c>
      <c r="O41" s="4">
        <f t="shared" si="5"/>
        <v>5</v>
      </c>
      <c r="P41" s="4"/>
      <c r="Q41" s="4">
        <f t="shared" si="6"/>
        <v>0</v>
      </c>
      <c r="R41" s="4">
        <f t="shared" si="7"/>
        <v>5</v>
      </c>
      <c r="S41" s="4">
        <v>0</v>
      </c>
      <c r="T41" s="4">
        <f t="shared" si="10"/>
        <v>0</v>
      </c>
      <c r="U41" s="4">
        <f t="shared" si="8"/>
        <v>5</v>
      </c>
      <c r="V41" s="4" t="s">
        <v>274</v>
      </c>
      <c r="W41" s="4" t="str">
        <f t="shared" si="37"/>
        <v>5</v>
      </c>
      <c r="X41" s="4" t="s">
        <v>274</v>
      </c>
      <c r="Y41" s="4" t="str">
        <f t="shared" si="38"/>
        <v>0</v>
      </c>
      <c r="Z41" s="4" t="s">
        <v>274</v>
      </c>
      <c r="AA41" s="4" t="str">
        <f t="shared" si="39"/>
        <v>2</v>
      </c>
      <c r="AB41" s="4" t="s">
        <v>274</v>
      </c>
      <c r="AC41" s="4" t="str">
        <f t="shared" si="40"/>
        <v>0</v>
      </c>
      <c r="AD41" s="2">
        <f t="shared" si="41"/>
        <v>19</v>
      </c>
    </row>
    <row r="42" spans="1:30" x14ac:dyDescent="0.25">
      <c r="A42" s="12">
        <v>38</v>
      </c>
      <c r="B42" s="12" t="s">
        <v>78</v>
      </c>
      <c r="C42" s="13" t="s">
        <v>79</v>
      </c>
      <c r="D42" s="4">
        <v>77</v>
      </c>
      <c r="E42" s="4">
        <f t="shared" si="9"/>
        <v>3</v>
      </c>
      <c r="F42" s="4">
        <f>272245.4</f>
        <v>272245.40000000002</v>
      </c>
      <c r="G42" s="4">
        <f>4+12</f>
        <v>16</v>
      </c>
      <c r="H42" s="33">
        <f t="shared" si="11"/>
        <v>5.8770506315258212E-3</v>
      </c>
      <c r="I42" s="4">
        <f t="shared" si="1"/>
        <v>3</v>
      </c>
      <c r="J42" s="4">
        <v>0</v>
      </c>
      <c r="K42" s="4">
        <f t="shared" si="2"/>
        <v>0</v>
      </c>
      <c r="L42" s="4">
        <f t="shared" si="3"/>
        <v>5</v>
      </c>
      <c r="M42" s="4">
        <v>0</v>
      </c>
      <c r="N42" s="33">
        <f t="shared" si="4"/>
        <v>0</v>
      </c>
      <c r="O42" s="4">
        <f t="shared" si="5"/>
        <v>5</v>
      </c>
      <c r="P42" s="4">
        <v>1</v>
      </c>
      <c r="Q42" s="4">
        <f t="shared" si="6"/>
        <v>3.6731566447036383E-4</v>
      </c>
      <c r="R42" s="4">
        <f t="shared" si="7"/>
        <v>3</v>
      </c>
      <c r="S42" s="4">
        <v>0</v>
      </c>
      <c r="T42" s="4">
        <f t="shared" si="10"/>
        <v>0</v>
      </c>
      <c r="U42" s="4">
        <f t="shared" si="8"/>
        <v>5</v>
      </c>
      <c r="V42" s="4" t="s">
        <v>274</v>
      </c>
      <c r="W42" s="4" t="str">
        <f t="shared" si="37"/>
        <v>5</v>
      </c>
      <c r="X42" s="4" t="s">
        <v>274</v>
      </c>
      <c r="Y42" s="4" t="str">
        <f t="shared" si="38"/>
        <v>0</v>
      </c>
      <c r="Z42" s="4" t="s">
        <v>274</v>
      </c>
      <c r="AA42" s="4" t="str">
        <f t="shared" si="39"/>
        <v>2</v>
      </c>
      <c r="AB42" s="4" t="s">
        <v>274</v>
      </c>
      <c r="AC42" s="4" t="str">
        <f t="shared" si="40"/>
        <v>0</v>
      </c>
      <c r="AD42" s="2">
        <f t="shared" si="41"/>
        <v>21</v>
      </c>
    </row>
    <row r="43" spans="1:30" x14ac:dyDescent="0.25">
      <c r="A43" s="12">
        <v>39</v>
      </c>
      <c r="B43" s="12" t="s">
        <v>80</v>
      </c>
      <c r="C43" s="13" t="s">
        <v>81</v>
      </c>
      <c r="D43" s="4">
        <v>5</v>
      </c>
      <c r="E43" s="4">
        <f t="shared" si="9"/>
        <v>0</v>
      </c>
      <c r="F43" s="4"/>
      <c r="G43" s="4"/>
      <c r="H43" s="33" t="e">
        <f t="shared" si="11"/>
        <v>#DIV/0!</v>
      </c>
      <c r="I43" s="4" t="e">
        <f t="shared" si="1"/>
        <v>#DIV/0!</v>
      </c>
      <c r="J43" s="4"/>
      <c r="K43" s="4" t="e">
        <f t="shared" si="2"/>
        <v>#DIV/0!</v>
      </c>
      <c r="L43" s="4" t="e">
        <f t="shared" si="3"/>
        <v>#DIV/0!</v>
      </c>
      <c r="M43" s="4"/>
      <c r="N43" s="33">
        <f t="shared" si="4"/>
        <v>0</v>
      </c>
      <c r="O43" s="4">
        <f t="shared" si="5"/>
        <v>5</v>
      </c>
      <c r="P43" s="4"/>
      <c r="Q43" s="4" t="e">
        <f t="shared" si="6"/>
        <v>#DIV/0!</v>
      </c>
      <c r="R43" s="4" t="e">
        <f t="shared" si="7"/>
        <v>#DIV/0!</v>
      </c>
      <c r="S43" s="4">
        <v>0</v>
      </c>
      <c r="T43" s="4" t="e">
        <f t="shared" si="10"/>
        <v>#DIV/0!</v>
      </c>
      <c r="U43" s="4" t="e">
        <f t="shared" si="8"/>
        <v>#DIV/0!</v>
      </c>
      <c r="V43" s="4"/>
      <c r="W43" s="4"/>
      <c r="X43" s="4"/>
      <c r="Y43" s="4"/>
      <c r="Z43" s="4"/>
      <c r="AA43" s="4"/>
      <c r="AB43" s="4"/>
      <c r="AC43" s="4"/>
    </row>
    <row r="44" spans="1:30" x14ac:dyDescent="0.25">
      <c r="A44" s="12">
        <v>40</v>
      </c>
      <c r="B44" s="12" t="s">
        <v>82</v>
      </c>
      <c r="C44" s="13" t="s">
        <v>83</v>
      </c>
      <c r="D44" s="4">
        <v>29</v>
      </c>
      <c r="E44" s="4">
        <f t="shared" si="9"/>
        <v>2</v>
      </c>
      <c r="F44" s="4">
        <f>79876.67</f>
        <v>79876.67</v>
      </c>
      <c r="G44" s="4">
        <v>0</v>
      </c>
      <c r="H44" s="33">
        <f t="shared" si="11"/>
        <v>0</v>
      </c>
      <c r="I44" s="4">
        <f t="shared" si="1"/>
        <v>5</v>
      </c>
      <c r="J44" s="4">
        <v>0</v>
      </c>
      <c r="K44" s="4">
        <f t="shared" si="2"/>
        <v>0</v>
      </c>
      <c r="L44" s="4">
        <f t="shared" si="3"/>
        <v>5</v>
      </c>
      <c r="M44" s="4">
        <v>0</v>
      </c>
      <c r="N44" s="33">
        <f t="shared" si="4"/>
        <v>0</v>
      </c>
      <c r="O44" s="4">
        <f t="shared" si="5"/>
        <v>5</v>
      </c>
      <c r="P44" s="4"/>
      <c r="Q44" s="4">
        <f t="shared" si="6"/>
        <v>0</v>
      </c>
      <c r="R44" s="4">
        <f t="shared" si="7"/>
        <v>5</v>
      </c>
      <c r="S44" s="4">
        <v>0</v>
      </c>
      <c r="T44" s="4">
        <f t="shared" si="10"/>
        <v>0</v>
      </c>
      <c r="U44" s="4">
        <f t="shared" si="8"/>
        <v>5</v>
      </c>
      <c r="V44" s="4" t="s">
        <v>274</v>
      </c>
      <c r="W44" s="4" t="str">
        <f>IF(V44 ="да", "0", "5")</f>
        <v>5</v>
      </c>
      <c r="X44" s="4" t="s">
        <v>274</v>
      </c>
      <c r="Y44" s="4" t="str">
        <f>IF(X44 = "да", "1", "0")</f>
        <v>0</v>
      </c>
      <c r="Z44" s="4" t="s">
        <v>274</v>
      </c>
      <c r="AA44" s="4" t="str">
        <f>IF(Z44="да","0","2")</f>
        <v>2</v>
      </c>
      <c r="AB44" s="4" t="s">
        <v>274</v>
      </c>
      <c r="AC44" s="4" t="str">
        <f>IF(AB44 = "да", "1", "0")</f>
        <v>0</v>
      </c>
      <c r="AD44" s="2">
        <f>SUM(I44,L44,O44,R44,U44,W44,Y44,AA44,AC44)</f>
        <v>25</v>
      </c>
    </row>
    <row r="45" spans="1:30" x14ac:dyDescent="0.25">
      <c r="A45" s="12">
        <v>41</v>
      </c>
      <c r="B45" s="12" t="s">
        <v>84</v>
      </c>
      <c r="C45" s="13" t="s">
        <v>85</v>
      </c>
      <c r="D45" s="4">
        <v>3</v>
      </c>
      <c r="E45" s="4">
        <f t="shared" si="9"/>
        <v>0</v>
      </c>
      <c r="F45" s="4"/>
      <c r="G45" s="4"/>
      <c r="H45" s="33" t="e">
        <f t="shared" si="11"/>
        <v>#DIV/0!</v>
      </c>
      <c r="I45" s="4" t="e">
        <f t="shared" si="1"/>
        <v>#DIV/0!</v>
      </c>
      <c r="J45" s="4"/>
      <c r="K45" s="4" t="e">
        <f t="shared" si="2"/>
        <v>#DIV/0!</v>
      </c>
      <c r="L45" s="4" t="e">
        <f t="shared" si="3"/>
        <v>#DIV/0!</v>
      </c>
      <c r="M45" s="4"/>
      <c r="N45" s="33">
        <f t="shared" si="4"/>
        <v>0</v>
      </c>
      <c r="O45" s="4">
        <f t="shared" si="5"/>
        <v>5</v>
      </c>
      <c r="P45" s="4"/>
      <c r="Q45" s="4" t="e">
        <f t="shared" si="6"/>
        <v>#DIV/0!</v>
      </c>
      <c r="R45" s="4" t="e">
        <f t="shared" si="7"/>
        <v>#DIV/0!</v>
      </c>
      <c r="S45" s="4">
        <v>0</v>
      </c>
      <c r="T45" s="4" t="e">
        <f t="shared" si="10"/>
        <v>#DIV/0!</v>
      </c>
      <c r="U45" s="4" t="e">
        <f t="shared" si="8"/>
        <v>#DIV/0!</v>
      </c>
      <c r="V45" s="4"/>
      <c r="W45" s="4"/>
      <c r="X45" s="4"/>
      <c r="Y45" s="4"/>
      <c r="Z45" s="4"/>
      <c r="AA45" s="4"/>
      <c r="AB45" s="4"/>
      <c r="AC45" s="4"/>
    </row>
    <row r="46" spans="1:30" x14ac:dyDescent="0.25">
      <c r="A46" s="12">
        <v>42</v>
      </c>
      <c r="B46" s="12" t="s">
        <v>86</v>
      </c>
      <c r="C46" s="13" t="s">
        <v>87</v>
      </c>
      <c r="D46" s="4">
        <v>2</v>
      </c>
      <c r="E46" s="4">
        <f t="shared" si="9"/>
        <v>0</v>
      </c>
      <c r="F46" s="4"/>
      <c r="G46" s="4"/>
      <c r="H46" s="33" t="e">
        <f t="shared" si="11"/>
        <v>#DIV/0!</v>
      </c>
      <c r="I46" s="4" t="e">
        <f t="shared" si="1"/>
        <v>#DIV/0!</v>
      </c>
      <c r="J46" s="4"/>
      <c r="K46" s="4" t="e">
        <f t="shared" si="2"/>
        <v>#DIV/0!</v>
      </c>
      <c r="L46" s="4" t="e">
        <f t="shared" si="3"/>
        <v>#DIV/0!</v>
      </c>
      <c r="M46" s="4"/>
      <c r="N46" s="33">
        <f t="shared" si="4"/>
        <v>0</v>
      </c>
      <c r="O46" s="4">
        <f t="shared" si="5"/>
        <v>5</v>
      </c>
      <c r="P46" s="4"/>
      <c r="Q46" s="4" t="e">
        <f t="shared" si="6"/>
        <v>#DIV/0!</v>
      </c>
      <c r="R46" s="4" t="e">
        <f t="shared" si="7"/>
        <v>#DIV/0!</v>
      </c>
      <c r="S46" s="4">
        <v>0</v>
      </c>
      <c r="T46" s="4" t="e">
        <f t="shared" si="10"/>
        <v>#DIV/0!</v>
      </c>
      <c r="U46" s="4" t="e">
        <f t="shared" si="8"/>
        <v>#DIV/0!</v>
      </c>
      <c r="V46" s="4"/>
      <c r="W46" s="4"/>
      <c r="X46" s="4"/>
      <c r="Y46" s="4"/>
      <c r="Z46" s="4"/>
      <c r="AA46" s="4"/>
      <c r="AB46" s="4"/>
      <c r="AC46" s="4"/>
    </row>
    <row r="47" spans="1:30" x14ac:dyDescent="0.25">
      <c r="A47" s="12">
        <v>43</v>
      </c>
      <c r="B47" s="12" t="s">
        <v>88</v>
      </c>
      <c r="C47" s="13" t="s">
        <v>89</v>
      </c>
      <c r="D47" s="4">
        <v>19</v>
      </c>
      <c r="E47" s="4">
        <f t="shared" si="9"/>
        <v>1</v>
      </c>
      <c r="F47" s="4">
        <f>100864.4</f>
        <v>100864.4</v>
      </c>
      <c r="G47" s="4">
        <v>6</v>
      </c>
      <c r="H47" s="33">
        <f t="shared" si="11"/>
        <v>5.9485804704137446E-3</v>
      </c>
      <c r="I47" s="4">
        <f t="shared" si="1"/>
        <v>3</v>
      </c>
      <c r="J47" s="4">
        <v>0</v>
      </c>
      <c r="K47" s="4">
        <f t="shared" si="2"/>
        <v>0</v>
      </c>
      <c r="L47" s="4">
        <f t="shared" si="3"/>
        <v>5</v>
      </c>
      <c r="M47" s="4">
        <v>0</v>
      </c>
      <c r="N47" s="33">
        <f t="shared" si="4"/>
        <v>0</v>
      </c>
      <c r="O47" s="4">
        <f t="shared" si="5"/>
        <v>5</v>
      </c>
      <c r="P47" s="4"/>
      <c r="Q47" s="4">
        <f t="shared" si="6"/>
        <v>0</v>
      </c>
      <c r="R47" s="4">
        <f t="shared" si="7"/>
        <v>5</v>
      </c>
      <c r="S47" s="4">
        <v>0</v>
      </c>
      <c r="T47" s="4">
        <f t="shared" si="10"/>
        <v>0</v>
      </c>
      <c r="U47" s="4">
        <f t="shared" si="8"/>
        <v>5</v>
      </c>
      <c r="V47" s="4" t="s">
        <v>274</v>
      </c>
      <c r="W47" s="4" t="str">
        <f t="shared" ref="W47:W48" si="42">IF(V47 ="да", "0", "5")</f>
        <v>5</v>
      </c>
      <c r="X47" s="4" t="s">
        <v>274</v>
      </c>
      <c r="Y47" s="4" t="str">
        <f t="shared" ref="Y47:Y48" si="43">IF(X47 = "да", "1", "0")</f>
        <v>0</v>
      </c>
      <c r="Z47" s="4" t="s">
        <v>274</v>
      </c>
      <c r="AA47" s="4" t="str">
        <f t="shared" ref="AA47:AA48" si="44">IF(Z47="да","0","2")</f>
        <v>2</v>
      </c>
      <c r="AB47" s="4" t="s">
        <v>274</v>
      </c>
      <c r="AC47" s="4" t="str">
        <f t="shared" ref="AC47:AC48" si="45">IF(AB47 = "да", "1", "0")</f>
        <v>0</v>
      </c>
      <c r="AD47" s="2">
        <f t="shared" ref="AD47:AD48" si="46">SUM(I47,L47,O47,R47,U47,W47,Y47,AA47,AC47)</f>
        <v>23</v>
      </c>
    </row>
    <row r="48" spans="1:30" x14ac:dyDescent="0.25">
      <c r="A48" s="12">
        <v>44</v>
      </c>
      <c r="B48" s="12" t="s">
        <v>90</v>
      </c>
      <c r="C48" s="13" t="s">
        <v>91</v>
      </c>
      <c r="D48" s="4">
        <v>14</v>
      </c>
      <c r="E48" s="4">
        <f t="shared" si="9"/>
        <v>1</v>
      </c>
      <c r="F48" s="4">
        <f>105385.8</f>
        <v>105385.8</v>
      </c>
      <c r="G48" s="4">
        <v>2</v>
      </c>
      <c r="H48" s="33">
        <f t="shared" si="11"/>
        <v>1.8977888861687249E-3</v>
      </c>
      <c r="I48" s="4">
        <f t="shared" si="1"/>
        <v>4</v>
      </c>
      <c r="J48" s="4">
        <v>0</v>
      </c>
      <c r="K48" s="4">
        <f t="shared" si="2"/>
        <v>0</v>
      </c>
      <c r="L48" s="4">
        <f t="shared" si="3"/>
        <v>5</v>
      </c>
      <c r="M48" s="4">
        <v>0</v>
      </c>
      <c r="N48" s="33">
        <f t="shared" si="4"/>
        <v>0</v>
      </c>
      <c r="O48" s="4">
        <f t="shared" si="5"/>
        <v>5</v>
      </c>
      <c r="P48" s="4"/>
      <c r="Q48" s="4">
        <f t="shared" si="6"/>
        <v>0</v>
      </c>
      <c r="R48" s="4">
        <f t="shared" si="7"/>
        <v>5</v>
      </c>
      <c r="S48" s="4">
        <v>0</v>
      </c>
      <c r="T48" s="4">
        <f t="shared" si="10"/>
        <v>0</v>
      </c>
      <c r="U48" s="4">
        <f t="shared" si="8"/>
        <v>5</v>
      </c>
      <c r="V48" s="4" t="s">
        <v>274</v>
      </c>
      <c r="W48" s="4" t="str">
        <f t="shared" si="42"/>
        <v>5</v>
      </c>
      <c r="X48" s="4" t="s">
        <v>274</v>
      </c>
      <c r="Y48" s="4" t="str">
        <f t="shared" si="43"/>
        <v>0</v>
      </c>
      <c r="Z48" s="4" t="s">
        <v>274</v>
      </c>
      <c r="AA48" s="4" t="str">
        <f t="shared" si="44"/>
        <v>2</v>
      </c>
      <c r="AB48" s="4" t="s">
        <v>274</v>
      </c>
      <c r="AC48" s="4" t="str">
        <f t="shared" si="45"/>
        <v>0</v>
      </c>
      <c r="AD48" s="2">
        <f t="shared" si="46"/>
        <v>24</v>
      </c>
    </row>
    <row r="49" spans="1:30" x14ac:dyDescent="0.25">
      <c r="A49" s="12">
        <v>45</v>
      </c>
      <c r="B49" s="12" t="s">
        <v>92</v>
      </c>
      <c r="C49" s="13" t="s">
        <v>93</v>
      </c>
      <c r="D49" s="4">
        <v>3</v>
      </c>
      <c r="E49" s="4">
        <f t="shared" si="9"/>
        <v>0</v>
      </c>
      <c r="F49" s="4"/>
      <c r="G49" s="4"/>
      <c r="H49" s="33" t="e">
        <f t="shared" si="11"/>
        <v>#DIV/0!</v>
      </c>
      <c r="I49" s="4" t="e">
        <f t="shared" si="1"/>
        <v>#DIV/0!</v>
      </c>
      <c r="J49" s="4"/>
      <c r="K49" s="4" t="e">
        <f t="shared" si="2"/>
        <v>#DIV/0!</v>
      </c>
      <c r="L49" s="4" t="e">
        <f t="shared" si="3"/>
        <v>#DIV/0!</v>
      </c>
      <c r="M49" s="4"/>
      <c r="N49" s="33">
        <f t="shared" si="4"/>
        <v>0</v>
      </c>
      <c r="O49" s="4">
        <f t="shared" si="5"/>
        <v>5</v>
      </c>
      <c r="P49" s="4"/>
      <c r="Q49" s="4" t="e">
        <f t="shared" si="6"/>
        <v>#DIV/0!</v>
      </c>
      <c r="R49" s="4" t="e">
        <f t="shared" si="7"/>
        <v>#DIV/0!</v>
      </c>
      <c r="S49" s="4">
        <v>0</v>
      </c>
      <c r="T49" s="4" t="e">
        <f t="shared" si="10"/>
        <v>#DIV/0!</v>
      </c>
      <c r="U49" s="4" t="e">
        <f t="shared" si="8"/>
        <v>#DIV/0!</v>
      </c>
      <c r="V49" s="4"/>
      <c r="W49" s="4"/>
      <c r="X49" s="4"/>
      <c r="Y49" s="4"/>
      <c r="Z49" s="4"/>
      <c r="AA49" s="4"/>
      <c r="AB49" s="4"/>
      <c r="AC49" s="4"/>
    </row>
    <row r="50" spans="1:30" x14ac:dyDescent="0.25">
      <c r="A50" s="12">
        <v>46</v>
      </c>
      <c r="B50" s="12" t="s">
        <v>94</v>
      </c>
      <c r="C50" s="13" t="s">
        <v>95</v>
      </c>
      <c r="D50" s="4">
        <v>22</v>
      </c>
      <c r="E50" s="4">
        <f t="shared" si="9"/>
        <v>2</v>
      </c>
      <c r="F50" s="4">
        <f>96507.2</f>
        <v>96507.199999999997</v>
      </c>
      <c r="G50" s="4">
        <f>2+7</f>
        <v>9</v>
      </c>
      <c r="H50" s="33">
        <f t="shared" si="11"/>
        <v>9.3257290647744424E-3</v>
      </c>
      <c r="I50" s="4">
        <f t="shared" si="1"/>
        <v>2</v>
      </c>
      <c r="J50" s="4">
        <v>0</v>
      </c>
      <c r="K50" s="4">
        <f t="shared" si="2"/>
        <v>0</v>
      </c>
      <c r="L50" s="4">
        <f t="shared" si="3"/>
        <v>5</v>
      </c>
      <c r="M50" s="4">
        <v>0</v>
      </c>
      <c r="N50" s="33">
        <f t="shared" si="4"/>
        <v>0</v>
      </c>
      <c r="O50" s="4">
        <f t="shared" si="5"/>
        <v>5</v>
      </c>
      <c r="P50" s="4"/>
      <c r="Q50" s="4">
        <f t="shared" si="6"/>
        <v>0</v>
      </c>
      <c r="R50" s="4">
        <f t="shared" si="7"/>
        <v>5</v>
      </c>
      <c r="S50" s="4">
        <v>0</v>
      </c>
      <c r="T50" s="4">
        <f t="shared" si="10"/>
        <v>0</v>
      </c>
      <c r="U50" s="4">
        <f t="shared" si="8"/>
        <v>5</v>
      </c>
      <c r="V50" s="4" t="s">
        <v>274</v>
      </c>
      <c r="W50" s="4" t="str">
        <f t="shared" ref="W50:W53" si="47">IF(V50 ="да", "0", "5")</f>
        <v>5</v>
      </c>
      <c r="X50" s="4" t="s">
        <v>274</v>
      </c>
      <c r="Y50" s="4" t="str">
        <f t="shared" ref="Y50:Y53" si="48">IF(X50 = "да", "1", "0")</f>
        <v>0</v>
      </c>
      <c r="Z50" s="4" t="s">
        <v>274</v>
      </c>
      <c r="AA50" s="4" t="str">
        <f t="shared" ref="AA50:AA53" si="49">IF(Z50="да","0","2")</f>
        <v>2</v>
      </c>
      <c r="AB50" s="4" t="s">
        <v>274</v>
      </c>
      <c r="AC50" s="4" t="str">
        <f t="shared" ref="AC50:AC53" si="50">IF(AB50 = "да", "1", "0")</f>
        <v>0</v>
      </c>
      <c r="AD50" s="2">
        <f t="shared" ref="AD50:AD53" si="51">SUM(I50,L50,O50,R50,U50,W50,Y50,AA50,AC50)</f>
        <v>22</v>
      </c>
    </row>
    <row r="51" spans="1:30" x14ac:dyDescent="0.25">
      <c r="A51" s="12">
        <v>47</v>
      </c>
      <c r="B51" s="12" t="s">
        <v>96</v>
      </c>
      <c r="C51" s="13" t="s">
        <v>97</v>
      </c>
      <c r="D51" s="4">
        <v>37</v>
      </c>
      <c r="E51" s="4">
        <f t="shared" si="9"/>
        <v>2</v>
      </c>
      <c r="F51" s="4">
        <f>85481.6</f>
        <v>85481.600000000006</v>
      </c>
      <c r="G51" s="4">
        <f>1+1</f>
        <v>2</v>
      </c>
      <c r="H51" s="33">
        <f t="shared" si="11"/>
        <v>2.3396847976640588E-3</v>
      </c>
      <c r="I51" s="4">
        <f t="shared" si="1"/>
        <v>3</v>
      </c>
      <c r="J51" s="4">
        <v>0</v>
      </c>
      <c r="K51" s="4">
        <f t="shared" si="2"/>
        <v>0</v>
      </c>
      <c r="L51" s="4">
        <f t="shared" si="3"/>
        <v>5</v>
      </c>
      <c r="M51" s="4">
        <v>0</v>
      </c>
      <c r="N51" s="33">
        <f t="shared" si="4"/>
        <v>0</v>
      </c>
      <c r="O51" s="4">
        <f t="shared" si="5"/>
        <v>5</v>
      </c>
      <c r="P51" s="4"/>
      <c r="Q51" s="4">
        <f t="shared" si="6"/>
        <v>0</v>
      </c>
      <c r="R51" s="4">
        <f t="shared" si="7"/>
        <v>5</v>
      </c>
      <c r="S51" s="4">
        <v>0</v>
      </c>
      <c r="T51" s="4">
        <f t="shared" si="10"/>
        <v>0</v>
      </c>
      <c r="U51" s="4">
        <f t="shared" si="8"/>
        <v>5</v>
      </c>
      <c r="V51" s="4" t="s">
        <v>274</v>
      </c>
      <c r="W51" s="4" t="str">
        <f t="shared" si="47"/>
        <v>5</v>
      </c>
      <c r="X51" s="4" t="s">
        <v>274</v>
      </c>
      <c r="Y51" s="4" t="str">
        <f t="shared" si="48"/>
        <v>0</v>
      </c>
      <c r="Z51" s="4" t="s">
        <v>274</v>
      </c>
      <c r="AA51" s="4" t="str">
        <f t="shared" si="49"/>
        <v>2</v>
      </c>
      <c r="AB51" s="4" t="s">
        <v>274</v>
      </c>
      <c r="AC51" s="4" t="str">
        <f t="shared" si="50"/>
        <v>0</v>
      </c>
      <c r="AD51" s="2">
        <f t="shared" si="51"/>
        <v>23</v>
      </c>
    </row>
    <row r="52" spans="1:30" x14ac:dyDescent="0.25">
      <c r="A52" s="12">
        <v>48</v>
      </c>
      <c r="B52" s="12" t="s">
        <v>98</v>
      </c>
      <c r="C52" s="13" t="s">
        <v>99</v>
      </c>
      <c r="D52" s="4">
        <v>12</v>
      </c>
      <c r="E52" s="4">
        <f t="shared" si="9"/>
        <v>1</v>
      </c>
      <c r="F52" s="4">
        <f>49883.9</f>
        <v>49883.9</v>
      </c>
      <c r="G52" s="4">
        <v>1</v>
      </c>
      <c r="H52" s="33">
        <f t="shared" si="11"/>
        <v>2.0046548084652564E-3</v>
      </c>
      <c r="I52" s="4">
        <f t="shared" si="1"/>
        <v>3</v>
      </c>
      <c r="J52" s="4">
        <v>0</v>
      </c>
      <c r="K52" s="4">
        <f t="shared" si="2"/>
        <v>0</v>
      </c>
      <c r="L52" s="4">
        <f t="shared" si="3"/>
        <v>5</v>
      </c>
      <c r="M52" s="4">
        <v>0</v>
      </c>
      <c r="N52" s="33">
        <f t="shared" si="4"/>
        <v>0</v>
      </c>
      <c r="O52" s="4">
        <f t="shared" si="5"/>
        <v>5</v>
      </c>
      <c r="P52" s="4"/>
      <c r="Q52" s="4">
        <f t="shared" si="6"/>
        <v>0</v>
      </c>
      <c r="R52" s="4">
        <f t="shared" si="7"/>
        <v>5</v>
      </c>
      <c r="S52" s="4">
        <v>0</v>
      </c>
      <c r="T52" s="4">
        <f t="shared" si="10"/>
        <v>0</v>
      </c>
      <c r="U52" s="4">
        <f t="shared" si="8"/>
        <v>5</v>
      </c>
      <c r="V52" s="4" t="s">
        <v>274</v>
      </c>
      <c r="W52" s="4" t="str">
        <f t="shared" si="47"/>
        <v>5</v>
      </c>
      <c r="X52" s="4" t="s">
        <v>274</v>
      </c>
      <c r="Y52" s="4" t="str">
        <f t="shared" si="48"/>
        <v>0</v>
      </c>
      <c r="Z52" s="4" t="s">
        <v>274</v>
      </c>
      <c r="AA52" s="4" t="str">
        <f t="shared" si="49"/>
        <v>2</v>
      </c>
      <c r="AB52" s="4" t="s">
        <v>274</v>
      </c>
      <c r="AC52" s="4" t="str">
        <f t="shared" si="50"/>
        <v>0</v>
      </c>
      <c r="AD52" s="2">
        <f t="shared" si="51"/>
        <v>23</v>
      </c>
    </row>
    <row r="53" spans="1:30" x14ac:dyDescent="0.25">
      <c r="A53" s="12">
        <v>49</v>
      </c>
      <c r="B53" s="12" t="s">
        <v>100</v>
      </c>
      <c r="C53" s="13" t="s">
        <v>101</v>
      </c>
      <c r="D53" s="4">
        <v>24</v>
      </c>
      <c r="E53" s="4">
        <f t="shared" si="9"/>
        <v>2</v>
      </c>
      <c r="F53" s="4">
        <f>84872.7</f>
        <v>84872.7</v>
      </c>
      <c r="G53" s="4">
        <v>1</v>
      </c>
      <c r="H53" s="33">
        <f t="shared" si="11"/>
        <v>1.1782351686702556E-3</v>
      </c>
      <c r="I53" s="4">
        <f t="shared" si="1"/>
        <v>4</v>
      </c>
      <c r="J53" s="4">
        <v>0</v>
      </c>
      <c r="K53" s="4">
        <f t="shared" si="2"/>
        <v>0</v>
      </c>
      <c r="L53" s="4">
        <f t="shared" si="3"/>
        <v>5</v>
      </c>
      <c r="M53" s="4">
        <v>0</v>
      </c>
      <c r="N53" s="33">
        <f t="shared" si="4"/>
        <v>0</v>
      </c>
      <c r="O53" s="4">
        <f t="shared" si="5"/>
        <v>5</v>
      </c>
      <c r="P53" s="4"/>
      <c r="Q53" s="4">
        <f t="shared" si="6"/>
        <v>0</v>
      </c>
      <c r="R53" s="4">
        <f t="shared" si="7"/>
        <v>5</v>
      </c>
      <c r="S53" s="4">
        <v>0</v>
      </c>
      <c r="T53" s="4">
        <f t="shared" si="10"/>
        <v>0</v>
      </c>
      <c r="U53" s="4">
        <f t="shared" si="8"/>
        <v>5</v>
      </c>
      <c r="V53" s="4" t="s">
        <v>274</v>
      </c>
      <c r="W53" s="4" t="str">
        <f t="shared" si="47"/>
        <v>5</v>
      </c>
      <c r="X53" s="4" t="s">
        <v>274</v>
      </c>
      <c r="Y53" s="4" t="str">
        <f t="shared" si="48"/>
        <v>0</v>
      </c>
      <c r="Z53" s="4" t="s">
        <v>274</v>
      </c>
      <c r="AA53" s="4" t="str">
        <f t="shared" si="49"/>
        <v>2</v>
      </c>
      <c r="AB53" s="4" t="s">
        <v>274</v>
      </c>
      <c r="AC53" s="4" t="str">
        <f t="shared" si="50"/>
        <v>0</v>
      </c>
      <c r="AD53" s="2">
        <f t="shared" si="51"/>
        <v>24</v>
      </c>
    </row>
    <row r="54" spans="1:30" x14ac:dyDescent="0.25">
      <c r="A54" s="30">
        <v>50</v>
      </c>
      <c r="B54" s="30" t="s">
        <v>102</v>
      </c>
      <c r="C54" s="32" t="s">
        <v>103</v>
      </c>
      <c r="D54" s="3">
        <v>0</v>
      </c>
      <c r="E54" s="3">
        <f t="shared" si="9"/>
        <v>0</v>
      </c>
      <c r="F54" s="2"/>
      <c r="G54" s="2"/>
      <c r="H54" s="33" t="e">
        <f t="shared" si="11"/>
        <v>#DIV/0!</v>
      </c>
      <c r="I54" s="4" t="e">
        <f t="shared" si="1"/>
        <v>#DIV/0!</v>
      </c>
      <c r="J54" s="2"/>
      <c r="K54" s="4" t="e">
        <f t="shared" si="2"/>
        <v>#DIV/0!</v>
      </c>
      <c r="L54" s="4" t="e">
        <f t="shared" si="3"/>
        <v>#DIV/0!</v>
      </c>
      <c r="M54" s="2"/>
      <c r="N54" s="33">
        <f t="shared" si="4"/>
        <v>0</v>
      </c>
      <c r="O54" s="4">
        <f t="shared" si="5"/>
        <v>5</v>
      </c>
      <c r="P54" s="2"/>
      <c r="Q54" s="4" t="e">
        <f t="shared" si="6"/>
        <v>#DIV/0!</v>
      </c>
      <c r="R54" s="4" t="e">
        <f t="shared" si="7"/>
        <v>#DIV/0!</v>
      </c>
      <c r="S54" s="4">
        <v>0</v>
      </c>
      <c r="T54" s="4" t="e">
        <f t="shared" si="10"/>
        <v>#DIV/0!</v>
      </c>
      <c r="U54" s="4" t="e">
        <f t="shared" si="8"/>
        <v>#DIV/0!</v>
      </c>
      <c r="V54" s="2"/>
      <c r="W54" s="2"/>
      <c r="X54" s="2"/>
      <c r="Y54" s="2"/>
      <c r="Z54" s="2"/>
      <c r="AA54" s="2"/>
      <c r="AB54" s="2"/>
      <c r="AC54" s="2"/>
    </row>
    <row r="55" spans="1:30" x14ac:dyDescent="0.25">
      <c r="A55" s="12">
        <v>51</v>
      </c>
      <c r="B55" s="12" t="s">
        <v>104</v>
      </c>
      <c r="C55" s="13" t="s">
        <v>105</v>
      </c>
      <c r="D55" s="4">
        <v>30</v>
      </c>
      <c r="E55" s="4">
        <f t="shared" si="9"/>
        <v>2</v>
      </c>
      <c r="F55" s="4">
        <f>101985.1</f>
        <v>101985.1</v>
      </c>
      <c r="G55" s="4">
        <f>5+7</f>
        <v>12</v>
      </c>
      <c r="H55" s="33">
        <f t="shared" si="11"/>
        <v>1.176642470321645E-2</v>
      </c>
      <c r="I55" s="4">
        <f t="shared" si="1"/>
        <v>2</v>
      </c>
      <c r="J55" s="4">
        <v>1</v>
      </c>
      <c r="K55" s="4">
        <f t="shared" si="2"/>
        <v>9.8053539193470414E-4</v>
      </c>
      <c r="L55" s="4">
        <f t="shared" si="3"/>
        <v>3</v>
      </c>
      <c r="M55" s="4">
        <v>0</v>
      </c>
      <c r="N55" s="33">
        <f t="shared" si="4"/>
        <v>0</v>
      </c>
      <c r="O55" s="4">
        <f t="shared" si="5"/>
        <v>5</v>
      </c>
      <c r="P55" s="4"/>
      <c r="Q55" s="4">
        <f t="shared" si="6"/>
        <v>0</v>
      </c>
      <c r="R55" s="4">
        <f t="shared" si="7"/>
        <v>5</v>
      </c>
      <c r="S55" s="4">
        <v>0</v>
      </c>
      <c r="T55" s="4">
        <f t="shared" si="10"/>
        <v>0</v>
      </c>
      <c r="U55" s="4">
        <f t="shared" si="8"/>
        <v>5</v>
      </c>
      <c r="V55" s="4" t="s">
        <v>274</v>
      </c>
      <c r="W55" s="4" t="str">
        <f>IF(V55 ="да", "0", "5")</f>
        <v>5</v>
      </c>
      <c r="X55" s="4" t="s">
        <v>274</v>
      </c>
      <c r="Y55" s="4" t="str">
        <f>IF(X55 = "да", "1", "0")</f>
        <v>0</v>
      </c>
      <c r="Z55" s="4" t="s">
        <v>274</v>
      </c>
      <c r="AA55" s="4" t="str">
        <f>IF(Z55="да","0","2")</f>
        <v>2</v>
      </c>
      <c r="AB55" s="4" t="s">
        <v>274</v>
      </c>
      <c r="AC55" s="4" t="str">
        <f>IF(AB55 = "да", "1", "0")</f>
        <v>0</v>
      </c>
      <c r="AD55" s="2">
        <f>SUM(I55,L55,O55,R55,U55,W55,Y55,AA55,AC55)</f>
        <v>20</v>
      </c>
    </row>
    <row r="56" spans="1:30" x14ac:dyDescent="0.25">
      <c r="A56" s="30">
        <v>52</v>
      </c>
      <c r="B56" s="30" t="s">
        <v>106</v>
      </c>
      <c r="C56" s="31" t="s">
        <v>107</v>
      </c>
      <c r="D56" s="3">
        <v>0</v>
      </c>
      <c r="E56" s="3">
        <f t="shared" si="9"/>
        <v>0</v>
      </c>
      <c r="F56" s="2"/>
      <c r="G56" s="2"/>
      <c r="H56" s="33" t="e">
        <f t="shared" si="11"/>
        <v>#DIV/0!</v>
      </c>
      <c r="I56" s="4" t="e">
        <f t="shared" si="1"/>
        <v>#DIV/0!</v>
      </c>
      <c r="J56" s="2"/>
      <c r="K56" s="4" t="e">
        <f t="shared" si="2"/>
        <v>#DIV/0!</v>
      </c>
      <c r="L56" s="4" t="e">
        <f t="shared" si="3"/>
        <v>#DIV/0!</v>
      </c>
      <c r="M56" s="2"/>
      <c r="N56" s="33">
        <f t="shared" si="4"/>
        <v>0</v>
      </c>
      <c r="O56" s="4">
        <f t="shared" si="5"/>
        <v>5</v>
      </c>
      <c r="P56" s="2"/>
      <c r="Q56" s="4" t="e">
        <f t="shared" si="6"/>
        <v>#DIV/0!</v>
      </c>
      <c r="R56" s="4" t="e">
        <f t="shared" si="7"/>
        <v>#DIV/0!</v>
      </c>
      <c r="S56" s="4">
        <v>0</v>
      </c>
      <c r="T56" s="4" t="e">
        <f t="shared" si="10"/>
        <v>#DIV/0!</v>
      </c>
      <c r="U56" s="4" t="e">
        <f t="shared" si="8"/>
        <v>#DIV/0!</v>
      </c>
      <c r="V56" s="2"/>
      <c r="W56" s="2"/>
      <c r="X56" s="2"/>
      <c r="Y56" s="2"/>
      <c r="Z56" s="2"/>
      <c r="AA56" s="2"/>
      <c r="AB56" s="2"/>
      <c r="AC56" s="2"/>
    </row>
    <row r="57" spans="1:30" x14ac:dyDescent="0.25">
      <c r="A57" s="30">
        <v>53</v>
      </c>
      <c r="B57" s="30" t="s">
        <v>108</v>
      </c>
      <c r="C57" s="31" t="s">
        <v>109</v>
      </c>
      <c r="D57" s="3">
        <v>0</v>
      </c>
      <c r="E57" s="3">
        <f t="shared" si="9"/>
        <v>0</v>
      </c>
      <c r="F57" s="2"/>
      <c r="G57" s="2"/>
      <c r="H57" s="33" t="e">
        <f t="shared" si="11"/>
        <v>#DIV/0!</v>
      </c>
      <c r="I57" s="4" t="e">
        <f t="shared" si="1"/>
        <v>#DIV/0!</v>
      </c>
      <c r="J57" s="2"/>
      <c r="K57" s="4" t="e">
        <f t="shared" si="2"/>
        <v>#DIV/0!</v>
      </c>
      <c r="L57" s="4" t="e">
        <f t="shared" si="3"/>
        <v>#DIV/0!</v>
      </c>
      <c r="M57" s="2"/>
      <c r="N57" s="33">
        <f t="shared" si="4"/>
        <v>0</v>
      </c>
      <c r="O57" s="4">
        <f t="shared" si="5"/>
        <v>5</v>
      </c>
      <c r="P57" s="2"/>
      <c r="Q57" s="4" t="e">
        <f t="shared" si="6"/>
        <v>#DIV/0!</v>
      </c>
      <c r="R57" s="4" t="e">
        <f t="shared" si="7"/>
        <v>#DIV/0!</v>
      </c>
      <c r="S57" s="4">
        <v>0</v>
      </c>
      <c r="T57" s="4" t="e">
        <f t="shared" si="10"/>
        <v>#DIV/0!</v>
      </c>
      <c r="U57" s="4" t="e">
        <f t="shared" si="8"/>
        <v>#DIV/0!</v>
      </c>
      <c r="V57" s="2"/>
      <c r="W57" s="2"/>
      <c r="X57" s="2"/>
      <c r="Y57" s="2"/>
      <c r="Z57" s="2"/>
      <c r="AA57" s="2"/>
      <c r="AB57" s="2"/>
      <c r="AC57" s="2"/>
    </row>
    <row r="58" spans="1:30" x14ac:dyDescent="0.25">
      <c r="A58" s="30">
        <v>54</v>
      </c>
      <c r="B58" s="30" t="s">
        <v>110</v>
      </c>
      <c r="C58" s="31" t="s">
        <v>111</v>
      </c>
      <c r="D58" s="3">
        <v>0</v>
      </c>
      <c r="E58" s="3">
        <f t="shared" si="9"/>
        <v>0</v>
      </c>
      <c r="F58" s="2"/>
      <c r="G58" s="2"/>
      <c r="H58" s="33" t="e">
        <f t="shared" si="11"/>
        <v>#DIV/0!</v>
      </c>
      <c r="I58" s="4" t="e">
        <f t="shared" si="1"/>
        <v>#DIV/0!</v>
      </c>
      <c r="J58" s="2"/>
      <c r="K58" s="4" t="e">
        <f t="shared" si="2"/>
        <v>#DIV/0!</v>
      </c>
      <c r="L58" s="4" t="e">
        <f t="shared" si="3"/>
        <v>#DIV/0!</v>
      </c>
      <c r="M58" s="2"/>
      <c r="N58" s="33">
        <f t="shared" si="4"/>
        <v>0</v>
      </c>
      <c r="O58" s="4">
        <f t="shared" si="5"/>
        <v>5</v>
      </c>
      <c r="P58" s="2"/>
      <c r="Q58" s="4" t="e">
        <f t="shared" si="6"/>
        <v>#DIV/0!</v>
      </c>
      <c r="R58" s="4" t="e">
        <f t="shared" si="7"/>
        <v>#DIV/0!</v>
      </c>
      <c r="S58" s="4">
        <v>0</v>
      </c>
      <c r="T58" s="4" t="e">
        <f t="shared" si="10"/>
        <v>#DIV/0!</v>
      </c>
      <c r="U58" s="4" t="e">
        <f t="shared" si="8"/>
        <v>#DIV/0!</v>
      </c>
      <c r="V58" s="2"/>
      <c r="W58" s="2"/>
      <c r="X58" s="2"/>
      <c r="Y58" s="2"/>
      <c r="Z58" s="2"/>
      <c r="AA58" s="2"/>
      <c r="AB58" s="2"/>
      <c r="AC58" s="2"/>
    </row>
    <row r="59" spans="1:30" x14ac:dyDescent="0.25">
      <c r="A59" s="30">
        <v>55</v>
      </c>
      <c r="B59" s="30" t="s">
        <v>112</v>
      </c>
      <c r="C59" s="31" t="s">
        <v>113</v>
      </c>
      <c r="D59" s="3">
        <v>0</v>
      </c>
      <c r="E59" s="3">
        <f t="shared" si="9"/>
        <v>0</v>
      </c>
      <c r="F59" s="2"/>
      <c r="G59" s="2"/>
      <c r="H59" s="33" t="e">
        <f t="shared" si="11"/>
        <v>#DIV/0!</v>
      </c>
      <c r="I59" s="4" t="e">
        <f t="shared" si="1"/>
        <v>#DIV/0!</v>
      </c>
      <c r="J59" s="2"/>
      <c r="K59" s="4" t="e">
        <f t="shared" si="2"/>
        <v>#DIV/0!</v>
      </c>
      <c r="L59" s="4" t="e">
        <f t="shared" si="3"/>
        <v>#DIV/0!</v>
      </c>
      <c r="M59" s="2"/>
      <c r="N59" s="33">
        <f t="shared" si="4"/>
        <v>0</v>
      </c>
      <c r="O59" s="4">
        <f t="shared" si="5"/>
        <v>5</v>
      </c>
      <c r="P59" s="2"/>
      <c r="Q59" s="4" t="e">
        <f t="shared" si="6"/>
        <v>#DIV/0!</v>
      </c>
      <c r="R59" s="4" t="e">
        <f t="shared" si="7"/>
        <v>#DIV/0!</v>
      </c>
      <c r="S59" s="4">
        <v>0</v>
      </c>
      <c r="T59" s="4" t="e">
        <f t="shared" si="10"/>
        <v>#DIV/0!</v>
      </c>
      <c r="U59" s="4" t="e">
        <f t="shared" si="8"/>
        <v>#DIV/0!</v>
      </c>
      <c r="V59" s="2"/>
      <c r="W59" s="2"/>
      <c r="X59" s="2"/>
      <c r="Y59" s="2"/>
      <c r="Z59" s="2"/>
      <c r="AA59" s="2"/>
      <c r="AB59" s="2"/>
      <c r="AC59" s="2"/>
    </row>
    <row r="60" spans="1:30" x14ac:dyDescent="0.25">
      <c r="A60" s="12">
        <v>56</v>
      </c>
      <c r="B60" s="12" t="s">
        <v>114</v>
      </c>
      <c r="C60" s="13" t="s">
        <v>115</v>
      </c>
      <c r="D60" s="4">
        <v>35</v>
      </c>
      <c r="E60" s="4">
        <f t="shared" si="9"/>
        <v>2</v>
      </c>
      <c r="F60" s="4">
        <f>127459.7</f>
        <v>127459.7</v>
      </c>
      <c r="G60" s="4">
        <f>1+5</f>
        <v>6</v>
      </c>
      <c r="H60" s="33">
        <f t="shared" si="11"/>
        <v>4.7073702511460482E-3</v>
      </c>
      <c r="I60" s="4">
        <f t="shared" si="1"/>
        <v>3</v>
      </c>
      <c r="J60" s="4">
        <v>1</v>
      </c>
      <c r="K60" s="4">
        <f t="shared" si="2"/>
        <v>7.8456170852434155E-4</v>
      </c>
      <c r="L60" s="4">
        <f t="shared" si="3"/>
        <v>3</v>
      </c>
      <c r="M60" s="4">
        <v>0</v>
      </c>
      <c r="N60" s="33">
        <f t="shared" si="4"/>
        <v>0</v>
      </c>
      <c r="O60" s="4">
        <f t="shared" si="5"/>
        <v>5</v>
      </c>
      <c r="P60" s="4"/>
      <c r="Q60" s="4">
        <f t="shared" si="6"/>
        <v>0</v>
      </c>
      <c r="R60" s="4">
        <f t="shared" si="7"/>
        <v>5</v>
      </c>
      <c r="S60" s="4">
        <v>0</v>
      </c>
      <c r="T60" s="4">
        <f t="shared" si="10"/>
        <v>0</v>
      </c>
      <c r="U60" s="4">
        <f t="shared" si="8"/>
        <v>5</v>
      </c>
      <c r="V60" s="4" t="s">
        <v>274</v>
      </c>
      <c r="W60" s="4" t="str">
        <f t="shared" ref="W60:W62" si="52">IF(V60 ="да", "0", "5")</f>
        <v>5</v>
      </c>
      <c r="X60" s="4" t="s">
        <v>274</v>
      </c>
      <c r="Y60" s="4" t="str">
        <f t="shared" ref="Y60:Y62" si="53">IF(X60 = "да", "1", "0")</f>
        <v>0</v>
      </c>
      <c r="Z60" s="4" t="s">
        <v>274</v>
      </c>
      <c r="AA60" s="4" t="str">
        <f t="shared" ref="AA60:AA62" si="54">IF(Z60="да","0","2")</f>
        <v>2</v>
      </c>
      <c r="AB60" s="4" t="s">
        <v>274</v>
      </c>
      <c r="AC60" s="4" t="str">
        <f t="shared" ref="AC60:AC62" si="55">IF(AB60 = "да", "1", "0")</f>
        <v>0</v>
      </c>
      <c r="AD60" s="2">
        <f t="shared" ref="AD60:AD62" si="56">SUM(I60,L60,O60,R60,U60,W60,Y60,AA60,AC60)</f>
        <v>21</v>
      </c>
    </row>
    <row r="61" spans="1:30" x14ac:dyDescent="0.25">
      <c r="A61" s="12">
        <v>57</v>
      </c>
      <c r="B61" s="12" t="s">
        <v>116</v>
      </c>
      <c r="C61" s="13" t="s">
        <v>117</v>
      </c>
      <c r="D61" s="4">
        <v>36</v>
      </c>
      <c r="E61" s="4">
        <f t="shared" si="9"/>
        <v>2</v>
      </c>
      <c r="F61" s="4">
        <f>120315.3</f>
        <v>120315.3</v>
      </c>
      <c r="G61" s="4">
        <f>4+10</f>
        <v>14</v>
      </c>
      <c r="H61" s="33">
        <f t="shared" si="11"/>
        <v>1.1636092832748619E-2</v>
      </c>
      <c r="I61" s="4">
        <f t="shared" si="1"/>
        <v>2</v>
      </c>
      <c r="J61" s="4">
        <v>2</v>
      </c>
      <c r="K61" s="4">
        <f t="shared" si="2"/>
        <v>1.6622989761069457E-3</v>
      </c>
      <c r="L61" s="4">
        <f t="shared" si="3"/>
        <v>2</v>
      </c>
      <c r="M61" s="4">
        <v>0</v>
      </c>
      <c r="N61" s="33">
        <f t="shared" si="4"/>
        <v>0</v>
      </c>
      <c r="O61" s="4">
        <f t="shared" si="5"/>
        <v>5</v>
      </c>
      <c r="P61" s="4"/>
      <c r="Q61" s="4">
        <f t="shared" si="6"/>
        <v>0</v>
      </c>
      <c r="R61" s="4">
        <f t="shared" si="7"/>
        <v>5</v>
      </c>
      <c r="S61" s="4">
        <v>0</v>
      </c>
      <c r="T61" s="4">
        <f t="shared" si="10"/>
        <v>0</v>
      </c>
      <c r="U61" s="4">
        <f t="shared" si="8"/>
        <v>5</v>
      </c>
      <c r="V61" s="4" t="s">
        <v>274</v>
      </c>
      <c r="W61" s="4" t="str">
        <f t="shared" si="52"/>
        <v>5</v>
      </c>
      <c r="X61" s="4" t="s">
        <v>274</v>
      </c>
      <c r="Y61" s="4" t="str">
        <f t="shared" si="53"/>
        <v>0</v>
      </c>
      <c r="Z61" s="4" t="s">
        <v>274</v>
      </c>
      <c r="AA61" s="4" t="str">
        <f t="shared" si="54"/>
        <v>2</v>
      </c>
      <c r="AB61" s="4" t="s">
        <v>274</v>
      </c>
      <c r="AC61" s="4" t="str">
        <f t="shared" si="55"/>
        <v>0</v>
      </c>
      <c r="AD61" s="2">
        <f t="shared" si="56"/>
        <v>19</v>
      </c>
    </row>
    <row r="62" spans="1:30" x14ac:dyDescent="0.25">
      <c r="A62" s="12">
        <v>58</v>
      </c>
      <c r="B62" s="12" t="s">
        <v>118</v>
      </c>
      <c r="C62" s="13" t="s">
        <v>119</v>
      </c>
      <c r="D62" s="4">
        <v>10</v>
      </c>
      <c r="E62" s="4">
        <f t="shared" si="9"/>
        <v>1</v>
      </c>
      <c r="F62" s="4">
        <f>35083.4</f>
        <v>35083.4</v>
      </c>
      <c r="G62" s="4">
        <v>2</v>
      </c>
      <c r="H62" s="33">
        <f t="shared" si="11"/>
        <v>5.7007017563862105E-3</v>
      </c>
      <c r="I62" s="4">
        <f t="shared" si="1"/>
        <v>3</v>
      </c>
      <c r="J62" s="4">
        <v>0</v>
      </c>
      <c r="K62" s="4">
        <f t="shared" si="2"/>
        <v>0</v>
      </c>
      <c r="L62" s="4">
        <f t="shared" si="3"/>
        <v>5</v>
      </c>
      <c r="M62" s="4">
        <v>0</v>
      </c>
      <c r="N62" s="33">
        <f t="shared" si="4"/>
        <v>0</v>
      </c>
      <c r="O62" s="4">
        <f t="shared" si="5"/>
        <v>5</v>
      </c>
      <c r="P62" s="4"/>
      <c r="Q62" s="4">
        <f t="shared" si="6"/>
        <v>0</v>
      </c>
      <c r="R62" s="4">
        <f t="shared" si="7"/>
        <v>5</v>
      </c>
      <c r="S62" s="4">
        <v>0</v>
      </c>
      <c r="T62" s="4">
        <f t="shared" si="10"/>
        <v>0</v>
      </c>
      <c r="U62" s="4">
        <f t="shared" si="8"/>
        <v>5</v>
      </c>
      <c r="V62" s="4" t="s">
        <v>274</v>
      </c>
      <c r="W62" s="4" t="str">
        <f t="shared" si="52"/>
        <v>5</v>
      </c>
      <c r="X62" s="4" t="s">
        <v>274</v>
      </c>
      <c r="Y62" s="4" t="str">
        <f t="shared" si="53"/>
        <v>0</v>
      </c>
      <c r="Z62" s="4" t="s">
        <v>274</v>
      </c>
      <c r="AA62" s="4" t="str">
        <f t="shared" si="54"/>
        <v>2</v>
      </c>
      <c r="AB62" s="4" t="s">
        <v>274</v>
      </c>
      <c r="AC62" s="4" t="str">
        <f t="shared" si="55"/>
        <v>0</v>
      </c>
      <c r="AD62" s="2">
        <f t="shared" si="56"/>
        <v>23</v>
      </c>
    </row>
    <row r="63" spans="1:30" x14ac:dyDescent="0.25">
      <c r="A63" s="12">
        <v>59</v>
      </c>
      <c r="B63" s="12" t="s">
        <v>120</v>
      </c>
      <c r="C63" s="13" t="s">
        <v>121</v>
      </c>
      <c r="D63" s="4">
        <v>4</v>
      </c>
      <c r="E63" s="4">
        <f t="shared" si="9"/>
        <v>0</v>
      </c>
      <c r="F63" s="4"/>
      <c r="G63" s="4"/>
      <c r="H63" s="33" t="e">
        <f t="shared" si="11"/>
        <v>#DIV/0!</v>
      </c>
      <c r="I63" s="4" t="e">
        <f t="shared" si="1"/>
        <v>#DIV/0!</v>
      </c>
      <c r="J63" s="4"/>
      <c r="K63" s="4" t="e">
        <f t="shared" si="2"/>
        <v>#DIV/0!</v>
      </c>
      <c r="L63" s="4" t="e">
        <f t="shared" si="3"/>
        <v>#DIV/0!</v>
      </c>
      <c r="M63" s="4"/>
      <c r="N63" s="33">
        <f t="shared" si="4"/>
        <v>0</v>
      </c>
      <c r="O63" s="4">
        <f t="shared" si="5"/>
        <v>5</v>
      </c>
      <c r="P63" s="4"/>
      <c r="Q63" s="4" t="e">
        <f t="shared" si="6"/>
        <v>#DIV/0!</v>
      </c>
      <c r="R63" s="4" t="e">
        <f t="shared" si="7"/>
        <v>#DIV/0!</v>
      </c>
      <c r="S63" s="4">
        <v>0</v>
      </c>
      <c r="T63" s="4" t="e">
        <f t="shared" si="10"/>
        <v>#DIV/0!</v>
      </c>
      <c r="U63" s="4" t="e">
        <f t="shared" si="8"/>
        <v>#DIV/0!</v>
      </c>
      <c r="V63" s="4"/>
      <c r="W63" s="4"/>
      <c r="X63" s="4"/>
      <c r="Y63" s="4"/>
      <c r="Z63" s="4"/>
      <c r="AA63" s="4"/>
      <c r="AB63" s="4"/>
      <c r="AC63" s="4"/>
    </row>
    <row r="64" spans="1:30" x14ac:dyDescent="0.25">
      <c r="A64" s="12">
        <v>60</v>
      </c>
      <c r="B64" s="12" t="s">
        <v>122</v>
      </c>
      <c r="C64" s="13" t="s">
        <v>123</v>
      </c>
      <c r="D64" s="4">
        <v>5</v>
      </c>
      <c r="E64" s="4">
        <f t="shared" si="9"/>
        <v>0</v>
      </c>
      <c r="F64" s="4"/>
      <c r="G64" s="4"/>
      <c r="H64" s="33" t="e">
        <f t="shared" si="11"/>
        <v>#DIV/0!</v>
      </c>
      <c r="I64" s="4" t="e">
        <f t="shared" si="1"/>
        <v>#DIV/0!</v>
      </c>
      <c r="J64" s="4"/>
      <c r="K64" s="4" t="e">
        <f t="shared" si="2"/>
        <v>#DIV/0!</v>
      </c>
      <c r="L64" s="4" t="e">
        <f t="shared" si="3"/>
        <v>#DIV/0!</v>
      </c>
      <c r="M64" s="4"/>
      <c r="N64" s="33">
        <f t="shared" si="4"/>
        <v>0</v>
      </c>
      <c r="O64" s="4">
        <f t="shared" si="5"/>
        <v>5</v>
      </c>
      <c r="P64" s="4"/>
      <c r="Q64" s="4" t="e">
        <f t="shared" si="6"/>
        <v>#DIV/0!</v>
      </c>
      <c r="R64" s="4" t="e">
        <f t="shared" si="7"/>
        <v>#DIV/0!</v>
      </c>
      <c r="S64" s="4">
        <v>0</v>
      </c>
      <c r="T64" s="4" t="e">
        <f t="shared" si="10"/>
        <v>#DIV/0!</v>
      </c>
      <c r="U64" s="4" t="e">
        <f t="shared" si="8"/>
        <v>#DIV/0!</v>
      </c>
      <c r="V64" s="4"/>
      <c r="W64" s="4"/>
      <c r="X64" s="4"/>
      <c r="Y64" s="4"/>
      <c r="Z64" s="4"/>
      <c r="AA64" s="4"/>
      <c r="AB64" s="4"/>
      <c r="AC64" s="4"/>
    </row>
    <row r="65" spans="1:30" x14ac:dyDescent="0.25">
      <c r="A65" s="12">
        <v>61</v>
      </c>
      <c r="B65" s="12" t="s">
        <v>124</v>
      </c>
      <c r="C65" s="13" t="s">
        <v>125</v>
      </c>
      <c r="D65" s="4">
        <v>30</v>
      </c>
      <c r="E65" s="4">
        <f t="shared" si="9"/>
        <v>2</v>
      </c>
      <c r="F65" s="4">
        <f>71360.9</f>
        <v>71360.899999999994</v>
      </c>
      <c r="G65" s="4">
        <v>1</v>
      </c>
      <c r="H65" s="33">
        <f t="shared" si="11"/>
        <v>1.4013276177850897E-3</v>
      </c>
      <c r="I65" s="4">
        <f t="shared" si="1"/>
        <v>4</v>
      </c>
      <c r="J65" s="4">
        <v>1</v>
      </c>
      <c r="K65" s="4">
        <f t="shared" si="2"/>
        <v>1.4013276177850897E-3</v>
      </c>
      <c r="L65" s="4">
        <f t="shared" si="3"/>
        <v>2</v>
      </c>
      <c r="M65" s="4">
        <v>0</v>
      </c>
      <c r="N65" s="33">
        <f t="shared" si="4"/>
        <v>0</v>
      </c>
      <c r="O65" s="4">
        <f t="shared" si="5"/>
        <v>5</v>
      </c>
      <c r="P65" s="4"/>
      <c r="Q65" s="4">
        <f t="shared" si="6"/>
        <v>0</v>
      </c>
      <c r="R65" s="4">
        <f t="shared" si="7"/>
        <v>5</v>
      </c>
      <c r="S65" s="4">
        <v>0</v>
      </c>
      <c r="T65" s="4">
        <f t="shared" si="10"/>
        <v>0</v>
      </c>
      <c r="U65" s="4">
        <f t="shared" si="8"/>
        <v>5</v>
      </c>
      <c r="V65" s="4" t="s">
        <v>274</v>
      </c>
      <c r="W65" s="4" t="str">
        <f>IF(V65 ="да", "0", "5")</f>
        <v>5</v>
      </c>
      <c r="X65" s="4" t="s">
        <v>274</v>
      </c>
      <c r="Y65" s="4" t="str">
        <f>IF(X65 = "да", "1", "0")</f>
        <v>0</v>
      </c>
      <c r="Z65" s="4" t="s">
        <v>274</v>
      </c>
      <c r="AA65" s="4" t="str">
        <f>IF(Z65="да","0","2")</f>
        <v>2</v>
      </c>
      <c r="AB65" s="4" t="s">
        <v>274</v>
      </c>
      <c r="AC65" s="4" t="str">
        <f>IF(AB65 = "да", "1", "0")</f>
        <v>0</v>
      </c>
      <c r="AD65" s="2">
        <f>SUM(I65,L65,O65,R65,U65,W65,Y65,AA65,AC65)</f>
        <v>21</v>
      </c>
    </row>
    <row r="66" spans="1:30" x14ac:dyDescent="0.25">
      <c r="A66" s="12">
        <v>62</v>
      </c>
      <c r="B66" s="12" t="s">
        <v>126</v>
      </c>
      <c r="C66" s="13" t="s">
        <v>127</v>
      </c>
      <c r="D66" s="4">
        <v>6</v>
      </c>
      <c r="E66" s="4">
        <f t="shared" si="9"/>
        <v>0</v>
      </c>
      <c r="F66" s="4"/>
      <c r="G66" s="4"/>
      <c r="H66" s="33" t="e">
        <f t="shared" si="11"/>
        <v>#DIV/0!</v>
      </c>
      <c r="I66" s="4" t="e">
        <f t="shared" si="1"/>
        <v>#DIV/0!</v>
      </c>
      <c r="J66" s="4"/>
      <c r="K66" s="4" t="e">
        <f t="shared" si="2"/>
        <v>#DIV/0!</v>
      </c>
      <c r="L66" s="4" t="e">
        <f t="shared" si="3"/>
        <v>#DIV/0!</v>
      </c>
      <c r="M66" s="4"/>
      <c r="N66" s="33">
        <f t="shared" si="4"/>
        <v>0</v>
      </c>
      <c r="O66" s="4">
        <f t="shared" si="5"/>
        <v>5</v>
      </c>
      <c r="P66" s="4"/>
      <c r="Q66" s="4" t="e">
        <f t="shared" si="6"/>
        <v>#DIV/0!</v>
      </c>
      <c r="R66" s="4" t="e">
        <f t="shared" si="7"/>
        <v>#DIV/0!</v>
      </c>
      <c r="S66" s="4">
        <v>0</v>
      </c>
      <c r="T66" s="4" t="e">
        <f t="shared" si="10"/>
        <v>#DIV/0!</v>
      </c>
      <c r="U66" s="4" t="e">
        <f t="shared" si="8"/>
        <v>#DIV/0!</v>
      </c>
      <c r="V66" s="4"/>
      <c r="W66" s="4"/>
      <c r="X66" s="4"/>
      <c r="Y66" s="4"/>
      <c r="Z66" s="4"/>
      <c r="AA66" s="4"/>
      <c r="AB66" s="4"/>
      <c r="AC66" s="4"/>
    </row>
    <row r="67" spans="1:30" x14ac:dyDescent="0.25">
      <c r="A67" s="12">
        <v>63</v>
      </c>
      <c r="B67" s="12" t="s">
        <v>128</v>
      </c>
      <c r="C67" s="17" t="s">
        <v>129</v>
      </c>
      <c r="D67" s="4">
        <v>21</v>
      </c>
      <c r="E67" s="4">
        <f t="shared" si="9"/>
        <v>2</v>
      </c>
      <c r="F67" s="4">
        <f>75783.9</f>
        <v>75783.899999999994</v>
      </c>
      <c r="G67" s="4">
        <f>1+3</f>
        <v>4</v>
      </c>
      <c r="H67" s="33">
        <f t="shared" si="11"/>
        <v>5.2781659428981619E-3</v>
      </c>
      <c r="I67" s="4">
        <f t="shared" si="1"/>
        <v>3</v>
      </c>
      <c r="J67" s="4">
        <v>1</v>
      </c>
      <c r="K67" s="4">
        <f t="shared" si="2"/>
        <v>1.3195414857245405E-3</v>
      </c>
      <c r="L67" s="4">
        <f t="shared" si="3"/>
        <v>2</v>
      </c>
      <c r="M67" s="4">
        <v>0</v>
      </c>
      <c r="N67" s="33">
        <f t="shared" si="4"/>
        <v>0</v>
      </c>
      <c r="O67" s="4">
        <f t="shared" si="5"/>
        <v>5</v>
      </c>
      <c r="P67" s="4"/>
      <c r="Q67" s="4">
        <f t="shared" si="6"/>
        <v>0</v>
      </c>
      <c r="R67" s="4">
        <f t="shared" si="7"/>
        <v>5</v>
      </c>
      <c r="S67" s="4">
        <v>0</v>
      </c>
      <c r="T67" s="4">
        <f t="shared" si="10"/>
        <v>0</v>
      </c>
      <c r="U67" s="4">
        <f t="shared" si="8"/>
        <v>5</v>
      </c>
      <c r="V67" s="4" t="s">
        <v>274</v>
      </c>
      <c r="W67" s="4" t="str">
        <f>IF(V67 ="да", "0", "5")</f>
        <v>5</v>
      </c>
      <c r="X67" s="4" t="s">
        <v>274</v>
      </c>
      <c r="Y67" s="4" t="str">
        <f>IF(X67 = "да", "1", "0")</f>
        <v>0</v>
      </c>
      <c r="Z67" s="4" t="s">
        <v>274</v>
      </c>
      <c r="AA67" s="4" t="str">
        <f>IF(Z67="да","0","2")</f>
        <v>2</v>
      </c>
      <c r="AB67" s="4" t="s">
        <v>274</v>
      </c>
      <c r="AC67" s="4" t="str">
        <f>IF(AB67 = "да", "1", "0")</f>
        <v>0</v>
      </c>
      <c r="AD67" s="2">
        <f>SUM(I67,L67,O67,R67,U67,W67,Y67,AA67,AC67)</f>
        <v>20</v>
      </c>
    </row>
    <row r="68" spans="1:30" x14ac:dyDescent="0.25">
      <c r="A68" s="12">
        <v>64</v>
      </c>
      <c r="B68" s="12" t="s">
        <v>130</v>
      </c>
      <c r="C68" s="13" t="s">
        <v>131</v>
      </c>
      <c r="D68" s="4"/>
      <c r="E68" s="4">
        <f t="shared" si="9"/>
        <v>0</v>
      </c>
      <c r="F68" s="4"/>
      <c r="G68" s="4"/>
      <c r="H68" s="33" t="e">
        <f t="shared" si="11"/>
        <v>#DIV/0!</v>
      </c>
      <c r="I68" s="4" t="e">
        <f t="shared" si="1"/>
        <v>#DIV/0!</v>
      </c>
      <c r="J68" s="4"/>
      <c r="K68" s="4" t="e">
        <f t="shared" si="2"/>
        <v>#DIV/0!</v>
      </c>
      <c r="L68" s="4" t="e">
        <f t="shared" si="3"/>
        <v>#DIV/0!</v>
      </c>
      <c r="M68" s="4"/>
      <c r="N68" s="33">
        <f t="shared" si="4"/>
        <v>0</v>
      </c>
      <c r="O68" s="4">
        <f t="shared" si="5"/>
        <v>5</v>
      </c>
      <c r="P68" s="4"/>
      <c r="Q68" s="4" t="e">
        <f t="shared" si="6"/>
        <v>#DIV/0!</v>
      </c>
      <c r="R68" s="4" t="e">
        <f t="shared" si="7"/>
        <v>#DIV/0!</v>
      </c>
      <c r="S68" s="4">
        <v>0</v>
      </c>
      <c r="T68" s="4" t="e">
        <f t="shared" si="10"/>
        <v>#DIV/0!</v>
      </c>
      <c r="U68" s="4" t="e">
        <f t="shared" si="8"/>
        <v>#DIV/0!</v>
      </c>
      <c r="V68" s="4"/>
      <c r="W68" s="4"/>
      <c r="X68" s="4"/>
      <c r="Y68" s="4"/>
      <c r="Z68" s="4"/>
      <c r="AA68" s="4"/>
      <c r="AB68" s="4"/>
      <c r="AC68" s="4"/>
    </row>
    <row r="69" spans="1:30" x14ac:dyDescent="0.25">
      <c r="A69" s="12">
        <v>65</v>
      </c>
      <c r="B69" s="12" t="s">
        <v>132</v>
      </c>
      <c r="C69" s="13" t="s">
        <v>133</v>
      </c>
      <c r="D69" s="4">
        <v>17</v>
      </c>
      <c r="E69" s="4">
        <f t="shared" si="9"/>
        <v>1</v>
      </c>
      <c r="F69" s="4">
        <f>16794.4</f>
        <v>16794.400000000001</v>
      </c>
      <c r="G69" s="4">
        <v>0</v>
      </c>
      <c r="H69" s="33">
        <f t="shared" si="11"/>
        <v>0</v>
      </c>
      <c r="I69" s="4">
        <f t="shared" ref="I69:I131" si="57">IF(AND(H69&gt;=0,H69&lt;0.00019),5,IF(AND(H69&gt;=0.00019,H69&lt;0.0019),4,IF(AND(H69&gt;=0.0019,H69&lt;0.009),3,IF(AND(H69&gt;=0.009,H69&lt;0.09),2,IF(AND(H69&gt;=0.09,H69&lt;1),1,)))))</f>
        <v>5</v>
      </c>
      <c r="J69" s="4">
        <v>0</v>
      </c>
      <c r="K69" s="4">
        <f t="shared" ref="K69:K131" si="58">J69/F69*100</f>
        <v>0</v>
      </c>
      <c r="L69" s="4">
        <f t="shared" ref="L69:L130" si="59">IF(AND(K69&gt;=0,K69&lt;0.0001),5,IF(AND(K69&gt;=0.0001,K69&lt;0.0002),4,IF(AND(K69&gt;=0.0002,K69&lt;0.001),3,IF(AND(K69&gt;=0.001,K69&lt;0.01),2,IF(AND(K69&gt;=0.01,K69&lt;=0.1),1,)))))</f>
        <v>5</v>
      </c>
      <c r="M69" s="4">
        <v>0</v>
      </c>
      <c r="N69" s="33">
        <f t="shared" ref="N69:N131" si="60">M69/$G$1</f>
        <v>0</v>
      </c>
      <c r="O69" s="4">
        <f t="shared" ref="O69:O131" si="61">IF(AND(N69&gt;=0,N69&lt;0.01),5,IF(AND(N69&gt;=0.01,N69&lt;0.1),4,IF(AND(N69&gt;=0.1,N69&lt;0.3),3,IF(AND(N69&gt;=0.3,N69&lt;0.5),2,IF(AND(N69&gt;=0.5,N69&lt;=0.7),1,)))))</f>
        <v>5</v>
      </c>
      <c r="P69" s="4"/>
      <c r="Q69" s="4">
        <f t="shared" ref="Q69:Q106" si="62">P69/F69*100</f>
        <v>0</v>
      </c>
      <c r="R69" s="4">
        <f t="shared" ref="R69:R106" si="63">IF(AND(Q69&gt;=0,Q69&lt;0.00009),5,IF(AND(Q69&gt;=0.00009,Q69&lt;0.0001),4,IF(AND(Q69&gt;=0.0001,Q69&lt;=0.0019),3,IF(AND(Q69&gt;0.0019,Q69&lt;0.009),2,IF(AND(Q69&gt;=0.09,Q69&lt;=0.1),1,)))))</f>
        <v>5</v>
      </c>
      <c r="S69" s="4">
        <v>0</v>
      </c>
      <c r="T69" s="4">
        <f t="shared" si="10"/>
        <v>0</v>
      </c>
      <c r="U69" s="4">
        <f t="shared" ref="U69:U131" si="64">IF(AND(T69&gt;=0,T69&lt;0.00001),5,IF(AND(T69&gt;=0.00001,T69&lt;0.0001),4,IF(AND(T69&gt;=0.0001,T69&lt;=0.001),3,IF(AND(T69&gt;0.001,T69&lt;0.01),2,IF(AND(T69&gt;=0.01,T69&lt;=0.1),1,)))))</f>
        <v>5</v>
      </c>
      <c r="V69" s="4" t="s">
        <v>274</v>
      </c>
      <c r="W69" s="4" t="str">
        <f t="shared" ref="W69:W71" si="65">IF(V69 ="да", "0", "5")</f>
        <v>5</v>
      </c>
      <c r="X69" s="4" t="s">
        <v>274</v>
      </c>
      <c r="Y69" s="4" t="str">
        <f t="shared" ref="Y69:Y71" si="66">IF(X69 = "да", "1", "0")</f>
        <v>0</v>
      </c>
      <c r="Z69" s="4" t="s">
        <v>274</v>
      </c>
      <c r="AA69" s="4" t="str">
        <f t="shared" ref="AA69:AA71" si="67">IF(Z69="да","0","2")</f>
        <v>2</v>
      </c>
      <c r="AB69" s="4" t="s">
        <v>274</v>
      </c>
      <c r="AC69" s="4" t="str">
        <f t="shared" ref="AC69:AC71" si="68">IF(AB69 = "да", "1", "0")</f>
        <v>0</v>
      </c>
      <c r="AD69" s="2">
        <f t="shared" ref="AD69:AD71" si="69">SUM(I69,L69,O69,R69,U69,W69,Y69,AA69,AC69)</f>
        <v>25</v>
      </c>
    </row>
    <row r="70" spans="1:30" x14ac:dyDescent="0.25">
      <c r="A70" s="12">
        <v>66</v>
      </c>
      <c r="B70" s="12" t="s">
        <v>134</v>
      </c>
      <c r="C70" s="13" t="s">
        <v>135</v>
      </c>
      <c r="D70" s="4">
        <v>16</v>
      </c>
      <c r="E70" s="4">
        <f t="shared" ref="E70:E131" si="70">IF(AND(D70&lt;10),0,IF(AND(D70&gt;9,D70&lt;20),1,IF(AND(D70&gt;19,D70&lt;70),2,IF(AND(D70&gt;69),3,))))</f>
        <v>1</v>
      </c>
      <c r="F70" s="4">
        <f>17978.5</f>
        <v>17978.5</v>
      </c>
      <c r="G70" s="4">
        <v>3</v>
      </c>
      <c r="H70" s="33">
        <f t="shared" si="11"/>
        <v>1.6686597880802071E-2</v>
      </c>
      <c r="I70" s="4">
        <f t="shared" si="57"/>
        <v>2</v>
      </c>
      <c r="J70" s="4">
        <v>0</v>
      </c>
      <c r="K70" s="4">
        <f t="shared" si="58"/>
        <v>0</v>
      </c>
      <c r="L70" s="4">
        <f t="shared" si="59"/>
        <v>5</v>
      </c>
      <c r="M70" s="4">
        <v>0</v>
      </c>
      <c r="N70" s="33">
        <f t="shared" si="60"/>
        <v>0</v>
      </c>
      <c r="O70" s="4">
        <f t="shared" si="61"/>
        <v>5</v>
      </c>
      <c r="P70" s="4"/>
      <c r="Q70" s="4">
        <f t="shared" si="62"/>
        <v>0</v>
      </c>
      <c r="R70" s="4">
        <f t="shared" si="63"/>
        <v>5</v>
      </c>
      <c r="S70" s="4">
        <v>0</v>
      </c>
      <c r="T70" s="4">
        <f t="shared" ref="T70:T131" si="71">S70/F70*100</f>
        <v>0</v>
      </c>
      <c r="U70" s="4">
        <f t="shared" si="64"/>
        <v>5</v>
      </c>
      <c r="V70" s="4" t="s">
        <v>274</v>
      </c>
      <c r="W70" s="4" t="str">
        <f t="shared" si="65"/>
        <v>5</v>
      </c>
      <c r="X70" s="4" t="s">
        <v>274</v>
      </c>
      <c r="Y70" s="4" t="str">
        <f t="shared" si="66"/>
        <v>0</v>
      </c>
      <c r="Z70" s="4" t="s">
        <v>274</v>
      </c>
      <c r="AA70" s="4" t="str">
        <f t="shared" si="67"/>
        <v>2</v>
      </c>
      <c r="AB70" s="4" t="s">
        <v>274</v>
      </c>
      <c r="AC70" s="4" t="str">
        <f t="shared" si="68"/>
        <v>0</v>
      </c>
      <c r="AD70" s="2">
        <f t="shared" si="69"/>
        <v>22</v>
      </c>
    </row>
    <row r="71" spans="1:30" x14ac:dyDescent="0.25">
      <c r="A71" s="12">
        <v>67</v>
      </c>
      <c r="B71" s="12" t="s">
        <v>136</v>
      </c>
      <c r="C71" s="13" t="s">
        <v>137</v>
      </c>
      <c r="D71" s="4">
        <v>55</v>
      </c>
      <c r="E71" s="4">
        <f t="shared" si="70"/>
        <v>2</v>
      </c>
      <c r="F71" s="4">
        <f>212304.1</f>
        <v>212304.1</v>
      </c>
      <c r="G71" s="4">
        <f>2+9</f>
        <v>11</v>
      </c>
      <c r="H71" s="33">
        <f t="shared" si="11"/>
        <v>5.1812470884924026E-3</v>
      </c>
      <c r="I71" s="4">
        <f t="shared" si="57"/>
        <v>3</v>
      </c>
      <c r="J71" s="4">
        <v>0</v>
      </c>
      <c r="K71" s="4">
        <f t="shared" si="58"/>
        <v>0</v>
      </c>
      <c r="L71" s="4">
        <f t="shared" si="59"/>
        <v>5</v>
      </c>
      <c r="M71" s="4">
        <v>0</v>
      </c>
      <c r="N71" s="33">
        <f t="shared" si="60"/>
        <v>0</v>
      </c>
      <c r="O71" s="4">
        <f t="shared" si="61"/>
        <v>5</v>
      </c>
      <c r="P71" s="4"/>
      <c r="Q71" s="4">
        <f t="shared" si="62"/>
        <v>0</v>
      </c>
      <c r="R71" s="4">
        <f t="shared" si="63"/>
        <v>5</v>
      </c>
      <c r="S71" s="4">
        <v>0</v>
      </c>
      <c r="T71" s="4">
        <f t="shared" si="71"/>
        <v>0</v>
      </c>
      <c r="U71" s="4">
        <f t="shared" si="64"/>
        <v>5</v>
      </c>
      <c r="V71" s="4" t="s">
        <v>274</v>
      </c>
      <c r="W71" s="4" t="str">
        <f t="shared" si="65"/>
        <v>5</v>
      </c>
      <c r="X71" s="4" t="s">
        <v>274</v>
      </c>
      <c r="Y71" s="4" t="str">
        <f t="shared" si="66"/>
        <v>0</v>
      </c>
      <c r="Z71" s="4" t="s">
        <v>274</v>
      </c>
      <c r="AA71" s="4" t="str">
        <f t="shared" si="67"/>
        <v>2</v>
      </c>
      <c r="AB71" s="4" t="s">
        <v>274</v>
      </c>
      <c r="AC71" s="4" t="str">
        <f t="shared" si="68"/>
        <v>0</v>
      </c>
      <c r="AD71" s="2">
        <f t="shared" si="69"/>
        <v>23</v>
      </c>
    </row>
    <row r="72" spans="1:30" x14ac:dyDescent="0.25">
      <c r="A72" s="12">
        <v>68</v>
      </c>
      <c r="B72" s="12" t="s">
        <v>138</v>
      </c>
      <c r="C72" s="13" t="s">
        <v>139</v>
      </c>
      <c r="D72" s="4">
        <v>1</v>
      </c>
      <c r="E72" s="4">
        <f t="shared" si="70"/>
        <v>0</v>
      </c>
      <c r="F72" s="4"/>
      <c r="G72" s="4"/>
      <c r="H72" s="33" t="e">
        <f t="shared" ref="H72:H131" si="72">G72/F72*100</f>
        <v>#DIV/0!</v>
      </c>
      <c r="I72" s="4" t="e">
        <f t="shared" si="57"/>
        <v>#DIV/0!</v>
      </c>
      <c r="J72" s="4"/>
      <c r="K72" s="4" t="e">
        <f t="shared" si="58"/>
        <v>#DIV/0!</v>
      </c>
      <c r="L72" s="4" t="e">
        <f t="shared" si="59"/>
        <v>#DIV/0!</v>
      </c>
      <c r="M72" s="4"/>
      <c r="N72" s="33">
        <f t="shared" si="60"/>
        <v>0</v>
      </c>
      <c r="O72" s="4">
        <f t="shared" si="61"/>
        <v>5</v>
      </c>
      <c r="P72" s="4"/>
      <c r="Q72" s="4" t="e">
        <f t="shared" si="62"/>
        <v>#DIV/0!</v>
      </c>
      <c r="R72" s="4" t="e">
        <f t="shared" si="63"/>
        <v>#DIV/0!</v>
      </c>
      <c r="S72" s="4">
        <v>0</v>
      </c>
      <c r="T72" s="4" t="e">
        <f t="shared" si="71"/>
        <v>#DIV/0!</v>
      </c>
      <c r="U72" s="4" t="e">
        <f t="shared" si="64"/>
        <v>#DIV/0!</v>
      </c>
      <c r="V72" s="4"/>
      <c r="W72" s="4"/>
      <c r="X72" s="4"/>
      <c r="Y72" s="4"/>
      <c r="Z72" s="4"/>
      <c r="AA72" s="4"/>
      <c r="AB72" s="4"/>
      <c r="AC72" s="4"/>
    </row>
    <row r="73" spans="1:30" x14ac:dyDescent="0.25">
      <c r="A73" s="12">
        <v>69</v>
      </c>
      <c r="B73" s="12" t="s">
        <v>140</v>
      </c>
      <c r="C73" s="13" t="s">
        <v>141</v>
      </c>
      <c r="D73" s="4">
        <v>49</v>
      </c>
      <c r="E73" s="4">
        <f t="shared" si="70"/>
        <v>2</v>
      </c>
      <c r="F73" s="4">
        <f>168484.4</f>
        <v>168484.4</v>
      </c>
      <c r="G73" s="4">
        <f>1+8</f>
        <v>9</v>
      </c>
      <c r="H73" s="33">
        <f t="shared" si="72"/>
        <v>5.3417408377274102E-3</v>
      </c>
      <c r="I73" s="4">
        <f t="shared" si="57"/>
        <v>3</v>
      </c>
      <c r="J73" s="4">
        <v>1</v>
      </c>
      <c r="K73" s="4">
        <f t="shared" si="58"/>
        <v>5.9352675974749E-4</v>
      </c>
      <c r="L73" s="4">
        <f t="shared" si="59"/>
        <v>3</v>
      </c>
      <c r="M73" s="4">
        <v>0</v>
      </c>
      <c r="N73" s="33">
        <f t="shared" si="60"/>
        <v>0</v>
      </c>
      <c r="O73" s="4">
        <f t="shared" si="61"/>
        <v>5</v>
      </c>
      <c r="P73" s="4"/>
      <c r="Q73" s="4">
        <f t="shared" si="62"/>
        <v>0</v>
      </c>
      <c r="R73" s="4">
        <f t="shared" si="63"/>
        <v>5</v>
      </c>
      <c r="S73" s="4">
        <v>0</v>
      </c>
      <c r="T73" s="4">
        <f t="shared" si="71"/>
        <v>0</v>
      </c>
      <c r="U73" s="4">
        <f t="shared" si="64"/>
        <v>5</v>
      </c>
      <c r="V73" s="4" t="s">
        <v>274</v>
      </c>
      <c r="W73" s="4" t="str">
        <f>IF(V73 ="да", "0", "5")</f>
        <v>5</v>
      </c>
      <c r="X73" s="4" t="s">
        <v>274</v>
      </c>
      <c r="Y73" s="4" t="str">
        <f>IF(X73 = "да", "1", "0")</f>
        <v>0</v>
      </c>
      <c r="Z73" s="4" t="s">
        <v>274</v>
      </c>
      <c r="AA73" s="4" t="str">
        <f>IF(Z73="да","0","2")</f>
        <v>2</v>
      </c>
      <c r="AB73" s="4" t="s">
        <v>274</v>
      </c>
      <c r="AC73" s="4" t="str">
        <f>IF(AB73 = "да", "1", "0")</f>
        <v>0</v>
      </c>
      <c r="AD73" s="2">
        <f>SUM(I73,L73,O73,R73,U73,W73,Y73,AA73,AC73)</f>
        <v>21</v>
      </c>
    </row>
    <row r="74" spans="1:30" x14ac:dyDescent="0.25">
      <c r="A74" s="30">
        <v>70</v>
      </c>
      <c r="B74" s="30" t="s">
        <v>142</v>
      </c>
      <c r="C74" s="31" t="s">
        <v>143</v>
      </c>
      <c r="D74" s="3">
        <v>0</v>
      </c>
      <c r="E74" s="3">
        <f t="shared" si="70"/>
        <v>0</v>
      </c>
      <c r="F74" s="2"/>
      <c r="G74" s="2"/>
      <c r="H74" s="33" t="e">
        <f t="shared" si="72"/>
        <v>#DIV/0!</v>
      </c>
      <c r="I74" s="4" t="e">
        <f t="shared" si="57"/>
        <v>#DIV/0!</v>
      </c>
      <c r="J74" s="2"/>
      <c r="K74" s="4" t="e">
        <f t="shared" si="58"/>
        <v>#DIV/0!</v>
      </c>
      <c r="L74" s="4" t="e">
        <f t="shared" si="59"/>
        <v>#DIV/0!</v>
      </c>
      <c r="M74" s="2"/>
      <c r="N74" s="33">
        <f t="shared" si="60"/>
        <v>0</v>
      </c>
      <c r="O74" s="4">
        <f t="shared" si="61"/>
        <v>5</v>
      </c>
      <c r="P74" s="2"/>
      <c r="Q74" s="4" t="e">
        <f t="shared" si="62"/>
        <v>#DIV/0!</v>
      </c>
      <c r="R74" s="4" t="e">
        <f t="shared" si="63"/>
        <v>#DIV/0!</v>
      </c>
      <c r="S74" s="4">
        <v>0</v>
      </c>
      <c r="T74" s="4" t="e">
        <f t="shared" si="71"/>
        <v>#DIV/0!</v>
      </c>
      <c r="U74" s="4" t="e">
        <f t="shared" si="64"/>
        <v>#DIV/0!</v>
      </c>
      <c r="V74" s="2"/>
      <c r="W74" s="2"/>
      <c r="X74" s="2"/>
      <c r="Y74" s="2"/>
      <c r="Z74" s="2"/>
      <c r="AA74" s="2"/>
      <c r="AB74" s="2"/>
      <c r="AC74" s="2"/>
    </row>
    <row r="75" spans="1:30" x14ac:dyDescent="0.25">
      <c r="A75" s="12">
        <v>71</v>
      </c>
      <c r="B75" s="12" t="s">
        <v>144</v>
      </c>
      <c r="C75" s="13" t="s">
        <v>145</v>
      </c>
      <c r="D75" s="4">
        <v>12</v>
      </c>
      <c r="E75" s="4">
        <f t="shared" si="70"/>
        <v>1</v>
      </c>
      <c r="F75" s="4">
        <f>5952.4</f>
        <v>5952.4</v>
      </c>
      <c r="G75" s="4">
        <f>1+1</f>
        <v>2</v>
      </c>
      <c r="H75" s="33">
        <f t="shared" si="72"/>
        <v>3.3599892480344062E-2</v>
      </c>
      <c r="I75" s="4">
        <f t="shared" si="57"/>
        <v>2</v>
      </c>
      <c r="J75" s="4">
        <v>1</v>
      </c>
      <c r="K75" s="4">
        <f t="shared" si="58"/>
        <v>1.6799946240172031E-2</v>
      </c>
      <c r="L75" s="4">
        <f t="shared" si="59"/>
        <v>1</v>
      </c>
      <c r="M75" s="4">
        <v>0</v>
      </c>
      <c r="N75" s="33">
        <f t="shared" si="60"/>
        <v>0</v>
      </c>
      <c r="O75" s="4">
        <f t="shared" si="61"/>
        <v>5</v>
      </c>
      <c r="P75" s="4"/>
      <c r="Q75" s="4">
        <f t="shared" si="62"/>
        <v>0</v>
      </c>
      <c r="R75" s="4">
        <f t="shared" si="63"/>
        <v>5</v>
      </c>
      <c r="S75" s="4">
        <v>0</v>
      </c>
      <c r="T75" s="4">
        <f t="shared" si="71"/>
        <v>0</v>
      </c>
      <c r="U75" s="4">
        <f t="shared" si="64"/>
        <v>5</v>
      </c>
      <c r="V75" s="4" t="s">
        <v>274</v>
      </c>
      <c r="W75" s="4" t="str">
        <f t="shared" ref="W75:W77" si="73">IF(V75 ="да", "0", "5")</f>
        <v>5</v>
      </c>
      <c r="X75" s="4" t="s">
        <v>274</v>
      </c>
      <c r="Y75" s="4" t="str">
        <f t="shared" ref="Y75:Y77" si="74">IF(X75 = "да", "1", "0")</f>
        <v>0</v>
      </c>
      <c r="Z75" s="4" t="s">
        <v>274</v>
      </c>
      <c r="AA75" s="4" t="str">
        <f t="shared" ref="AA75:AA77" si="75">IF(Z75="да","0","2")</f>
        <v>2</v>
      </c>
      <c r="AB75" s="4" t="s">
        <v>274</v>
      </c>
      <c r="AC75" s="4" t="str">
        <f t="shared" ref="AC75:AC77" si="76">IF(AB75 = "да", "1", "0")</f>
        <v>0</v>
      </c>
      <c r="AD75" s="2">
        <f t="shared" ref="AD75:AD77" si="77">SUM(I75,L75,O75,R75,U75,W75,Y75,AA75,AC75)</f>
        <v>18</v>
      </c>
    </row>
    <row r="76" spans="1:30" x14ac:dyDescent="0.25">
      <c r="A76" s="12">
        <v>72</v>
      </c>
      <c r="B76" s="12" t="s">
        <v>146</v>
      </c>
      <c r="C76" s="13" t="s">
        <v>147</v>
      </c>
      <c r="D76" s="4">
        <v>20</v>
      </c>
      <c r="E76" s="4">
        <f t="shared" si="70"/>
        <v>2</v>
      </c>
      <c r="F76" s="4">
        <f>75183.6</f>
        <v>75183.600000000006</v>
      </c>
      <c r="G76" s="4">
        <v>0</v>
      </c>
      <c r="H76" s="33">
        <f t="shared" si="72"/>
        <v>0</v>
      </c>
      <c r="I76" s="4">
        <f t="shared" si="57"/>
        <v>5</v>
      </c>
      <c r="J76" s="4">
        <v>0</v>
      </c>
      <c r="K76" s="4">
        <f t="shared" si="58"/>
        <v>0</v>
      </c>
      <c r="L76" s="4">
        <f t="shared" si="59"/>
        <v>5</v>
      </c>
      <c r="M76" s="4">
        <v>0</v>
      </c>
      <c r="N76" s="33">
        <f t="shared" si="60"/>
        <v>0</v>
      </c>
      <c r="O76" s="4">
        <f t="shared" si="61"/>
        <v>5</v>
      </c>
      <c r="P76" s="4">
        <v>1</v>
      </c>
      <c r="Q76" s="4">
        <f t="shared" si="62"/>
        <v>1.3300773040929139E-3</v>
      </c>
      <c r="R76" s="4">
        <f t="shared" si="63"/>
        <v>3</v>
      </c>
      <c r="S76" s="4">
        <v>0</v>
      </c>
      <c r="T76" s="4">
        <f t="shared" si="71"/>
        <v>0</v>
      </c>
      <c r="U76" s="4">
        <f t="shared" si="64"/>
        <v>5</v>
      </c>
      <c r="V76" s="4" t="s">
        <v>274</v>
      </c>
      <c r="W76" s="4" t="str">
        <f t="shared" si="73"/>
        <v>5</v>
      </c>
      <c r="X76" s="4" t="s">
        <v>274</v>
      </c>
      <c r="Y76" s="4" t="str">
        <f t="shared" si="74"/>
        <v>0</v>
      </c>
      <c r="Z76" s="4" t="s">
        <v>274</v>
      </c>
      <c r="AA76" s="4" t="str">
        <f t="shared" si="75"/>
        <v>2</v>
      </c>
      <c r="AB76" s="4" t="s">
        <v>274</v>
      </c>
      <c r="AC76" s="4" t="str">
        <f t="shared" si="76"/>
        <v>0</v>
      </c>
      <c r="AD76" s="2">
        <f t="shared" si="77"/>
        <v>23</v>
      </c>
    </row>
    <row r="77" spans="1:30" x14ac:dyDescent="0.25">
      <c r="A77" s="12">
        <v>73</v>
      </c>
      <c r="B77" s="12" t="s">
        <v>148</v>
      </c>
      <c r="C77" s="13" t="s">
        <v>149</v>
      </c>
      <c r="D77" s="4">
        <v>63</v>
      </c>
      <c r="E77" s="4">
        <f t="shared" si="70"/>
        <v>2</v>
      </c>
      <c r="F77" s="4">
        <f>72956.2</f>
        <v>72956.2</v>
      </c>
      <c r="G77" s="4">
        <v>2</v>
      </c>
      <c r="H77" s="33">
        <f t="shared" si="72"/>
        <v>2.7413708499072044E-3</v>
      </c>
      <c r="I77" s="4">
        <f t="shared" si="57"/>
        <v>3</v>
      </c>
      <c r="J77" s="4">
        <v>1</v>
      </c>
      <c r="K77" s="4">
        <f t="shared" si="58"/>
        <v>1.3706854249536022E-3</v>
      </c>
      <c r="L77" s="4">
        <f t="shared" si="59"/>
        <v>2</v>
      </c>
      <c r="M77" s="4">
        <v>0</v>
      </c>
      <c r="N77" s="33">
        <f t="shared" si="60"/>
        <v>0</v>
      </c>
      <c r="O77" s="4">
        <f t="shared" si="61"/>
        <v>5</v>
      </c>
      <c r="P77" s="4">
        <v>1</v>
      </c>
      <c r="Q77" s="4">
        <f t="shared" si="62"/>
        <v>1.3706854249536022E-3</v>
      </c>
      <c r="R77" s="4">
        <f t="shared" si="63"/>
        <v>3</v>
      </c>
      <c r="S77" s="4">
        <v>0</v>
      </c>
      <c r="T77" s="4">
        <f t="shared" si="71"/>
        <v>0</v>
      </c>
      <c r="U77" s="4">
        <f t="shared" si="64"/>
        <v>5</v>
      </c>
      <c r="V77" s="4" t="s">
        <v>274</v>
      </c>
      <c r="W77" s="4" t="str">
        <f t="shared" si="73"/>
        <v>5</v>
      </c>
      <c r="X77" s="4" t="s">
        <v>274</v>
      </c>
      <c r="Y77" s="4" t="str">
        <f t="shared" si="74"/>
        <v>0</v>
      </c>
      <c r="Z77" s="4" t="s">
        <v>274</v>
      </c>
      <c r="AA77" s="4" t="str">
        <f t="shared" si="75"/>
        <v>2</v>
      </c>
      <c r="AB77" s="4" t="s">
        <v>274</v>
      </c>
      <c r="AC77" s="4" t="str">
        <f t="shared" si="76"/>
        <v>0</v>
      </c>
      <c r="AD77" s="2">
        <f t="shared" si="77"/>
        <v>18</v>
      </c>
    </row>
    <row r="78" spans="1:30" x14ac:dyDescent="0.25">
      <c r="A78" s="30">
        <v>74</v>
      </c>
      <c r="B78" s="30" t="s">
        <v>150</v>
      </c>
      <c r="C78" s="31" t="s">
        <v>151</v>
      </c>
      <c r="D78" s="3">
        <v>0</v>
      </c>
      <c r="E78" s="3">
        <f t="shared" si="70"/>
        <v>0</v>
      </c>
      <c r="F78" s="2"/>
      <c r="G78" s="2"/>
      <c r="H78" s="33" t="e">
        <f t="shared" si="72"/>
        <v>#DIV/0!</v>
      </c>
      <c r="I78" s="4" t="e">
        <f t="shared" si="57"/>
        <v>#DIV/0!</v>
      </c>
      <c r="J78" s="2"/>
      <c r="K78" s="4" t="e">
        <f t="shared" si="58"/>
        <v>#DIV/0!</v>
      </c>
      <c r="L78" s="4" t="e">
        <f t="shared" si="59"/>
        <v>#DIV/0!</v>
      </c>
      <c r="M78" s="2"/>
      <c r="N78" s="33">
        <f t="shared" si="60"/>
        <v>0</v>
      </c>
      <c r="O78" s="4">
        <f t="shared" si="61"/>
        <v>5</v>
      </c>
      <c r="P78" s="2"/>
      <c r="Q78" s="4" t="e">
        <f t="shared" si="62"/>
        <v>#DIV/0!</v>
      </c>
      <c r="R78" s="4" t="e">
        <f t="shared" si="63"/>
        <v>#DIV/0!</v>
      </c>
      <c r="S78" s="4">
        <v>0</v>
      </c>
      <c r="T78" s="4" t="e">
        <f t="shared" si="71"/>
        <v>#DIV/0!</v>
      </c>
      <c r="U78" s="4" t="e">
        <f t="shared" si="64"/>
        <v>#DIV/0!</v>
      </c>
      <c r="V78" s="2"/>
      <c r="W78" s="2"/>
      <c r="X78" s="2"/>
      <c r="Y78" s="2"/>
      <c r="Z78" s="2"/>
      <c r="AA78" s="2"/>
      <c r="AB78" s="2"/>
      <c r="AC78" s="2"/>
    </row>
    <row r="79" spans="1:30" x14ac:dyDescent="0.25">
      <c r="A79" s="12">
        <v>75</v>
      </c>
      <c r="B79" s="12" t="s">
        <v>152</v>
      </c>
      <c r="C79" s="13" t="s">
        <v>153</v>
      </c>
      <c r="D79" s="4">
        <v>47</v>
      </c>
      <c r="E79" s="4">
        <f t="shared" si="70"/>
        <v>2</v>
      </c>
      <c r="F79" s="4">
        <f>124170.8</f>
        <v>124170.8</v>
      </c>
      <c r="G79" s="4">
        <f>3+6</f>
        <v>9</v>
      </c>
      <c r="H79" s="33">
        <f t="shared" si="72"/>
        <v>7.2480808692542845E-3</v>
      </c>
      <c r="I79" s="4">
        <f t="shared" si="57"/>
        <v>3</v>
      </c>
      <c r="J79" s="4">
        <v>0</v>
      </c>
      <c r="K79" s="4">
        <f t="shared" si="58"/>
        <v>0</v>
      </c>
      <c r="L79" s="4">
        <f t="shared" si="59"/>
        <v>5</v>
      </c>
      <c r="M79" s="4">
        <v>0</v>
      </c>
      <c r="N79" s="33">
        <f t="shared" si="60"/>
        <v>0</v>
      </c>
      <c r="O79" s="4">
        <f t="shared" si="61"/>
        <v>5</v>
      </c>
      <c r="P79" s="4"/>
      <c r="Q79" s="4">
        <f t="shared" si="62"/>
        <v>0</v>
      </c>
      <c r="R79" s="4">
        <f t="shared" si="63"/>
        <v>5</v>
      </c>
      <c r="S79" s="4">
        <v>0</v>
      </c>
      <c r="T79" s="4">
        <f t="shared" si="71"/>
        <v>0</v>
      </c>
      <c r="U79" s="4">
        <f t="shared" si="64"/>
        <v>5</v>
      </c>
      <c r="V79" s="4" t="s">
        <v>274</v>
      </c>
      <c r="W79" s="4" t="str">
        <f>IF(V79 ="да", "0", "5")</f>
        <v>5</v>
      </c>
      <c r="X79" s="4" t="s">
        <v>274</v>
      </c>
      <c r="Y79" s="4" t="str">
        <f>IF(X79 = "да", "1", "0")</f>
        <v>0</v>
      </c>
      <c r="Z79" s="4" t="s">
        <v>274</v>
      </c>
      <c r="AA79" s="4" t="str">
        <f>IF(Z79="да","0","2")</f>
        <v>2</v>
      </c>
      <c r="AB79" s="4" t="s">
        <v>274</v>
      </c>
      <c r="AC79" s="4" t="str">
        <f>IF(AB79 = "да", "1", "0")</f>
        <v>0</v>
      </c>
      <c r="AD79" s="2">
        <f>SUM(I79,L79,O79,R79,U79,W79,Y79,AA79,AC79)</f>
        <v>23</v>
      </c>
    </row>
    <row r="80" spans="1:30" x14ac:dyDescent="0.25">
      <c r="A80" s="12">
        <v>76</v>
      </c>
      <c r="B80" s="12" t="s">
        <v>154</v>
      </c>
      <c r="C80" s="13" t="s">
        <v>155</v>
      </c>
      <c r="D80" s="4">
        <v>2</v>
      </c>
      <c r="E80" s="4">
        <f t="shared" si="70"/>
        <v>0</v>
      </c>
      <c r="F80" s="4"/>
      <c r="G80" s="4"/>
      <c r="H80" s="33" t="e">
        <f t="shared" si="72"/>
        <v>#DIV/0!</v>
      </c>
      <c r="I80" s="4" t="e">
        <f t="shared" si="57"/>
        <v>#DIV/0!</v>
      </c>
      <c r="J80" s="4"/>
      <c r="K80" s="4" t="e">
        <f t="shared" si="58"/>
        <v>#DIV/0!</v>
      </c>
      <c r="L80" s="4" t="e">
        <f t="shared" si="59"/>
        <v>#DIV/0!</v>
      </c>
      <c r="M80" s="4"/>
      <c r="N80" s="33">
        <f t="shared" si="60"/>
        <v>0</v>
      </c>
      <c r="O80" s="4">
        <f t="shared" si="61"/>
        <v>5</v>
      </c>
      <c r="P80" s="4"/>
      <c r="Q80" s="4" t="e">
        <f t="shared" si="62"/>
        <v>#DIV/0!</v>
      </c>
      <c r="R80" s="4" t="e">
        <f t="shared" si="63"/>
        <v>#DIV/0!</v>
      </c>
      <c r="S80" s="4">
        <v>0</v>
      </c>
      <c r="T80" s="4" t="e">
        <f t="shared" si="71"/>
        <v>#DIV/0!</v>
      </c>
      <c r="U80" s="4" t="e">
        <f t="shared" si="64"/>
        <v>#DIV/0!</v>
      </c>
      <c r="V80" s="4"/>
      <c r="W80" s="4"/>
      <c r="X80" s="4"/>
      <c r="Y80" s="4"/>
      <c r="Z80" s="4"/>
      <c r="AA80" s="4"/>
      <c r="AB80" s="4"/>
      <c r="AC80" s="4"/>
    </row>
    <row r="81" spans="1:30" x14ac:dyDescent="0.25">
      <c r="A81" s="12">
        <v>77</v>
      </c>
      <c r="B81" s="12" t="s">
        <v>156</v>
      </c>
      <c r="C81" s="13" t="s">
        <v>157</v>
      </c>
      <c r="D81" s="4">
        <v>2</v>
      </c>
      <c r="E81" s="4">
        <f t="shared" si="70"/>
        <v>0</v>
      </c>
      <c r="F81" s="4"/>
      <c r="G81" s="4"/>
      <c r="H81" s="33" t="e">
        <f t="shared" si="72"/>
        <v>#DIV/0!</v>
      </c>
      <c r="I81" s="4" t="e">
        <f t="shared" si="57"/>
        <v>#DIV/0!</v>
      </c>
      <c r="J81" s="4"/>
      <c r="K81" s="4" t="e">
        <f t="shared" si="58"/>
        <v>#DIV/0!</v>
      </c>
      <c r="L81" s="4" t="e">
        <f t="shared" si="59"/>
        <v>#DIV/0!</v>
      </c>
      <c r="M81" s="4"/>
      <c r="N81" s="33">
        <f t="shared" si="60"/>
        <v>0</v>
      </c>
      <c r="O81" s="4">
        <f t="shared" si="61"/>
        <v>5</v>
      </c>
      <c r="P81" s="4"/>
      <c r="Q81" s="4" t="e">
        <f t="shared" si="62"/>
        <v>#DIV/0!</v>
      </c>
      <c r="R81" s="4" t="e">
        <f t="shared" si="63"/>
        <v>#DIV/0!</v>
      </c>
      <c r="S81" s="4">
        <v>0</v>
      </c>
      <c r="T81" s="4" t="e">
        <f t="shared" si="71"/>
        <v>#DIV/0!</v>
      </c>
      <c r="U81" s="4" t="e">
        <f t="shared" si="64"/>
        <v>#DIV/0!</v>
      </c>
      <c r="V81" s="4"/>
      <c r="W81" s="4"/>
      <c r="X81" s="4"/>
      <c r="Y81" s="4"/>
      <c r="Z81" s="4"/>
      <c r="AA81" s="4"/>
      <c r="AB81" s="4"/>
      <c r="AC81" s="4"/>
    </row>
    <row r="82" spans="1:30" x14ac:dyDescent="0.25">
      <c r="A82" s="12">
        <v>78</v>
      </c>
      <c r="B82" s="12" t="s">
        <v>158</v>
      </c>
      <c r="C82" s="13" t="s">
        <v>159</v>
      </c>
      <c r="D82" s="4">
        <v>47</v>
      </c>
      <c r="E82" s="4">
        <f t="shared" si="70"/>
        <v>2</v>
      </c>
      <c r="F82" s="4">
        <f>100740.9</f>
        <v>100740.9</v>
      </c>
      <c r="G82" s="4">
        <v>0</v>
      </c>
      <c r="H82" s="33">
        <f t="shared" si="72"/>
        <v>0</v>
      </c>
      <c r="I82" s="4">
        <f t="shared" si="57"/>
        <v>5</v>
      </c>
      <c r="J82" s="4">
        <v>0</v>
      </c>
      <c r="K82" s="4">
        <f t="shared" si="58"/>
        <v>0</v>
      </c>
      <c r="L82" s="4">
        <f t="shared" si="59"/>
        <v>5</v>
      </c>
      <c r="M82" s="4">
        <v>0</v>
      </c>
      <c r="N82" s="33">
        <f t="shared" si="60"/>
        <v>0</v>
      </c>
      <c r="O82" s="4">
        <f t="shared" si="61"/>
        <v>5</v>
      </c>
      <c r="P82" s="4"/>
      <c r="Q82" s="4">
        <f t="shared" si="62"/>
        <v>0</v>
      </c>
      <c r="R82" s="4">
        <f t="shared" si="63"/>
        <v>5</v>
      </c>
      <c r="S82" s="4">
        <v>0</v>
      </c>
      <c r="T82" s="4">
        <f t="shared" si="71"/>
        <v>0</v>
      </c>
      <c r="U82" s="4">
        <f t="shared" si="64"/>
        <v>5</v>
      </c>
      <c r="V82" s="4" t="s">
        <v>274</v>
      </c>
      <c r="W82" s="4" t="str">
        <f t="shared" ref="W82:W83" si="78">IF(V82 ="да", "0", "5")</f>
        <v>5</v>
      </c>
      <c r="X82" s="4" t="s">
        <v>274</v>
      </c>
      <c r="Y82" s="4" t="str">
        <f t="shared" ref="Y82:Y83" si="79">IF(X82 = "да", "1", "0")</f>
        <v>0</v>
      </c>
      <c r="Z82" s="4" t="s">
        <v>274</v>
      </c>
      <c r="AA82" s="4" t="str">
        <f t="shared" ref="AA82:AA83" si="80">IF(Z82="да","0","2")</f>
        <v>2</v>
      </c>
      <c r="AB82" s="4" t="s">
        <v>274</v>
      </c>
      <c r="AC82" s="4" t="str">
        <f t="shared" ref="AC82:AC83" si="81">IF(AB82 = "да", "1", "0")</f>
        <v>0</v>
      </c>
      <c r="AD82" s="2">
        <f t="shared" ref="AD82:AD83" si="82">SUM(I82,L82,O82,R82,U82,W82,Y82,AA82,AC82)</f>
        <v>25</v>
      </c>
    </row>
    <row r="83" spans="1:30" x14ac:dyDescent="0.25">
      <c r="A83" s="12">
        <v>79</v>
      </c>
      <c r="B83" s="12" t="s">
        <v>160</v>
      </c>
      <c r="C83" s="13" t="s">
        <v>161</v>
      </c>
      <c r="D83" s="4">
        <v>55</v>
      </c>
      <c r="E83" s="4">
        <f t="shared" si="70"/>
        <v>2</v>
      </c>
      <c r="F83" s="4">
        <f>281085.5</f>
        <v>281085.5</v>
      </c>
      <c r="G83" s="4">
        <v>14</v>
      </c>
      <c r="H83" s="33">
        <f t="shared" si="72"/>
        <v>4.980690928560883E-3</v>
      </c>
      <c r="I83" s="4">
        <f t="shared" si="57"/>
        <v>3</v>
      </c>
      <c r="J83" s="4">
        <v>0</v>
      </c>
      <c r="K83" s="4">
        <f t="shared" si="58"/>
        <v>0</v>
      </c>
      <c r="L83" s="4">
        <f t="shared" si="59"/>
        <v>5</v>
      </c>
      <c r="M83" s="4">
        <v>0</v>
      </c>
      <c r="N83" s="33">
        <f t="shared" si="60"/>
        <v>0</v>
      </c>
      <c r="O83" s="4">
        <f t="shared" si="61"/>
        <v>5</v>
      </c>
      <c r="P83" s="4"/>
      <c r="Q83" s="4">
        <f t="shared" si="62"/>
        <v>0</v>
      </c>
      <c r="R83" s="4">
        <f t="shared" si="63"/>
        <v>5</v>
      </c>
      <c r="S83" s="4">
        <v>0</v>
      </c>
      <c r="T83" s="4">
        <f t="shared" si="71"/>
        <v>0</v>
      </c>
      <c r="U83" s="4">
        <f t="shared" si="64"/>
        <v>5</v>
      </c>
      <c r="V83" s="4" t="s">
        <v>274</v>
      </c>
      <c r="W83" s="4" t="str">
        <f t="shared" si="78"/>
        <v>5</v>
      </c>
      <c r="X83" s="4" t="s">
        <v>274</v>
      </c>
      <c r="Y83" s="4" t="str">
        <f t="shared" si="79"/>
        <v>0</v>
      </c>
      <c r="Z83" s="4" t="s">
        <v>274</v>
      </c>
      <c r="AA83" s="4" t="str">
        <f t="shared" si="80"/>
        <v>2</v>
      </c>
      <c r="AB83" s="4" t="s">
        <v>274</v>
      </c>
      <c r="AC83" s="4" t="str">
        <f t="shared" si="81"/>
        <v>0</v>
      </c>
      <c r="AD83" s="2">
        <f t="shared" si="82"/>
        <v>23</v>
      </c>
    </row>
    <row r="84" spans="1:30" x14ac:dyDescent="0.25">
      <c r="A84" s="12">
        <v>80</v>
      </c>
      <c r="B84" s="12" t="s">
        <v>162</v>
      </c>
      <c r="C84" s="13" t="s">
        <v>163</v>
      </c>
      <c r="D84" s="4">
        <v>6</v>
      </c>
      <c r="E84" s="4">
        <f t="shared" si="70"/>
        <v>0</v>
      </c>
      <c r="F84" s="4"/>
      <c r="G84" s="4"/>
      <c r="H84" s="33" t="e">
        <f t="shared" si="72"/>
        <v>#DIV/0!</v>
      </c>
      <c r="I84" s="4" t="e">
        <f t="shared" si="57"/>
        <v>#DIV/0!</v>
      </c>
      <c r="J84" s="4"/>
      <c r="K84" s="4" t="e">
        <f t="shared" si="58"/>
        <v>#DIV/0!</v>
      </c>
      <c r="L84" s="4" t="e">
        <f t="shared" si="59"/>
        <v>#DIV/0!</v>
      </c>
      <c r="M84" s="4"/>
      <c r="N84" s="33">
        <f t="shared" si="60"/>
        <v>0</v>
      </c>
      <c r="O84" s="4">
        <f t="shared" si="61"/>
        <v>5</v>
      </c>
      <c r="P84" s="4"/>
      <c r="Q84" s="4" t="e">
        <f t="shared" si="62"/>
        <v>#DIV/0!</v>
      </c>
      <c r="R84" s="4" t="e">
        <f t="shared" si="63"/>
        <v>#DIV/0!</v>
      </c>
      <c r="S84" s="4">
        <v>0</v>
      </c>
      <c r="T84" s="4" t="e">
        <f t="shared" si="71"/>
        <v>#DIV/0!</v>
      </c>
      <c r="U84" s="4" t="e">
        <f t="shared" si="64"/>
        <v>#DIV/0!</v>
      </c>
      <c r="V84" s="4"/>
      <c r="W84" s="4"/>
      <c r="X84" s="4"/>
      <c r="Y84" s="4"/>
      <c r="Z84" s="4"/>
      <c r="AA84" s="4"/>
      <c r="AB84" s="4"/>
      <c r="AC84" s="4"/>
    </row>
    <row r="85" spans="1:30" x14ac:dyDescent="0.25">
      <c r="A85" s="12">
        <v>81</v>
      </c>
      <c r="B85" s="12" t="s">
        <v>164</v>
      </c>
      <c r="C85" s="13" t="s">
        <v>165</v>
      </c>
      <c r="D85" s="4">
        <v>1</v>
      </c>
      <c r="E85" s="4">
        <f t="shared" si="70"/>
        <v>0</v>
      </c>
      <c r="F85" s="4"/>
      <c r="G85" s="4"/>
      <c r="H85" s="33" t="e">
        <f t="shared" si="72"/>
        <v>#DIV/0!</v>
      </c>
      <c r="I85" s="4" t="e">
        <f t="shared" si="57"/>
        <v>#DIV/0!</v>
      </c>
      <c r="J85" s="4"/>
      <c r="K85" s="4" t="e">
        <f t="shared" si="58"/>
        <v>#DIV/0!</v>
      </c>
      <c r="L85" s="4" t="e">
        <f t="shared" si="59"/>
        <v>#DIV/0!</v>
      </c>
      <c r="M85" s="4"/>
      <c r="N85" s="33">
        <f t="shared" si="60"/>
        <v>0</v>
      </c>
      <c r="O85" s="4">
        <f t="shared" si="61"/>
        <v>5</v>
      </c>
      <c r="P85" s="4"/>
      <c r="Q85" s="4" t="e">
        <f t="shared" si="62"/>
        <v>#DIV/0!</v>
      </c>
      <c r="R85" s="4" t="e">
        <f t="shared" si="63"/>
        <v>#DIV/0!</v>
      </c>
      <c r="S85" s="4">
        <v>0</v>
      </c>
      <c r="T85" s="4" t="e">
        <f t="shared" si="71"/>
        <v>#DIV/0!</v>
      </c>
      <c r="U85" s="4" t="e">
        <f t="shared" si="64"/>
        <v>#DIV/0!</v>
      </c>
      <c r="V85" s="4"/>
      <c r="W85" s="4"/>
      <c r="X85" s="4"/>
      <c r="Y85" s="4"/>
      <c r="Z85" s="4"/>
      <c r="AA85" s="4"/>
      <c r="AB85" s="4"/>
      <c r="AC85" s="4"/>
    </row>
    <row r="86" spans="1:30" x14ac:dyDescent="0.25">
      <c r="A86" s="12">
        <v>82</v>
      </c>
      <c r="B86" s="12" t="s">
        <v>166</v>
      </c>
      <c r="C86" s="13" t="s">
        <v>167</v>
      </c>
      <c r="D86" s="4">
        <v>54</v>
      </c>
      <c r="E86" s="4">
        <f t="shared" si="70"/>
        <v>2</v>
      </c>
      <c r="F86" s="4">
        <f>184994.1</f>
        <v>184994.1</v>
      </c>
      <c r="G86" s="4">
        <f>10+40</f>
        <v>50</v>
      </c>
      <c r="H86" s="33">
        <f t="shared" si="72"/>
        <v>2.7027888997541005E-2</v>
      </c>
      <c r="I86" s="4">
        <f t="shared" si="57"/>
        <v>2</v>
      </c>
      <c r="J86" s="4">
        <v>7</v>
      </c>
      <c r="K86" s="4">
        <f t="shared" si="58"/>
        <v>3.7839044596557404E-3</v>
      </c>
      <c r="L86" s="4">
        <f t="shared" si="59"/>
        <v>2</v>
      </c>
      <c r="M86" s="4">
        <v>0</v>
      </c>
      <c r="N86" s="33">
        <f t="shared" si="60"/>
        <v>0</v>
      </c>
      <c r="O86" s="4">
        <f t="shared" si="61"/>
        <v>5</v>
      </c>
      <c r="P86" s="4"/>
      <c r="Q86" s="4">
        <f t="shared" si="62"/>
        <v>0</v>
      </c>
      <c r="R86" s="4">
        <f t="shared" si="63"/>
        <v>5</v>
      </c>
      <c r="S86" s="4">
        <v>0</v>
      </c>
      <c r="T86" s="4">
        <f t="shared" si="71"/>
        <v>0</v>
      </c>
      <c r="U86" s="4">
        <f t="shared" si="64"/>
        <v>5</v>
      </c>
      <c r="V86" s="4" t="s">
        <v>274</v>
      </c>
      <c r="W86" s="4" t="str">
        <f>IF(V86 ="да", "0", "5")</f>
        <v>5</v>
      </c>
      <c r="X86" s="4" t="s">
        <v>274</v>
      </c>
      <c r="Y86" s="4" t="str">
        <f>IF(X86 = "да", "1", "0")</f>
        <v>0</v>
      </c>
      <c r="Z86" s="4" t="s">
        <v>274</v>
      </c>
      <c r="AA86" s="4" t="str">
        <f>IF(Z86="да","0","2")</f>
        <v>2</v>
      </c>
      <c r="AB86" s="4" t="s">
        <v>274</v>
      </c>
      <c r="AC86" s="4" t="str">
        <f>IF(AB86 = "да", "1", "0")</f>
        <v>0</v>
      </c>
      <c r="AD86" s="2">
        <f>SUM(I86,L86,O86,R86,U86,W86,Y86,AA86,AC86)</f>
        <v>19</v>
      </c>
    </row>
    <row r="87" spans="1:30" x14ac:dyDescent="0.25">
      <c r="A87" s="30">
        <v>83</v>
      </c>
      <c r="B87" s="30" t="s">
        <v>168</v>
      </c>
      <c r="C87" s="31" t="s">
        <v>169</v>
      </c>
      <c r="D87" s="3">
        <v>0</v>
      </c>
      <c r="E87" s="3">
        <f t="shared" si="70"/>
        <v>0</v>
      </c>
      <c r="F87" s="2"/>
      <c r="G87" s="2"/>
      <c r="H87" s="33" t="e">
        <f t="shared" si="72"/>
        <v>#DIV/0!</v>
      </c>
      <c r="I87" s="4" t="e">
        <f t="shared" si="57"/>
        <v>#DIV/0!</v>
      </c>
      <c r="J87" s="2"/>
      <c r="K87" s="4" t="e">
        <f t="shared" si="58"/>
        <v>#DIV/0!</v>
      </c>
      <c r="L87" s="4" t="e">
        <f t="shared" si="59"/>
        <v>#DIV/0!</v>
      </c>
      <c r="M87" s="2"/>
      <c r="N87" s="33">
        <f t="shared" si="60"/>
        <v>0</v>
      </c>
      <c r="O87" s="4">
        <f t="shared" si="61"/>
        <v>5</v>
      </c>
      <c r="P87" s="2"/>
      <c r="Q87" s="4" t="e">
        <f t="shared" si="62"/>
        <v>#DIV/0!</v>
      </c>
      <c r="R87" s="4" t="e">
        <f t="shared" si="63"/>
        <v>#DIV/0!</v>
      </c>
      <c r="S87" s="4">
        <v>0</v>
      </c>
      <c r="T87" s="4" t="e">
        <f t="shared" si="71"/>
        <v>#DIV/0!</v>
      </c>
      <c r="U87" s="4" t="e">
        <f t="shared" si="64"/>
        <v>#DIV/0!</v>
      </c>
      <c r="V87" s="2"/>
      <c r="W87" s="2"/>
      <c r="X87" s="2"/>
      <c r="Y87" s="2"/>
      <c r="Z87" s="2"/>
      <c r="AA87" s="2"/>
      <c r="AB87" s="2"/>
      <c r="AC87" s="2"/>
    </row>
    <row r="88" spans="1:30" x14ac:dyDescent="0.25">
      <c r="A88" s="12">
        <v>84</v>
      </c>
      <c r="B88" s="12" t="s">
        <v>170</v>
      </c>
      <c r="C88" s="13" t="s">
        <v>171</v>
      </c>
      <c r="D88" s="4">
        <v>9</v>
      </c>
      <c r="E88" s="4">
        <f t="shared" si="70"/>
        <v>0</v>
      </c>
      <c r="F88" s="4"/>
      <c r="G88" s="4"/>
      <c r="H88" s="33" t="e">
        <f t="shared" si="72"/>
        <v>#DIV/0!</v>
      </c>
      <c r="I88" s="4" t="e">
        <f t="shared" si="57"/>
        <v>#DIV/0!</v>
      </c>
      <c r="J88" s="4"/>
      <c r="K88" s="4" t="e">
        <f t="shared" si="58"/>
        <v>#DIV/0!</v>
      </c>
      <c r="L88" s="4" t="e">
        <f t="shared" si="59"/>
        <v>#DIV/0!</v>
      </c>
      <c r="M88" s="4"/>
      <c r="N88" s="33">
        <f t="shared" si="60"/>
        <v>0</v>
      </c>
      <c r="O88" s="4">
        <f t="shared" si="61"/>
        <v>5</v>
      </c>
      <c r="P88" s="4"/>
      <c r="Q88" s="4" t="e">
        <f t="shared" si="62"/>
        <v>#DIV/0!</v>
      </c>
      <c r="R88" s="4" t="e">
        <f t="shared" si="63"/>
        <v>#DIV/0!</v>
      </c>
      <c r="S88" s="4">
        <v>0</v>
      </c>
      <c r="T88" s="4" t="e">
        <f t="shared" si="71"/>
        <v>#DIV/0!</v>
      </c>
      <c r="U88" s="4" t="e">
        <f t="shared" si="64"/>
        <v>#DIV/0!</v>
      </c>
      <c r="V88" s="4"/>
      <c r="W88" s="4"/>
      <c r="X88" s="4"/>
      <c r="Y88" s="4"/>
      <c r="Z88" s="4"/>
      <c r="AA88" s="4"/>
      <c r="AB88" s="4"/>
      <c r="AC88" s="4"/>
    </row>
    <row r="89" spans="1:30" x14ac:dyDescent="0.25">
      <c r="A89" s="12">
        <v>85</v>
      </c>
      <c r="B89" s="12" t="s">
        <v>172</v>
      </c>
      <c r="C89" s="13" t="s">
        <v>173</v>
      </c>
      <c r="D89" s="4">
        <v>4</v>
      </c>
      <c r="E89" s="4">
        <f t="shared" si="70"/>
        <v>0</v>
      </c>
      <c r="F89" s="4"/>
      <c r="G89" s="4"/>
      <c r="H89" s="33" t="e">
        <f t="shared" si="72"/>
        <v>#DIV/0!</v>
      </c>
      <c r="I89" s="4" t="e">
        <f t="shared" si="57"/>
        <v>#DIV/0!</v>
      </c>
      <c r="J89" s="4"/>
      <c r="K89" s="4" t="e">
        <f t="shared" si="58"/>
        <v>#DIV/0!</v>
      </c>
      <c r="L89" s="4" t="e">
        <f t="shared" si="59"/>
        <v>#DIV/0!</v>
      </c>
      <c r="M89" s="4"/>
      <c r="N89" s="33">
        <f t="shared" si="60"/>
        <v>0</v>
      </c>
      <c r="O89" s="4">
        <f t="shared" si="61"/>
        <v>5</v>
      </c>
      <c r="P89" s="4"/>
      <c r="Q89" s="4" t="e">
        <f t="shared" si="62"/>
        <v>#DIV/0!</v>
      </c>
      <c r="R89" s="4" t="e">
        <f t="shared" si="63"/>
        <v>#DIV/0!</v>
      </c>
      <c r="S89" s="4">
        <v>0</v>
      </c>
      <c r="T89" s="4" t="e">
        <f t="shared" si="71"/>
        <v>#DIV/0!</v>
      </c>
      <c r="U89" s="4" t="e">
        <f t="shared" si="64"/>
        <v>#DIV/0!</v>
      </c>
      <c r="V89" s="4"/>
      <c r="W89" s="4"/>
      <c r="X89" s="4"/>
      <c r="Y89" s="4"/>
      <c r="Z89" s="4"/>
      <c r="AA89" s="4"/>
      <c r="AB89" s="4"/>
      <c r="AC89" s="4"/>
    </row>
    <row r="90" spans="1:30" x14ac:dyDescent="0.25">
      <c r="A90" s="12">
        <v>86</v>
      </c>
      <c r="B90" s="12" t="s">
        <v>174</v>
      </c>
      <c r="C90" s="13" t="s">
        <v>175</v>
      </c>
      <c r="D90" s="4">
        <v>10</v>
      </c>
      <c r="E90" s="4">
        <f t="shared" si="70"/>
        <v>1</v>
      </c>
      <c r="F90" s="4">
        <f>24239.4</f>
        <v>24239.4</v>
      </c>
      <c r="G90" s="4">
        <v>2</v>
      </c>
      <c r="H90" s="33">
        <f t="shared" si="72"/>
        <v>8.2510293159071581E-3</v>
      </c>
      <c r="I90" s="4">
        <f t="shared" si="57"/>
        <v>3</v>
      </c>
      <c r="J90" s="4">
        <v>0</v>
      </c>
      <c r="K90" s="4">
        <f t="shared" si="58"/>
        <v>0</v>
      </c>
      <c r="L90" s="4">
        <f t="shared" si="59"/>
        <v>5</v>
      </c>
      <c r="M90" s="4">
        <v>0</v>
      </c>
      <c r="N90" s="33">
        <f t="shared" si="60"/>
        <v>0</v>
      </c>
      <c r="O90" s="4">
        <f t="shared" si="61"/>
        <v>5</v>
      </c>
      <c r="P90" s="4"/>
      <c r="Q90" s="4">
        <f t="shared" si="62"/>
        <v>0</v>
      </c>
      <c r="R90" s="4">
        <f t="shared" si="63"/>
        <v>5</v>
      </c>
      <c r="S90" s="4">
        <v>0</v>
      </c>
      <c r="T90" s="4">
        <f t="shared" si="71"/>
        <v>0</v>
      </c>
      <c r="U90" s="4">
        <f t="shared" si="64"/>
        <v>5</v>
      </c>
      <c r="V90" s="4" t="s">
        <v>274</v>
      </c>
      <c r="W90" s="4" t="str">
        <f t="shared" ref="W90:W92" si="83">IF(V90 ="да", "0", "5")</f>
        <v>5</v>
      </c>
      <c r="X90" s="4" t="s">
        <v>274</v>
      </c>
      <c r="Y90" s="4" t="str">
        <f t="shared" ref="Y90:Y92" si="84">IF(X90 = "да", "1", "0")</f>
        <v>0</v>
      </c>
      <c r="Z90" s="4" t="s">
        <v>274</v>
      </c>
      <c r="AA90" s="4" t="str">
        <f t="shared" ref="AA90:AA92" si="85">IF(Z90="да","0","2")</f>
        <v>2</v>
      </c>
      <c r="AB90" s="4" t="s">
        <v>274</v>
      </c>
      <c r="AC90" s="4" t="str">
        <f t="shared" ref="AC90:AC92" si="86">IF(AB90 = "да", "1", "0")</f>
        <v>0</v>
      </c>
      <c r="AD90" s="2">
        <f t="shared" ref="AD90:AD92" si="87">SUM(I90,L90,O90,R90,U90,W90,Y90,AA90,AC90)</f>
        <v>23</v>
      </c>
    </row>
    <row r="91" spans="1:30" x14ac:dyDescent="0.25">
      <c r="A91" s="12">
        <v>87</v>
      </c>
      <c r="B91" s="12" t="s">
        <v>176</v>
      </c>
      <c r="C91" s="13" t="s">
        <v>177</v>
      </c>
      <c r="D91" s="4">
        <v>35</v>
      </c>
      <c r="E91" s="4">
        <f t="shared" si="70"/>
        <v>2</v>
      </c>
      <c r="F91" s="4">
        <f>35201.9</f>
        <v>35201.9</v>
      </c>
      <c r="G91" s="4">
        <v>0</v>
      </c>
      <c r="H91" s="33">
        <f t="shared" si="72"/>
        <v>0</v>
      </c>
      <c r="I91" s="4">
        <f t="shared" si="57"/>
        <v>5</v>
      </c>
      <c r="J91" s="4">
        <v>0</v>
      </c>
      <c r="K91" s="4">
        <f t="shared" si="58"/>
        <v>0</v>
      </c>
      <c r="L91" s="4">
        <f t="shared" si="59"/>
        <v>5</v>
      </c>
      <c r="M91" s="4">
        <v>0</v>
      </c>
      <c r="N91" s="33">
        <f t="shared" si="60"/>
        <v>0</v>
      </c>
      <c r="O91" s="4">
        <f t="shared" si="61"/>
        <v>5</v>
      </c>
      <c r="P91" s="4"/>
      <c r="Q91" s="4">
        <f t="shared" si="62"/>
        <v>0</v>
      </c>
      <c r="R91" s="4">
        <f t="shared" si="63"/>
        <v>5</v>
      </c>
      <c r="S91" s="4">
        <v>0</v>
      </c>
      <c r="T91" s="4">
        <f t="shared" si="71"/>
        <v>0</v>
      </c>
      <c r="U91" s="4">
        <f t="shared" si="64"/>
        <v>5</v>
      </c>
      <c r="V91" s="4" t="s">
        <v>274</v>
      </c>
      <c r="W91" s="4" t="str">
        <f t="shared" si="83"/>
        <v>5</v>
      </c>
      <c r="X91" s="4" t="s">
        <v>274</v>
      </c>
      <c r="Y91" s="4" t="str">
        <f t="shared" si="84"/>
        <v>0</v>
      </c>
      <c r="Z91" s="4" t="s">
        <v>274</v>
      </c>
      <c r="AA91" s="4" t="str">
        <f t="shared" si="85"/>
        <v>2</v>
      </c>
      <c r="AB91" s="4" t="s">
        <v>274</v>
      </c>
      <c r="AC91" s="4" t="str">
        <f t="shared" si="86"/>
        <v>0</v>
      </c>
      <c r="AD91" s="2">
        <f t="shared" si="87"/>
        <v>25</v>
      </c>
    </row>
    <row r="92" spans="1:30" x14ac:dyDescent="0.25">
      <c r="A92" s="12">
        <v>88</v>
      </c>
      <c r="B92" s="12" t="s">
        <v>178</v>
      </c>
      <c r="C92" s="13" t="s">
        <v>179</v>
      </c>
      <c r="D92" s="4">
        <v>43</v>
      </c>
      <c r="E92" s="4">
        <f t="shared" si="70"/>
        <v>2</v>
      </c>
      <c r="F92" s="4">
        <f>89598.66</f>
        <v>89598.66</v>
      </c>
      <c r="G92" s="4">
        <v>1</v>
      </c>
      <c r="H92" s="33">
        <f t="shared" si="72"/>
        <v>1.116088120067867E-3</v>
      </c>
      <c r="I92" s="4">
        <f t="shared" si="57"/>
        <v>4</v>
      </c>
      <c r="J92" s="4">
        <v>1</v>
      </c>
      <c r="K92" s="4">
        <f t="shared" si="58"/>
        <v>1.116088120067867E-3</v>
      </c>
      <c r="L92" s="4">
        <f t="shared" si="59"/>
        <v>2</v>
      </c>
      <c r="M92" s="4">
        <v>0</v>
      </c>
      <c r="N92" s="33">
        <f t="shared" si="60"/>
        <v>0</v>
      </c>
      <c r="O92" s="4">
        <f t="shared" si="61"/>
        <v>5</v>
      </c>
      <c r="P92" s="4"/>
      <c r="Q92" s="4">
        <f t="shared" si="62"/>
        <v>0</v>
      </c>
      <c r="R92" s="4">
        <f t="shared" si="63"/>
        <v>5</v>
      </c>
      <c r="S92" s="4">
        <v>0</v>
      </c>
      <c r="T92" s="4">
        <f t="shared" si="71"/>
        <v>0</v>
      </c>
      <c r="U92" s="4">
        <f t="shared" si="64"/>
        <v>5</v>
      </c>
      <c r="V92" s="4" t="s">
        <v>274</v>
      </c>
      <c r="W92" s="4" t="str">
        <f t="shared" si="83"/>
        <v>5</v>
      </c>
      <c r="X92" s="4" t="s">
        <v>274</v>
      </c>
      <c r="Y92" s="4" t="str">
        <f t="shared" si="84"/>
        <v>0</v>
      </c>
      <c r="Z92" s="4" t="s">
        <v>274</v>
      </c>
      <c r="AA92" s="4" t="str">
        <f t="shared" si="85"/>
        <v>2</v>
      </c>
      <c r="AB92" s="4" t="s">
        <v>274</v>
      </c>
      <c r="AC92" s="4" t="str">
        <f t="shared" si="86"/>
        <v>0</v>
      </c>
      <c r="AD92" s="2">
        <f t="shared" si="87"/>
        <v>21</v>
      </c>
    </row>
    <row r="93" spans="1:30" x14ac:dyDescent="0.25">
      <c r="A93" s="12">
        <v>89</v>
      </c>
      <c r="B93" s="12" t="s">
        <v>180</v>
      </c>
      <c r="C93" s="13" t="s">
        <v>181</v>
      </c>
      <c r="D93" s="4">
        <v>3</v>
      </c>
      <c r="E93" s="4">
        <f t="shared" si="70"/>
        <v>0</v>
      </c>
      <c r="F93" s="4"/>
      <c r="G93" s="4"/>
      <c r="H93" s="33" t="e">
        <f t="shared" si="72"/>
        <v>#DIV/0!</v>
      </c>
      <c r="I93" s="4" t="e">
        <f t="shared" si="57"/>
        <v>#DIV/0!</v>
      </c>
      <c r="J93" s="4"/>
      <c r="K93" s="4" t="e">
        <f t="shared" si="58"/>
        <v>#DIV/0!</v>
      </c>
      <c r="L93" s="4" t="e">
        <f t="shared" si="59"/>
        <v>#DIV/0!</v>
      </c>
      <c r="M93" s="4"/>
      <c r="N93" s="33">
        <f t="shared" si="60"/>
        <v>0</v>
      </c>
      <c r="O93" s="4">
        <f t="shared" si="61"/>
        <v>5</v>
      </c>
      <c r="P93" s="4"/>
      <c r="Q93" s="4" t="e">
        <f t="shared" si="62"/>
        <v>#DIV/0!</v>
      </c>
      <c r="R93" s="4" t="e">
        <f t="shared" si="63"/>
        <v>#DIV/0!</v>
      </c>
      <c r="S93" s="4">
        <v>0</v>
      </c>
      <c r="T93" s="4" t="e">
        <f t="shared" si="71"/>
        <v>#DIV/0!</v>
      </c>
      <c r="U93" s="4" t="e">
        <f t="shared" si="64"/>
        <v>#DIV/0!</v>
      </c>
      <c r="V93" s="4"/>
      <c r="W93" s="4"/>
      <c r="X93" s="4"/>
      <c r="Y93" s="4"/>
      <c r="Z93" s="4"/>
      <c r="AA93" s="4"/>
      <c r="AB93" s="4"/>
      <c r="AC93" s="4"/>
    </row>
    <row r="94" spans="1:30" x14ac:dyDescent="0.25">
      <c r="A94" s="30">
        <v>90</v>
      </c>
      <c r="B94" s="30" t="s">
        <v>182</v>
      </c>
      <c r="C94" s="31" t="s">
        <v>183</v>
      </c>
      <c r="D94" s="3">
        <v>0</v>
      </c>
      <c r="E94" s="3">
        <f t="shared" si="70"/>
        <v>0</v>
      </c>
      <c r="F94" s="2"/>
      <c r="G94" s="2"/>
      <c r="H94" s="33" t="e">
        <f t="shared" si="72"/>
        <v>#DIV/0!</v>
      </c>
      <c r="I94" s="4" t="e">
        <f t="shared" si="57"/>
        <v>#DIV/0!</v>
      </c>
      <c r="J94" s="2"/>
      <c r="K94" s="4" t="e">
        <f t="shared" si="58"/>
        <v>#DIV/0!</v>
      </c>
      <c r="L94" s="4" t="e">
        <f t="shared" si="59"/>
        <v>#DIV/0!</v>
      </c>
      <c r="M94" s="2"/>
      <c r="N94" s="33">
        <f t="shared" si="60"/>
        <v>0</v>
      </c>
      <c r="O94" s="4">
        <f t="shared" si="61"/>
        <v>5</v>
      </c>
      <c r="P94" s="2"/>
      <c r="Q94" s="4" t="e">
        <f t="shared" si="62"/>
        <v>#DIV/0!</v>
      </c>
      <c r="R94" s="4" t="e">
        <f t="shared" si="63"/>
        <v>#DIV/0!</v>
      </c>
      <c r="S94" s="4">
        <v>0</v>
      </c>
      <c r="T94" s="4" t="e">
        <f t="shared" si="71"/>
        <v>#DIV/0!</v>
      </c>
      <c r="U94" s="4" t="e">
        <f t="shared" si="64"/>
        <v>#DIV/0!</v>
      </c>
      <c r="V94" s="2"/>
      <c r="W94" s="2"/>
      <c r="X94" s="2"/>
      <c r="Y94" s="2"/>
      <c r="Z94" s="2"/>
      <c r="AA94" s="2"/>
      <c r="AB94" s="2"/>
      <c r="AC94" s="2"/>
    </row>
    <row r="95" spans="1:30" x14ac:dyDescent="0.25">
      <c r="A95" s="12">
        <v>91</v>
      </c>
      <c r="B95" s="12" t="s">
        <v>184</v>
      </c>
      <c r="C95" s="13" t="s">
        <v>185</v>
      </c>
      <c r="D95" s="4">
        <v>16</v>
      </c>
      <c r="E95" s="4">
        <f t="shared" si="70"/>
        <v>1</v>
      </c>
      <c r="F95" s="4">
        <f>56244.4</f>
        <v>56244.4</v>
      </c>
      <c r="G95" s="4">
        <v>1</v>
      </c>
      <c r="H95" s="33">
        <f t="shared" si="72"/>
        <v>1.7779547830539572E-3</v>
      </c>
      <c r="I95" s="4">
        <f t="shared" si="57"/>
        <v>4</v>
      </c>
      <c r="J95" s="4">
        <v>0</v>
      </c>
      <c r="K95" s="4">
        <f t="shared" si="58"/>
        <v>0</v>
      </c>
      <c r="L95" s="4">
        <f t="shared" si="59"/>
        <v>5</v>
      </c>
      <c r="M95" s="4">
        <v>0</v>
      </c>
      <c r="N95" s="33">
        <f t="shared" si="60"/>
        <v>0</v>
      </c>
      <c r="O95" s="4">
        <f t="shared" si="61"/>
        <v>5</v>
      </c>
      <c r="P95" s="4"/>
      <c r="Q95" s="4">
        <f t="shared" si="62"/>
        <v>0</v>
      </c>
      <c r="R95" s="4">
        <f t="shared" si="63"/>
        <v>5</v>
      </c>
      <c r="S95" s="4">
        <v>0</v>
      </c>
      <c r="T95" s="4">
        <f t="shared" si="71"/>
        <v>0</v>
      </c>
      <c r="U95" s="4">
        <f t="shared" si="64"/>
        <v>5</v>
      </c>
      <c r="V95" s="4" t="s">
        <v>274</v>
      </c>
      <c r="W95" s="4" t="str">
        <f t="shared" ref="W95:W96" si="88">IF(V95 ="да", "0", "5")</f>
        <v>5</v>
      </c>
      <c r="X95" s="4" t="s">
        <v>274</v>
      </c>
      <c r="Y95" s="4" t="str">
        <f t="shared" ref="Y95:Y96" si="89">IF(X95 = "да", "1", "0")</f>
        <v>0</v>
      </c>
      <c r="Z95" s="4" t="s">
        <v>274</v>
      </c>
      <c r="AA95" s="4" t="str">
        <f t="shared" ref="AA95:AA96" si="90">IF(Z95="да","0","2")</f>
        <v>2</v>
      </c>
      <c r="AB95" s="4" t="s">
        <v>274</v>
      </c>
      <c r="AC95" s="4" t="str">
        <f t="shared" ref="AC95:AC96" si="91">IF(AB95 = "да", "1", "0")</f>
        <v>0</v>
      </c>
      <c r="AD95" s="2">
        <f t="shared" ref="AD95:AD96" si="92">SUM(I95,L95,O95,R95,U95,W95,Y95,AA95,AC95)</f>
        <v>24</v>
      </c>
    </row>
    <row r="96" spans="1:30" x14ac:dyDescent="0.25">
      <c r="A96" s="12">
        <v>92</v>
      </c>
      <c r="B96" s="12" t="s">
        <v>186</v>
      </c>
      <c r="C96" s="13" t="s">
        <v>187</v>
      </c>
      <c r="D96" s="4">
        <v>10</v>
      </c>
      <c r="E96" s="4">
        <f t="shared" si="70"/>
        <v>1</v>
      </c>
      <c r="F96" s="4">
        <f>32356.4</f>
        <v>32356.400000000001</v>
      </c>
      <c r="G96" s="4">
        <v>0</v>
      </c>
      <c r="H96" s="33">
        <f t="shared" si="72"/>
        <v>0</v>
      </c>
      <c r="I96" s="4">
        <f t="shared" si="57"/>
        <v>5</v>
      </c>
      <c r="J96" s="4">
        <v>0</v>
      </c>
      <c r="K96" s="4">
        <f t="shared" si="58"/>
        <v>0</v>
      </c>
      <c r="L96" s="4">
        <f t="shared" si="59"/>
        <v>5</v>
      </c>
      <c r="M96" s="4">
        <v>0</v>
      </c>
      <c r="N96" s="33">
        <f t="shared" si="60"/>
        <v>0</v>
      </c>
      <c r="O96" s="4">
        <f t="shared" si="61"/>
        <v>5</v>
      </c>
      <c r="P96" s="4"/>
      <c r="Q96" s="4">
        <f t="shared" si="62"/>
        <v>0</v>
      </c>
      <c r="R96" s="4">
        <f t="shared" si="63"/>
        <v>5</v>
      </c>
      <c r="S96" s="4">
        <v>0</v>
      </c>
      <c r="T96" s="4">
        <f t="shared" si="71"/>
        <v>0</v>
      </c>
      <c r="U96" s="4">
        <f t="shared" si="64"/>
        <v>5</v>
      </c>
      <c r="V96" s="4" t="s">
        <v>274</v>
      </c>
      <c r="W96" s="4" t="str">
        <f t="shared" si="88"/>
        <v>5</v>
      </c>
      <c r="X96" s="4" t="s">
        <v>274</v>
      </c>
      <c r="Y96" s="4" t="str">
        <f t="shared" si="89"/>
        <v>0</v>
      </c>
      <c r="Z96" s="4" t="s">
        <v>274</v>
      </c>
      <c r="AA96" s="4" t="str">
        <f t="shared" si="90"/>
        <v>2</v>
      </c>
      <c r="AB96" s="4" t="s">
        <v>274</v>
      </c>
      <c r="AC96" s="4" t="str">
        <f t="shared" si="91"/>
        <v>0</v>
      </c>
      <c r="AD96" s="2">
        <f t="shared" si="92"/>
        <v>25</v>
      </c>
    </row>
    <row r="97" spans="1:30" x14ac:dyDescent="0.25">
      <c r="A97" s="12">
        <v>93</v>
      </c>
      <c r="B97" s="12" t="s">
        <v>188</v>
      </c>
      <c r="C97" s="13" t="s">
        <v>189</v>
      </c>
      <c r="D97" s="4">
        <v>4</v>
      </c>
      <c r="E97" s="4">
        <f t="shared" si="70"/>
        <v>0</v>
      </c>
      <c r="F97" s="4"/>
      <c r="G97" s="4"/>
      <c r="H97" s="33" t="e">
        <f t="shared" si="72"/>
        <v>#DIV/0!</v>
      </c>
      <c r="I97" s="4" t="e">
        <f t="shared" si="57"/>
        <v>#DIV/0!</v>
      </c>
      <c r="J97" s="4"/>
      <c r="K97" s="4" t="e">
        <f t="shared" si="58"/>
        <v>#DIV/0!</v>
      </c>
      <c r="L97" s="4" t="e">
        <f t="shared" si="59"/>
        <v>#DIV/0!</v>
      </c>
      <c r="M97" s="4"/>
      <c r="N97" s="33">
        <f t="shared" si="60"/>
        <v>0</v>
      </c>
      <c r="O97" s="4">
        <f t="shared" si="61"/>
        <v>5</v>
      </c>
      <c r="P97" s="4"/>
      <c r="Q97" s="4" t="e">
        <f t="shared" si="62"/>
        <v>#DIV/0!</v>
      </c>
      <c r="R97" s="4" t="e">
        <f t="shared" si="63"/>
        <v>#DIV/0!</v>
      </c>
      <c r="S97" s="4">
        <v>0</v>
      </c>
      <c r="T97" s="4" t="e">
        <f t="shared" si="71"/>
        <v>#DIV/0!</v>
      </c>
      <c r="U97" s="4" t="e">
        <f t="shared" si="64"/>
        <v>#DIV/0!</v>
      </c>
      <c r="V97" s="4"/>
      <c r="W97" s="4"/>
      <c r="X97" s="4"/>
      <c r="Y97" s="4"/>
      <c r="Z97" s="4"/>
      <c r="AA97" s="4"/>
      <c r="AB97" s="4"/>
      <c r="AC97" s="4"/>
    </row>
    <row r="98" spans="1:30" x14ac:dyDescent="0.25">
      <c r="A98" s="30">
        <v>94</v>
      </c>
      <c r="B98" s="30" t="s">
        <v>190</v>
      </c>
      <c r="C98" s="31" t="s">
        <v>191</v>
      </c>
      <c r="D98" s="3">
        <v>0</v>
      </c>
      <c r="E98" s="3">
        <f t="shared" si="70"/>
        <v>0</v>
      </c>
      <c r="F98" s="2"/>
      <c r="G98" s="2"/>
      <c r="H98" s="33" t="e">
        <f t="shared" si="72"/>
        <v>#DIV/0!</v>
      </c>
      <c r="I98" s="4" t="e">
        <f t="shared" si="57"/>
        <v>#DIV/0!</v>
      </c>
      <c r="J98" s="2"/>
      <c r="K98" s="4" t="e">
        <f t="shared" si="58"/>
        <v>#DIV/0!</v>
      </c>
      <c r="L98" s="4" t="e">
        <f t="shared" si="59"/>
        <v>#DIV/0!</v>
      </c>
      <c r="M98" s="2"/>
      <c r="N98" s="33">
        <f t="shared" si="60"/>
        <v>0</v>
      </c>
      <c r="O98" s="4">
        <f t="shared" si="61"/>
        <v>5</v>
      </c>
      <c r="P98" s="2"/>
      <c r="Q98" s="4" t="e">
        <f t="shared" si="62"/>
        <v>#DIV/0!</v>
      </c>
      <c r="R98" s="4" t="e">
        <f t="shared" si="63"/>
        <v>#DIV/0!</v>
      </c>
      <c r="S98" s="4">
        <v>0</v>
      </c>
      <c r="T98" s="4" t="e">
        <f t="shared" si="71"/>
        <v>#DIV/0!</v>
      </c>
      <c r="U98" s="4" t="e">
        <f t="shared" si="64"/>
        <v>#DIV/0!</v>
      </c>
      <c r="V98" s="2"/>
      <c r="W98" s="2"/>
      <c r="X98" s="2"/>
      <c r="Y98" s="2"/>
      <c r="Z98" s="2"/>
      <c r="AA98" s="2"/>
      <c r="AB98" s="2"/>
      <c r="AC98" s="2"/>
    </row>
    <row r="99" spans="1:30" x14ac:dyDescent="0.25">
      <c r="A99" s="12">
        <v>95</v>
      </c>
      <c r="B99" s="12" t="s">
        <v>192</v>
      </c>
      <c r="C99" s="13" t="s">
        <v>193</v>
      </c>
      <c r="D99" s="4">
        <v>17</v>
      </c>
      <c r="E99" s="4">
        <f t="shared" si="70"/>
        <v>1</v>
      </c>
      <c r="F99" s="4">
        <f>27969.63</f>
        <v>27969.63</v>
      </c>
      <c r="G99" s="4">
        <v>0</v>
      </c>
      <c r="H99" s="33">
        <f t="shared" si="72"/>
        <v>0</v>
      </c>
      <c r="I99" s="4">
        <f t="shared" si="57"/>
        <v>5</v>
      </c>
      <c r="J99" s="4">
        <v>0</v>
      </c>
      <c r="K99" s="4">
        <f t="shared" si="58"/>
        <v>0</v>
      </c>
      <c r="L99" s="4">
        <f t="shared" si="59"/>
        <v>5</v>
      </c>
      <c r="M99" s="4">
        <v>0</v>
      </c>
      <c r="N99" s="33">
        <f t="shared" si="60"/>
        <v>0</v>
      </c>
      <c r="O99" s="4">
        <f t="shared" si="61"/>
        <v>5</v>
      </c>
      <c r="P99" s="4"/>
      <c r="Q99" s="4">
        <f t="shared" si="62"/>
        <v>0</v>
      </c>
      <c r="R99" s="4">
        <f t="shared" si="63"/>
        <v>5</v>
      </c>
      <c r="S99" s="4">
        <v>0</v>
      </c>
      <c r="T99" s="4">
        <f t="shared" si="71"/>
        <v>0</v>
      </c>
      <c r="U99" s="4">
        <f t="shared" si="64"/>
        <v>5</v>
      </c>
      <c r="V99" s="4" t="s">
        <v>274</v>
      </c>
      <c r="W99" s="4" t="str">
        <f t="shared" ref="W99:W100" si="93">IF(V99 ="да", "0", "5")</f>
        <v>5</v>
      </c>
      <c r="X99" s="4" t="s">
        <v>274</v>
      </c>
      <c r="Y99" s="4" t="str">
        <f t="shared" ref="Y99:Y100" si="94">IF(X99 = "да", "1", "0")</f>
        <v>0</v>
      </c>
      <c r="Z99" s="4" t="s">
        <v>274</v>
      </c>
      <c r="AA99" s="4" t="str">
        <f t="shared" ref="AA99:AA100" si="95">IF(Z99="да","0","2")</f>
        <v>2</v>
      </c>
      <c r="AB99" s="4" t="s">
        <v>274</v>
      </c>
      <c r="AC99" s="4" t="str">
        <f t="shared" ref="AC99:AC100" si="96">IF(AB99 = "да", "1", "0")</f>
        <v>0</v>
      </c>
      <c r="AD99" s="2">
        <f t="shared" ref="AD99:AD100" si="97">SUM(I99,L99,O99,R99,U99,W99,Y99,AA99,AC99)</f>
        <v>25</v>
      </c>
    </row>
    <row r="100" spans="1:30" x14ac:dyDescent="0.25">
      <c r="A100" s="12">
        <v>96</v>
      </c>
      <c r="B100" s="12" t="s">
        <v>256</v>
      </c>
      <c r="C100" s="13" t="s">
        <v>257</v>
      </c>
      <c r="D100" s="4">
        <v>206</v>
      </c>
      <c r="E100" s="4">
        <f t="shared" si="70"/>
        <v>3</v>
      </c>
      <c r="F100" s="4">
        <f>1116178.64</f>
        <v>1116178.6399999999</v>
      </c>
      <c r="G100" s="4">
        <f>5+3</f>
        <v>8</v>
      </c>
      <c r="H100" s="33">
        <f t="shared" si="72"/>
        <v>7.1673114977366002E-4</v>
      </c>
      <c r="I100" s="4">
        <f t="shared" si="57"/>
        <v>4</v>
      </c>
      <c r="J100" s="4">
        <v>0</v>
      </c>
      <c r="K100" s="4">
        <f t="shared" si="58"/>
        <v>0</v>
      </c>
      <c r="L100" s="4">
        <f t="shared" si="59"/>
        <v>5</v>
      </c>
      <c r="M100" s="4">
        <v>0</v>
      </c>
      <c r="N100" s="33">
        <f t="shared" si="60"/>
        <v>0</v>
      </c>
      <c r="O100" s="4">
        <f t="shared" si="61"/>
        <v>5</v>
      </c>
      <c r="P100" s="4"/>
      <c r="Q100" s="4">
        <f t="shared" si="62"/>
        <v>0</v>
      </c>
      <c r="R100" s="4">
        <f t="shared" si="63"/>
        <v>5</v>
      </c>
      <c r="S100" s="4">
        <v>0</v>
      </c>
      <c r="T100" s="4">
        <f t="shared" si="71"/>
        <v>0</v>
      </c>
      <c r="U100" s="4">
        <f t="shared" si="64"/>
        <v>5</v>
      </c>
      <c r="V100" s="4" t="s">
        <v>274</v>
      </c>
      <c r="W100" s="4" t="str">
        <f t="shared" si="93"/>
        <v>5</v>
      </c>
      <c r="X100" s="4" t="s">
        <v>274</v>
      </c>
      <c r="Y100" s="4" t="str">
        <f t="shared" si="94"/>
        <v>0</v>
      </c>
      <c r="Z100" s="4" t="s">
        <v>274</v>
      </c>
      <c r="AA100" s="4" t="str">
        <f t="shared" si="95"/>
        <v>2</v>
      </c>
      <c r="AB100" s="4" t="s">
        <v>274</v>
      </c>
      <c r="AC100" s="4" t="str">
        <f t="shared" si="96"/>
        <v>0</v>
      </c>
      <c r="AD100" s="2">
        <f t="shared" si="97"/>
        <v>24</v>
      </c>
    </row>
    <row r="101" spans="1:30" x14ac:dyDescent="0.25">
      <c r="A101" s="12">
        <v>97</v>
      </c>
      <c r="B101" s="12" t="s">
        <v>194</v>
      </c>
      <c r="C101" s="13" t="s">
        <v>195</v>
      </c>
      <c r="D101" s="4">
        <v>5</v>
      </c>
      <c r="E101" s="4">
        <f t="shared" si="70"/>
        <v>0</v>
      </c>
      <c r="F101" s="4"/>
      <c r="G101" s="4"/>
      <c r="H101" s="33" t="e">
        <f t="shared" si="72"/>
        <v>#DIV/0!</v>
      </c>
      <c r="I101" s="4" t="e">
        <f t="shared" si="57"/>
        <v>#DIV/0!</v>
      </c>
      <c r="J101" s="4"/>
      <c r="K101" s="4" t="e">
        <f t="shared" si="58"/>
        <v>#DIV/0!</v>
      </c>
      <c r="L101" s="4" t="e">
        <f t="shared" si="59"/>
        <v>#DIV/0!</v>
      </c>
      <c r="M101" s="4"/>
      <c r="N101" s="33">
        <f t="shared" si="60"/>
        <v>0</v>
      </c>
      <c r="O101" s="4">
        <f t="shared" si="61"/>
        <v>5</v>
      </c>
      <c r="P101" s="4"/>
      <c r="Q101" s="4" t="e">
        <f t="shared" si="62"/>
        <v>#DIV/0!</v>
      </c>
      <c r="R101" s="4" t="e">
        <f t="shared" si="63"/>
        <v>#DIV/0!</v>
      </c>
      <c r="S101" s="4">
        <v>0</v>
      </c>
      <c r="T101" s="4" t="e">
        <f t="shared" si="71"/>
        <v>#DIV/0!</v>
      </c>
      <c r="U101" s="4" t="e">
        <f t="shared" si="64"/>
        <v>#DIV/0!</v>
      </c>
      <c r="V101" s="4"/>
      <c r="W101" s="4"/>
      <c r="X101" s="4"/>
      <c r="Y101" s="4"/>
      <c r="Z101" s="4"/>
      <c r="AA101" s="4"/>
      <c r="AB101" s="4"/>
      <c r="AC101" s="4"/>
    </row>
    <row r="102" spans="1:30" x14ac:dyDescent="0.25">
      <c r="A102" s="30">
        <v>98</v>
      </c>
      <c r="B102" s="30" t="s">
        <v>196</v>
      </c>
      <c r="C102" s="31" t="s">
        <v>197</v>
      </c>
      <c r="D102" s="3">
        <v>0</v>
      </c>
      <c r="E102" s="3">
        <f t="shared" si="70"/>
        <v>0</v>
      </c>
      <c r="F102" s="2"/>
      <c r="G102" s="2"/>
      <c r="H102" s="33" t="e">
        <f t="shared" si="72"/>
        <v>#DIV/0!</v>
      </c>
      <c r="I102" s="4" t="e">
        <f t="shared" si="57"/>
        <v>#DIV/0!</v>
      </c>
      <c r="J102" s="2"/>
      <c r="K102" s="4" t="e">
        <f t="shared" si="58"/>
        <v>#DIV/0!</v>
      </c>
      <c r="L102" s="4" t="e">
        <f t="shared" si="59"/>
        <v>#DIV/0!</v>
      </c>
      <c r="M102" s="2"/>
      <c r="N102" s="33">
        <f t="shared" si="60"/>
        <v>0</v>
      </c>
      <c r="O102" s="4">
        <f t="shared" si="61"/>
        <v>5</v>
      </c>
      <c r="P102" s="2"/>
      <c r="Q102" s="4" t="e">
        <f t="shared" si="62"/>
        <v>#DIV/0!</v>
      </c>
      <c r="R102" s="4" t="e">
        <f t="shared" si="63"/>
        <v>#DIV/0!</v>
      </c>
      <c r="S102" s="4">
        <v>0</v>
      </c>
      <c r="T102" s="4" t="e">
        <f t="shared" si="71"/>
        <v>#DIV/0!</v>
      </c>
      <c r="U102" s="4" t="e">
        <f t="shared" si="64"/>
        <v>#DIV/0!</v>
      </c>
      <c r="V102" s="2"/>
      <c r="W102" s="2"/>
      <c r="X102" s="2"/>
      <c r="Y102" s="2"/>
      <c r="Z102" s="2"/>
      <c r="AA102" s="2"/>
      <c r="AB102" s="2"/>
      <c r="AC102" s="2"/>
    </row>
    <row r="103" spans="1:30" x14ac:dyDescent="0.25">
      <c r="A103" s="12">
        <v>99</v>
      </c>
      <c r="B103" s="12" t="s">
        <v>198</v>
      </c>
      <c r="C103" s="13" t="s">
        <v>199</v>
      </c>
      <c r="D103" s="4">
        <v>8</v>
      </c>
      <c r="E103" s="4">
        <f t="shared" si="70"/>
        <v>0</v>
      </c>
      <c r="F103" s="4"/>
      <c r="G103" s="4"/>
      <c r="H103" s="33" t="e">
        <f t="shared" si="72"/>
        <v>#DIV/0!</v>
      </c>
      <c r="I103" s="4" t="e">
        <f t="shared" si="57"/>
        <v>#DIV/0!</v>
      </c>
      <c r="J103" s="4"/>
      <c r="K103" s="4" t="e">
        <f t="shared" si="58"/>
        <v>#DIV/0!</v>
      </c>
      <c r="L103" s="4" t="e">
        <f t="shared" si="59"/>
        <v>#DIV/0!</v>
      </c>
      <c r="M103" s="4"/>
      <c r="N103" s="33">
        <f t="shared" si="60"/>
        <v>0</v>
      </c>
      <c r="O103" s="4">
        <f t="shared" si="61"/>
        <v>5</v>
      </c>
      <c r="P103" s="4"/>
      <c r="Q103" s="4" t="e">
        <f t="shared" si="62"/>
        <v>#DIV/0!</v>
      </c>
      <c r="R103" s="4" t="e">
        <f t="shared" si="63"/>
        <v>#DIV/0!</v>
      </c>
      <c r="S103" s="4">
        <v>0</v>
      </c>
      <c r="T103" s="4" t="e">
        <f t="shared" si="71"/>
        <v>#DIV/0!</v>
      </c>
      <c r="U103" s="4" t="e">
        <f t="shared" si="64"/>
        <v>#DIV/0!</v>
      </c>
      <c r="V103" s="4"/>
      <c r="W103" s="4"/>
      <c r="X103" s="4"/>
      <c r="Y103" s="4"/>
      <c r="Z103" s="4"/>
      <c r="AA103" s="4"/>
      <c r="AB103" s="4"/>
      <c r="AC103" s="4"/>
    </row>
    <row r="104" spans="1:30" x14ac:dyDescent="0.25">
      <c r="A104" s="30">
        <v>100</v>
      </c>
      <c r="B104" s="30" t="s">
        <v>200</v>
      </c>
      <c r="C104" s="31" t="s">
        <v>201</v>
      </c>
      <c r="D104" s="3">
        <v>0</v>
      </c>
      <c r="E104" s="3">
        <f t="shared" si="70"/>
        <v>0</v>
      </c>
      <c r="F104" s="2"/>
      <c r="G104" s="2"/>
      <c r="H104" s="33" t="e">
        <f t="shared" si="72"/>
        <v>#DIV/0!</v>
      </c>
      <c r="I104" s="4" t="e">
        <f t="shared" si="57"/>
        <v>#DIV/0!</v>
      </c>
      <c r="J104" s="2"/>
      <c r="K104" s="4" t="e">
        <f t="shared" si="58"/>
        <v>#DIV/0!</v>
      </c>
      <c r="L104" s="4" t="e">
        <f t="shared" si="59"/>
        <v>#DIV/0!</v>
      </c>
      <c r="M104" s="2"/>
      <c r="N104" s="33">
        <f t="shared" si="60"/>
        <v>0</v>
      </c>
      <c r="O104" s="4">
        <f t="shared" si="61"/>
        <v>5</v>
      </c>
      <c r="P104" s="2"/>
      <c r="Q104" s="4" t="e">
        <f t="shared" si="62"/>
        <v>#DIV/0!</v>
      </c>
      <c r="R104" s="4" t="e">
        <f t="shared" si="63"/>
        <v>#DIV/0!</v>
      </c>
      <c r="S104" s="4">
        <v>0</v>
      </c>
      <c r="T104" s="4" t="e">
        <f t="shared" si="71"/>
        <v>#DIV/0!</v>
      </c>
      <c r="U104" s="4" t="e">
        <f t="shared" si="64"/>
        <v>#DIV/0!</v>
      </c>
      <c r="V104" s="2"/>
      <c r="W104" s="2"/>
      <c r="X104" s="2"/>
      <c r="Y104" s="2"/>
      <c r="Z104" s="2"/>
      <c r="AA104" s="2"/>
      <c r="AB104" s="2"/>
      <c r="AC104" s="2"/>
    </row>
    <row r="105" spans="1:30" x14ac:dyDescent="0.25">
      <c r="A105" s="12">
        <v>101</v>
      </c>
      <c r="B105" s="12" t="s">
        <v>202</v>
      </c>
      <c r="C105" s="13" t="s">
        <v>203</v>
      </c>
      <c r="D105" s="4">
        <v>27</v>
      </c>
      <c r="E105" s="4">
        <f t="shared" si="70"/>
        <v>2</v>
      </c>
      <c r="F105" s="4">
        <f>1957.5+1960.1+1950.3+3244.9+4284.2+4690.9+2770.4+2774.2+2749.4+472.4+3960.4+4055.3+2998.7+987.5+2747.4+4227.6+2777.8+2710.1+3574.3+3293.5+2770.2+2763.4+1503.9+618.7+4101+4119.4+4207.8</f>
        <v>78271.3</v>
      </c>
      <c r="G105" s="4">
        <v>0</v>
      </c>
      <c r="H105" s="33">
        <f t="shared" si="72"/>
        <v>0</v>
      </c>
      <c r="I105" s="4">
        <f t="shared" si="57"/>
        <v>5</v>
      </c>
      <c r="J105" s="4">
        <v>0</v>
      </c>
      <c r="K105" s="4">
        <f t="shared" si="58"/>
        <v>0</v>
      </c>
      <c r="L105" s="4">
        <f t="shared" si="59"/>
        <v>5</v>
      </c>
      <c r="M105" s="4">
        <v>0</v>
      </c>
      <c r="N105" s="33">
        <f t="shared" si="60"/>
        <v>0</v>
      </c>
      <c r="O105" s="4">
        <f t="shared" si="61"/>
        <v>5</v>
      </c>
      <c r="P105" s="4"/>
      <c r="Q105" s="4">
        <f t="shared" si="62"/>
        <v>0</v>
      </c>
      <c r="R105" s="4">
        <f t="shared" si="63"/>
        <v>5</v>
      </c>
      <c r="S105" s="4">
        <v>0</v>
      </c>
      <c r="T105" s="4">
        <f t="shared" si="71"/>
        <v>0</v>
      </c>
      <c r="U105" s="4">
        <f t="shared" si="64"/>
        <v>5</v>
      </c>
      <c r="V105" s="4" t="s">
        <v>274</v>
      </c>
      <c r="W105" s="4" t="str">
        <f t="shared" ref="W105:W107" si="98">IF(V105 ="да", "0", "5")</f>
        <v>5</v>
      </c>
      <c r="X105" s="4" t="s">
        <v>274</v>
      </c>
      <c r="Y105" s="4" t="str">
        <f t="shared" ref="Y105:Y107" si="99">IF(X105 = "да", "1", "0")</f>
        <v>0</v>
      </c>
      <c r="Z105" s="4" t="s">
        <v>274</v>
      </c>
      <c r="AA105" s="4" t="str">
        <f t="shared" ref="AA105:AA107" si="100">IF(Z105="да","0","2")</f>
        <v>2</v>
      </c>
      <c r="AB105" s="4" t="s">
        <v>274</v>
      </c>
      <c r="AC105" s="4" t="str">
        <f t="shared" ref="AC105:AC107" si="101">IF(AB105 = "да", "1", "0")</f>
        <v>0</v>
      </c>
      <c r="AD105" s="2">
        <f t="shared" ref="AD105:AD107" si="102">SUM(I105,L105,O105,R105,U105,W105,Y105,AA105,AC105)</f>
        <v>25</v>
      </c>
    </row>
    <row r="106" spans="1:30" x14ac:dyDescent="0.25">
      <c r="A106" s="12">
        <v>102</v>
      </c>
      <c r="B106" s="12" t="s">
        <v>204</v>
      </c>
      <c r="C106" s="13" t="s">
        <v>205</v>
      </c>
      <c r="D106" s="4">
        <v>12</v>
      </c>
      <c r="E106" s="4">
        <f t="shared" si="70"/>
        <v>1</v>
      </c>
      <c r="F106" s="4">
        <f>132683.3</f>
        <v>132683.29999999999</v>
      </c>
      <c r="G106" s="4">
        <v>0</v>
      </c>
      <c r="H106" s="33">
        <f t="shared" si="72"/>
        <v>0</v>
      </c>
      <c r="I106" s="4">
        <f t="shared" si="57"/>
        <v>5</v>
      </c>
      <c r="J106" s="4">
        <v>0</v>
      </c>
      <c r="K106" s="4">
        <f t="shared" si="58"/>
        <v>0</v>
      </c>
      <c r="L106" s="4">
        <f t="shared" si="59"/>
        <v>5</v>
      </c>
      <c r="M106" s="4">
        <v>0</v>
      </c>
      <c r="N106" s="33">
        <f t="shared" si="60"/>
        <v>0</v>
      </c>
      <c r="O106" s="4">
        <f t="shared" si="61"/>
        <v>5</v>
      </c>
      <c r="P106" s="4"/>
      <c r="Q106" s="4">
        <f t="shared" si="62"/>
        <v>0</v>
      </c>
      <c r="R106" s="4">
        <f t="shared" si="63"/>
        <v>5</v>
      </c>
      <c r="S106" s="4">
        <v>0</v>
      </c>
      <c r="T106" s="4">
        <f t="shared" si="71"/>
        <v>0</v>
      </c>
      <c r="U106" s="4">
        <f t="shared" si="64"/>
        <v>5</v>
      </c>
      <c r="V106" s="4" t="s">
        <v>274</v>
      </c>
      <c r="W106" s="4" t="str">
        <f t="shared" si="98"/>
        <v>5</v>
      </c>
      <c r="X106" s="4" t="s">
        <v>274</v>
      </c>
      <c r="Y106" s="4" t="str">
        <f t="shared" si="99"/>
        <v>0</v>
      </c>
      <c r="Z106" s="4" t="s">
        <v>274</v>
      </c>
      <c r="AA106" s="4" t="str">
        <f t="shared" si="100"/>
        <v>2</v>
      </c>
      <c r="AB106" s="4" t="s">
        <v>274</v>
      </c>
      <c r="AC106" s="4" t="str">
        <f t="shared" si="101"/>
        <v>0</v>
      </c>
      <c r="AD106" s="2">
        <f t="shared" si="102"/>
        <v>25</v>
      </c>
    </row>
    <row r="107" spans="1:30" x14ac:dyDescent="0.25">
      <c r="A107" s="12">
        <v>103</v>
      </c>
      <c r="B107" s="12" t="s">
        <v>206</v>
      </c>
      <c r="C107" s="13" t="s">
        <v>207</v>
      </c>
      <c r="D107" s="4">
        <v>194</v>
      </c>
      <c r="E107" s="4">
        <f t="shared" si="70"/>
        <v>3</v>
      </c>
      <c r="F107" s="4">
        <f>366779</f>
        <v>366779</v>
      </c>
      <c r="G107" s="4">
        <f>12+47</f>
        <v>59</v>
      </c>
      <c r="H107" s="33">
        <f t="shared" si="72"/>
        <v>1.6085980931296501E-2</v>
      </c>
      <c r="I107" s="4">
        <f t="shared" si="57"/>
        <v>2</v>
      </c>
      <c r="J107" s="4">
        <v>5</v>
      </c>
      <c r="K107" s="4">
        <f t="shared" si="58"/>
        <v>1.363218722991229E-3</v>
      </c>
      <c r="L107" s="4">
        <f t="shared" si="59"/>
        <v>2</v>
      </c>
      <c r="M107" s="4">
        <v>0</v>
      </c>
      <c r="N107" s="33">
        <f t="shared" si="60"/>
        <v>0</v>
      </c>
      <c r="O107" s="4">
        <f t="shared" si="61"/>
        <v>5</v>
      </c>
      <c r="P107" s="4">
        <v>1</v>
      </c>
      <c r="Q107" s="4">
        <f>P107/F107*100</f>
        <v>2.7264374459824578E-4</v>
      </c>
      <c r="R107" s="4">
        <f>IF(AND(Q107&gt;=0,Q107&lt;0.00009),5,IF(AND(Q107&gt;=0.00009,Q107&lt;0.0001),4,IF(AND(Q107&gt;=0.0001,Q107&lt;=0.0019),3,IF(AND(Q107&gt;0.0019,Q107&lt;0.009),2,IF(AND(Q107&gt;=0.09,Q107&lt;=0.1),1,)))))</f>
        <v>3</v>
      </c>
      <c r="S107" s="4">
        <v>0</v>
      </c>
      <c r="T107" s="4">
        <f t="shared" si="71"/>
        <v>0</v>
      </c>
      <c r="U107" s="4">
        <f t="shared" si="64"/>
        <v>5</v>
      </c>
      <c r="V107" s="4" t="s">
        <v>274</v>
      </c>
      <c r="W107" s="4" t="str">
        <f t="shared" si="98"/>
        <v>5</v>
      </c>
      <c r="X107" s="4" t="s">
        <v>274</v>
      </c>
      <c r="Y107" s="4" t="str">
        <f t="shared" si="99"/>
        <v>0</v>
      </c>
      <c r="Z107" s="4" t="s">
        <v>274</v>
      </c>
      <c r="AA107" s="4" t="str">
        <f t="shared" si="100"/>
        <v>2</v>
      </c>
      <c r="AB107" s="4" t="s">
        <v>274</v>
      </c>
      <c r="AC107" s="4" t="str">
        <f t="shared" si="101"/>
        <v>0</v>
      </c>
      <c r="AD107" s="2">
        <f t="shared" si="102"/>
        <v>17</v>
      </c>
    </row>
    <row r="108" spans="1:30" x14ac:dyDescent="0.25">
      <c r="A108" s="12">
        <v>104</v>
      </c>
      <c r="B108" s="12" t="s">
        <v>208</v>
      </c>
      <c r="C108" s="13" t="s">
        <v>209</v>
      </c>
      <c r="D108" s="4">
        <v>4</v>
      </c>
      <c r="E108" s="4">
        <f t="shared" si="70"/>
        <v>0</v>
      </c>
      <c r="F108" s="4"/>
      <c r="G108" s="4"/>
      <c r="H108" s="33" t="e">
        <f t="shared" si="72"/>
        <v>#DIV/0!</v>
      </c>
      <c r="I108" s="4" t="e">
        <f t="shared" si="57"/>
        <v>#DIV/0!</v>
      </c>
      <c r="J108" s="4"/>
      <c r="K108" s="4" t="e">
        <f t="shared" si="58"/>
        <v>#DIV/0!</v>
      </c>
      <c r="L108" s="4" t="e">
        <f t="shared" si="59"/>
        <v>#DIV/0!</v>
      </c>
      <c r="M108" s="4"/>
      <c r="N108" s="33">
        <f t="shared" si="60"/>
        <v>0</v>
      </c>
      <c r="O108" s="4">
        <f t="shared" si="61"/>
        <v>5</v>
      </c>
      <c r="P108" s="4"/>
      <c r="Q108" s="4" t="e">
        <f t="shared" ref="Q108:Q131" si="103">P108/F108*100</f>
        <v>#DIV/0!</v>
      </c>
      <c r="R108" s="4" t="e">
        <f t="shared" ref="R108:R131" si="104">IF(AND(Q108&gt;=0,Q108&lt;0.00009),5,IF(AND(Q108&gt;=0.00009,Q108&lt;0.0001),4,IF(AND(Q108&gt;=0.0001,Q108&lt;=0.0019),3,IF(AND(Q108&gt;0.0019,Q108&lt;0.009),2,IF(AND(Q108&gt;=0.09,Q108&lt;=0.1),1,)))))</f>
        <v>#DIV/0!</v>
      </c>
      <c r="S108" s="4">
        <v>0</v>
      </c>
      <c r="T108" s="4" t="e">
        <f t="shared" si="71"/>
        <v>#DIV/0!</v>
      </c>
      <c r="U108" s="4" t="e">
        <f t="shared" si="64"/>
        <v>#DIV/0!</v>
      </c>
      <c r="V108" s="4"/>
      <c r="W108" s="4"/>
      <c r="X108" s="4"/>
      <c r="Y108" s="4"/>
      <c r="Z108" s="4"/>
      <c r="AA108" s="4"/>
      <c r="AB108" s="4"/>
      <c r="AC108" s="4"/>
    </row>
    <row r="109" spans="1:30" x14ac:dyDescent="0.25">
      <c r="A109" s="12">
        <v>105</v>
      </c>
      <c r="B109" s="12" t="s">
        <v>210</v>
      </c>
      <c r="C109" s="13" t="s">
        <v>211</v>
      </c>
      <c r="D109" s="4">
        <v>7</v>
      </c>
      <c r="E109" s="4">
        <f t="shared" si="70"/>
        <v>0</v>
      </c>
      <c r="F109" s="4"/>
      <c r="G109" s="4"/>
      <c r="H109" s="33" t="e">
        <f t="shared" si="72"/>
        <v>#DIV/0!</v>
      </c>
      <c r="I109" s="4" t="e">
        <f t="shared" si="57"/>
        <v>#DIV/0!</v>
      </c>
      <c r="J109" s="4"/>
      <c r="K109" s="4" t="e">
        <f t="shared" si="58"/>
        <v>#DIV/0!</v>
      </c>
      <c r="L109" s="4" t="e">
        <f t="shared" si="59"/>
        <v>#DIV/0!</v>
      </c>
      <c r="M109" s="4"/>
      <c r="N109" s="33">
        <f t="shared" si="60"/>
        <v>0</v>
      </c>
      <c r="O109" s="4">
        <f t="shared" si="61"/>
        <v>5</v>
      </c>
      <c r="P109" s="4"/>
      <c r="Q109" s="4" t="e">
        <f t="shared" si="103"/>
        <v>#DIV/0!</v>
      </c>
      <c r="R109" s="4" t="e">
        <f t="shared" si="104"/>
        <v>#DIV/0!</v>
      </c>
      <c r="S109" s="4">
        <v>0</v>
      </c>
      <c r="T109" s="4" t="e">
        <f t="shared" si="71"/>
        <v>#DIV/0!</v>
      </c>
      <c r="U109" s="4" t="e">
        <f t="shared" si="64"/>
        <v>#DIV/0!</v>
      </c>
      <c r="V109" s="4"/>
      <c r="W109" s="4"/>
      <c r="X109" s="4"/>
      <c r="Y109" s="4"/>
      <c r="Z109" s="4"/>
      <c r="AA109" s="4"/>
      <c r="AB109" s="4"/>
      <c r="AC109" s="4"/>
    </row>
    <row r="110" spans="1:30" x14ac:dyDescent="0.25">
      <c r="A110" s="12">
        <v>106</v>
      </c>
      <c r="B110" s="12" t="s">
        <v>212</v>
      </c>
      <c r="C110" s="13" t="s">
        <v>213</v>
      </c>
      <c r="D110" s="4">
        <v>7</v>
      </c>
      <c r="E110" s="4">
        <f t="shared" si="70"/>
        <v>0</v>
      </c>
      <c r="F110" s="4"/>
      <c r="G110" s="4"/>
      <c r="H110" s="33" t="e">
        <f t="shared" si="72"/>
        <v>#DIV/0!</v>
      </c>
      <c r="I110" s="4" t="e">
        <f t="shared" si="57"/>
        <v>#DIV/0!</v>
      </c>
      <c r="J110" s="4"/>
      <c r="K110" s="4" t="e">
        <f t="shared" si="58"/>
        <v>#DIV/0!</v>
      </c>
      <c r="L110" s="4" t="e">
        <f t="shared" si="59"/>
        <v>#DIV/0!</v>
      </c>
      <c r="M110" s="4"/>
      <c r="N110" s="33">
        <f t="shared" si="60"/>
        <v>0</v>
      </c>
      <c r="O110" s="4">
        <f t="shared" si="61"/>
        <v>5</v>
      </c>
      <c r="P110" s="4"/>
      <c r="Q110" s="4" t="e">
        <f t="shared" si="103"/>
        <v>#DIV/0!</v>
      </c>
      <c r="R110" s="4" t="e">
        <f t="shared" si="104"/>
        <v>#DIV/0!</v>
      </c>
      <c r="S110" s="4">
        <v>0</v>
      </c>
      <c r="T110" s="4" t="e">
        <f t="shared" si="71"/>
        <v>#DIV/0!</v>
      </c>
      <c r="U110" s="4" t="e">
        <f t="shared" si="64"/>
        <v>#DIV/0!</v>
      </c>
      <c r="V110" s="4"/>
      <c r="W110" s="4"/>
      <c r="X110" s="4"/>
      <c r="Y110" s="4"/>
      <c r="Z110" s="4"/>
      <c r="AA110" s="4"/>
      <c r="AB110" s="4"/>
      <c r="AC110" s="4"/>
    </row>
    <row r="111" spans="1:30" x14ac:dyDescent="0.25">
      <c r="A111" s="12">
        <v>107</v>
      </c>
      <c r="B111" s="12" t="s">
        <v>214</v>
      </c>
      <c r="C111" s="13" t="s">
        <v>215</v>
      </c>
      <c r="D111" s="4">
        <v>20</v>
      </c>
      <c r="E111" s="4">
        <f t="shared" si="70"/>
        <v>2</v>
      </c>
      <c r="F111" s="4">
        <f>177069.2</f>
        <v>177069.2</v>
      </c>
      <c r="G111" s="4">
        <v>0</v>
      </c>
      <c r="H111" s="33">
        <f t="shared" si="72"/>
        <v>0</v>
      </c>
      <c r="I111" s="4">
        <f t="shared" si="57"/>
        <v>5</v>
      </c>
      <c r="J111" s="4">
        <v>0</v>
      </c>
      <c r="K111" s="4">
        <f t="shared" si="58"/>
        <v>0</v>
      </c>
      <c r="L111" s="4">
        <f t="shared" si="59"/>
        <v>5</v>
      </c>
      <c r="M111" s="4">
        <v>0</v>
      </c>
      <c r="N111" s="33">
        <f t="shared" si="60"/>
        <v>0</v>
      </c>
      <c r="O111" s="4">
        <f t="shared" si="61"/>
        <v>5</v>
      </c>
      <c r="P111" s="4"/>
      <c r="Q111" s="4">
        <f t="shared" si="103"/>
        <v>0</v>
      </c>
      <c r="R111" s="4">
        <f t="shared" si="104"/>
        <v>5</v>
      </c>
      <c r="S111" s="4">
        <v>0</v>
      </c>
      <c r="T111" s="4">
        <f t="shared" si="71"/>
        <v>0</v>
      </c>
      <c r="U111" s="4">
        <f t="shared" si="64"/>
        <v>5</v>
      </c>
      <c r="V111" s="4" t="s">
        <v>274</v>
      </c>
      <c r="W111" s="4" t="str">
        <f t="shared" ref="W111:W112" si="105">IF(V111 ="да", "0", "5")</f>
        <v>5</v>
      </c>
      <c r="X111" s="4" t="s">
        <v>274</v>
      </c>
      <c r="Y111" s="4" t="str">
        <f t="shared" ref="Y111:Y112" si="106">IF(X111 = "да", "1", "0")</f>
        <v>0</v>
      </c>
      <c r="Z111" s="4" t="s">
        <v>274</v>
      </c>
      <c r="AA111" s="4" t="str">
        <f t="shared" ref="AA111:AA112" si="107">IF(Z111="да","0","2")</f>
        <v>2</v>
      </c>
      <c r="AB111" s="4" t="s">
        <v>274</v>
      </c>
      <c r="AC111" s="4" t="str">
        <f t="shared" ref="AC111:AC112" si="108">IF(AB111 = "да", "1", "0")</f>
        <v>0</v>
      </c>
      <c r="AD111" s="2">
        <f t="shared" ref="AD111:AD112" si="109">SUM(I111,L111,O111,R111,U111,W111,Y111,AA111,AC111)</f>
        <v>25</v>
      </c>
    </row>
    <row r="112" spans="1:30" x14ac:dyDescent="0.25">
      <c r="A112" s="12">
        <v>108</v>
      </c>
      <c r="B112" s="12" t="s">
        <v>216</v>
      </c>
      <c r="C112" s="13" t="s">
        <v>217</v>
      </c>
      <c r="D112" s="4">
        <v>16</v>
      </c>
      <c r="E112" s="4">
        <f t="shared" si="70"/>
        <v>1</v>
      </c>
      <c r="F112" s="4">
        <f>175551.4</f>
        <v>175551.4</v>
      </c>
      <c r="G112" s="4">
        <f>1+5</f>
        <v>6</v>
      </c>
      <c r="H112" s="33">
        <f t="shared" si="72"/>
        <v>3.417802421399089E-3</v>
      </c>
      <c r="I112" s="4">
        <f t="shared" si="57"/>
        <v>3</v>
      </c>
      <c r="J112" s="4">
        <v>0</v>
      </c>
      <c r="K112" s="4">
        <f t="shared" si="58"/>
        <v>0</v>
      </c>
      <c r="L112" s="4">
        <f t="shared" si="59"/>
        <v>5</v>
      </c>
      <c r="M112" s="4">
        <v>0</v>
      </c>
      <c r="N112" s="33">
        <f t="shared" si="60"/>
        <v>0</v>
      </c>
      <c r="O112" s="4">
        <f t="shared" si="61"/>
        <v>5</v>
      </c>
      <c r="P112" s="4"/>
      <c r="Q112" s="4">
        <f t="shared" si="103"/>
        <v>0</v>
      </c>
      <c r="R112" s="4">
        <f t="shared" si="104"/>
        <v>5</v>
      </c>
      <c r="S112" s="4">
        <v>0</v>
      </c>
      <c r="T112" s="4">
        <f t="shared" si="71"/>
        <v>0</v>
      </c>
      <c r="U112" s="4">
        <f t="shared" si="64"/>
        <v>5</v>
      </c>
      <c r="V112" s="4" t="s">
        <v>274</v>
      </c>
      <c r="W112" s="4" t="str">
        <f t="shared" si="105"/>
        <v>5</v>
      </c>
      <c r="X112" s="4" t="s">
        <v>274</v>
      </c>
      <c r="Y112" s="4" t="str">
        <f t="shared" si="106"/>
        <v>0</v>
      </c>
      <c r="Z112" s="4" t="s">
        <v>274</v>
      </c>
      <c r="AA112" s="4" t="str">
        <f t="shared" si="107"/>
        <v>2</v>
      </c>
      <c r="AB112" s="4" t="s">
        <v>274</v>
      </c>
      <c r="AC112" s="4" t="str">
        <f t="shared" si="108"/>
        <v>0</v>
      </c>
      <c r="AD112" s="2">
        <f t="shared" si="109"/>
        <v>23</v>
      </c>
    </row>
    <row r="113" spans="1:30" x14ac:dyDescent="0.25">
      <c r="A113" s="12">
        <v>109</v>
      </c>
      <c r="B113" s="12" t="s">
        <v>218</v>
      </c>
      <c r="C113" s="13" t="s">
        <v>219</v>
      </c>
      <c r="D113" s="4">
        <v>1</v>
      </c>
      <c r="E113" s="4">
        <f t="shared" si="70"/>
        <v>0</v>
      </c>
      <c r="F113" s="4"/>
      <c r="G113" s="4"/>
      <c r="H113" s="33" t="e">
        <f t="shared" si="72"/>
        <v>#DIV/0!</v>
      </c>
      <c r="I113" s="4" t="e">
        <f t="shared" si="57"/>
        <v>#DIV/0!</v>
      </c>
      <c r="J113" s="4"/>
      <c r="K113" s="4" t="e">
        <f t="shared" si="58"/>
        <v>#DIV/0!</v>
      </c>
      <c r="L113" s="4" t="e">
        <f t="shared" si="59"/>
        <v>#DIV/0!</v>
      </c>
      <c r="M113" s="4"/>
      <c r="N113" s="33">
        <f t="shared" si="60"/>
        <v>0</v>
      </c>
      <c r="O113" s="4">
        <f t="shared" si="61"/>
        <v>5</v>
      </c>
      <c r="P113" s="4"/>
      <c r="Q113" s="4" t="e">
        <f t="shared" si="103"/>
        <v>#DIV/0!</v>
      </c>
      <c r="R113" s="4" t="e">
        <f t="shared" si="104"/>
        <v>#DIV/0!</v>
      </c>
      <c r="S113" s="4">
        <v>0</v>
      </c>
      <c r="T113" s="4" t="e">
        <f t="shared" si="71"/>
        <v>#DIV/0!</v>
      </c>
      <c r="U113" s="4" t="e">
        <f t="shared" si="64"/>
        <v>#DIV/0!</v>
      </c>
      <c r="V113" s="4"/>
      <c r="W113" s="4"/>
      <c r="X113" s="4"/>
      <c r="Y113" s="4"/>
      <c r="Z113" s="4"/>
      <c r="AA113" s="4"/>
      <c r="AB113" s="4"/>
      <c r="AC113" s="4"/>
    </row>
    <row r="114" spans="1:30" x14ac:dyDescent="0.25">
      <c r="A114" s="12">
        <v>110</v>
      </c>
      <c r="B114" s="12" t="s">
        <v>220</v>
      </c>
      <c r="C114" s="13" t="s">
        <v>221</v>
      </c>
      <c r="D114" s="4">
        <v>8</v>
      </c>
      <c r="E114" s="4">
        <f t="shared" si="70"/>
        <v>0</v>
      </c>
      <c r="F114" s="4"/>
      <c r="G114" s="4"/>
      <c r="H114" s="33" t="e">
        <f t="shared" si="72"/>
        <v>#DIV/0!</v>
      </c>
      <c r="I114" s="4" t="e">
        <f t="shared" si="57"/>
        <v>#DIV/0!</v>
      </c>
      <c r="J114" s="4"/>
      <c r="K114" s="4" t="e">
        <f t="shared" si="58"/>
        <v>#DIV/0!</v>
      </c>
      <c r="L114" s="4" t="e">
        <f t="shared" si="59"/>
        <v>#DIV/0!</v>
      </c>
      <c r="M114" s="4"/>
      <c r="N114" s="33">
        <f t="shared" si="60"/>
        <v>0</v>
      </c>
      <c r="O114" s="4">
        <f t="shared" si="61"/>
        <v>5</v>
      </c>
      <c r="P114" s="4"/>
      <c r="Q114" s="4" t="e">
        <f t="shared" si="103"/>
        <v>#DIV/0!</v>
      </c>
      <c r="R114" s="4" t="e">
        <f t="shared" si="104"/>
        <v>#DIV/0!</v>
      </c>
      <c r="S114" s="4">
        <v>0</v>
      </c>
      <c r="T114" s="4" t="e">
        <f t="shared" si="71"/>
        <v>#DIV/0!</v>
      </c>
      <c r="U114" s="4" t="e">
        <f t="shared" si="64"/>
        <v>#DIV/0!</v>
      </c>
      <c r="V114" s="4"/>
      <c r="W114" s="4"/>
      <c r="X114" s="4"/>
      <c r="Y114" s="4"/>
      <c r="Z114" s="4"/>
      <c r="AA114" s="4"/>
      <c r="AB114" s="4"/>
      <c r="AC114" s="4"/>
    </row>
    <row r="115" spans="1:30" x14ac:dyDescent="0.25">
      <c r="A115" s="30">
        <v>111</v>
      </c>
      <c r="B115" s="30" t="s">
        <v>222</v>
      </c>
      <c r="C115" s="31" t="s">
        <v>223</v>
      </c>
      <c r="D115" s="3">
        <v>0</v>
      </c>
      <c r="E115" s="3">
        <f t="shared" si="70"/>
        <v>0</v>
      </c>
      <c r="F115" s="2"/>
      <c r="G115" s="2"/>
      <c r="H115" s="33" t="e">
        <f t="shared" si="72"/>
        <v>#DIV/0!</v>
      </c>
      <c r="I115" s="4" t="e">
        <f t="shared" si="57"/>
        <v>#DIV/0!</v>
      </c>
      <c r="J115" s="2"/>
      <c r="K115" s="4" t="e">
        <f t="shared" si="58"/>
        <v>#DIV/0!</v>
      </c>
      <c r="L115" s="4" t="e">
        <f t="shared" si="59"/>
        <v>#DIV/0!</v>
      </c>
      <c r="M115" s="2"/>
      <c r="N115" s="33">
        <f t="shared" si="60"/>
        <v>0</v>
      </c>
      <c r="O115" s="4">
        <f t="shared" si="61"/>
        <v>5</v>
      </c>
      <c r="P115" s="2"/>
      <c r="Q115" s="4" t="e">
        <f t="shared" si="103"/>
        <v>#DIV/0!</v>
      </c>
      <c r="R115" s="4" t="e">
        <f t="shared" si="104"/>
        <v>#DIV/0!</v>
      </c>
      <c r="S115" s="4">
        <v>0</v>
      </c>
      <c r="T115" s="4" t="e">
        <f t="shared" si="71"/>
        <v>#DIV/0!</v>
      </c>
      <c r="U115" s="4" t="e">
        <f t="shared" si="64"/>
        <v>#DIV/0!</v>
      </c>
      <c r="V115" s="2"/>
      <c r="W115" s="2"/>
      <c r="X115" s="2"/>
      <c r="Y115" s="2"/>
      <c r="Z115" s="2"/>
      <c r="AA115" s="2"/>
      <c r="AB115" s="2"/>
      <c r="AC115" s="2"/>
    </row>
    <row r="116" spans="1:30" x14ac:dyDescent="0.25">
      <c r="A116" s="30">
        <v>112</v>
      </c>
      <c r="B116" s="30" t="s">
        <v>224</v>
      </c>
      <c r="C116" s="31" t="s">
        <v>225</v>
      </c>
      <c r="D116" s="3">
        <v>0</v>
      </c>
      <c r="E116" s="3">
        <f t="shared" si="70"/>
        <v>0</v>
      </c>
      <c r="F116" s="2"/>
      <c r="G116" s="2"/>
      <c r="H116" s="33" t="e">
        <f t="shared" si="72"/>
        <v>#DIV/0!</v>
      </c>
      <c r="I116" s="4" t="e">
        <f t="shared" si="57"/>
        <v>#DIV/0!</v>
      </c>
      <c r="J116" s="2"/>
      <c r="K116" s="4" t="e">
        <f t="shared" si="58"/>
        <v>#DIV/0!</v>
      </c>
      <c r="L116" s="4" t="e">
        <f t="shared" si="59"/>
        <v>#DIV/0!</v>
      </c>
      <c r="M116" s="2"/>
      <c r="N116" s="33">
        <f t="shared" si="60"/>
        <v>0</v>
      </c>
      <c r="O116" s="4">
        <f t="shared" si="61"/>
        <v>5</v>
      </c>
      <c r="P116" s="2"/>
      <c r="Q116" s="4" t="e">
        <f t="shared" si="103"/>
        <v>#DIV/0!</v>
      </c>
      <c r="R116" s="4" t="e">
        <f t="shared" si="104"/>
        <v>#DIV/0!</v>
      </c>
      <c r="S116" s="4">
        <v>0</v>
      </c>
      <c r="T116" s="4" t="e">
        <f t="shared" si="71"/>
        <v>#DIV/0!</v>
      </c>
      <c r="U116" s="4" t="e">
        <f t="shared" si="64"/>
        <v>#DIV/0!</v>
      </c>
      <c r="V116" s="2"/>
      <c r="W116" s="2"/>
      <c r="X116" s="2"/>
      <c r="Y116" s="2"/>
      <c r="Z116" s="2"/>
      <c r="AA116" s="2"/>
      <c r="AB116" s="2"/>
      <c r="AC116" s="2"/>
    </row>
    <row r="117" spans="1:30" x14ac:dyDescent="0.25">
      <c r="A117" s="12">
        <v>113</v>
      </c>
      <c r="B117" s="12" t="s">
        <v>226</v>
      </c>
      <c r="C117" s="13" t="s">
        <v>227</v>
      </c>
      <c r="D117" s="4">
        <v>15</v>
      </c>
      <c r="E117" s="4">
        <f t="shared" si="70"/>
        <v>1</v>
      </c>
      <c r="F117" s="4">
        <f>37404.7</f>
        <v>37404.699999999997</v>
      </c>
      <c r="G117" s="4">
        <f>1+1</f>
        <v>2</v>
      </c>
      <c r="H117" s="33">
        <f t="shared" si="72"/>
        <v>5.3469216435367752E-3</v>
      </c>
      <c r="I117" s="4">
        <f t="shared" si="57"/>
        <v>3</v>
      </c>
      <c r="J117" s="4">
        <v>0</v>
      </c>
      <c r="K117" s="4">
        <f t="shared" si="58"/>
        <v>0</v>
      </c>
      <c r="L117" s="4">
        <f t="shared" si="59"/>
        <v>5</v>
      </c>
      <c r="M117" s="4">
        <v>0</v>
      </c>
      <c r="N117" s="33">
        <f t="shared" si="60"/>
        <v>0</v>
      </c>
      <c r="O117" s="4">
        <f t="shared" si="61"/>
        <v>5</v>
      </c>
      <c r="P117" s="4"/>
      <c r="Q117" s="4">
        <f t="shared" si="103"/>
        <v>0</v>
      </c>
      <c r="R117" s="4">
        <f t="shared" si="104"/>
        <v>5</v>
      </c>
      <c r="S117" s="4">
        <v>0</v>
      </c>
      <c r="T117" s="4">
        <f t="shared" si="71"/>
        <v>0</v>
      </c>
      <c r="U117" s="4">
        <f t="shared" si="64"/>
        <v>5</v>
      </c>
      <c r="V117" s="4" t="s">
        <v>274</v>
      </c>
      <c r="W117" s="4" t="str">
        <f t="shared" ref="W117:W118" si="110">IF(V117 ="да", "0", "5")</f>
        <v>5</v>
      </c>
      <c r="X117" s="4" t="s">
        <v>274</v>
      </c>
      <c r="Y117" s="4" t="str">
        <f t="shared" ref="Y117:Y118" si="111">IF(X117 = "да", "1", "0")</f>
        <v>0</v>
      </c>
      <c r="Z117" s="4" t="s">
        <v>274</v>
      </c>
      <c r="AA117" s="4" t="str">
        <f t="shared" ref="AA117:AA118" si="112">IF(Z117="да","0","2")</f>
        <v>2</v>
      </c>
      <c r="AB117" s="4" t="s">
        <v>274</v>
      </c>
      <c r="AC117" s="4" t="str">
        <f t="shared" ref="AC117:AC118" si="113">IF(AB117 = "да", "1", "0")</f>
        <v>0</v>
      </c>
      <c r="AD117" s="2">
        <f t="shared" ref="AD117:AD118" si="114">SUM(I117,L117,O117,R117,U117,W117,Y117,AA117,AC117)</f>
        <v>23</v>
      </c>
    </row>
    <row r="118" spans="1:30" x14ac:dyDescent="0.25">
      <c r="A118" s="12">
        <v>114</v>
      </c>
      <c r="B118" s="12" t="s">
        <v>228</v>
      </c>
      <c r="C118" s="13" t="s">
        <v>229</v>
      </c>
      <c r="D118" s="4">
        <v>25</v>
      </c>
      <c r="E118" s="4">
        <f t="shared" si="70"/>
        <v>2</v>
      </c>
      <c r="F118" s="4">
        <f>39727.64</f>
        <v>39727.64</v>
      </c>
      <c r="G118" s="4">
        <v>0</v>
      </c>
      <c r="H118" s="33">
        <f t="shared" si="72"/>
        <v>0</v>
      </c>
      <c r="I118" s="4">
        <f t="shared" si="57"/>
        <v>5</v>
      </c>
      <c r="J118" s="4">
        <v>0</v>
      </c>
      <c r="K118" s="4">
        <f t="shared" si="58"/>
        <v>0</v>
      </c>
      <c r="L118" s="4">
        <f t="shared" si="59"/>
        <v>5</v>
      </c>
      <c r="M118" s="4">
        <v>0</v>
      </c>
      <c r="N118" s="33">
        <f t="shared" si="60"/>
        <v>0</v>
      </c>
      <c r="O118" s="4">
        <f t="shared" si="61"/>
        <v>5</v>
      </c>
      <c r="P118" s="4"/>
      <c r="Q118" s="4">
        <f t="shared" si="103"/>
        <v>0</v>
      </c>
      <c r="R118" s="4">
        <f t="shared" si="104"/>
        <v>5</v>
      </c>
      <c r="S118" s="4">
        <v>0</v>
      </c>
      <c r="T118" s="4">
        <f t="shared" si="71"/>
        <v>0</v>
      </c>
      <c r="U118" s="4">
        <f t="shared" si="64"/>
        <v>5</v>
      </c>
      <c r="V118" s="4" t="s">
        <v>274</v>
      </c>
      <c r="W118" s="4" t="str">
        <f t="shared" si="110"/>
        <v>5</v>
      </c>
      <c r="X118" s="4" t="s">
        <v>274</v>
      </c>
      <c r="Y118" s="4" t="str">
        <f t="shared" si="111"/>
        <v>0</v>
      </c>
      <c r="Z118" s="4" t="s">
        <v>274</v>
      </c>
      <c r="AA118" s="4" t="str">
        <f t="shared" si="112"/>
        <v>2</v>
      </c>
      <c r="AB118" s="4" t="s">
        <v>274</v>
      </c>
      <c r="AC118" s="4" t="str">
        <f t="shared" si="113"/>
        <v>0</v>
      </c>
      <c r="AD118" s="2">
        <f t="shared" si="114"/>
        <v>25</v>
      </c>
    </row>
    <row r="119" spans="1:30" x14ac:dyDescent="0.25">
      <c r="A119" s="30">
        <v>115</v>
      </c>
      <c r="B119" s="30" t="s">
        <v>230</v>
      </c>
      <c r="C119" s="31" t="s">
        <v>231</v>
      </c>
      <c r="D119" s="3">
        <v>0</v>
      </c>
      <c r="E119" s="3">
        <f t="shared" si="70"/>
        <v>0</v>
      </c>
      <c r="F119" s="2"/>
      <c r="G119" s="2"/>
      <c r="H119" s="33" t="e">
        <f t="shared" si="72"/>
        <v>#DIV/0!</v>
      </c>
      <c r="I119" s="4" t="e">
        <f t="shared" si="57"/>
        <v>#DIV/0!</v>
      </c>
      <c r="J119" s="2"/>
      <c r="K119" s="4" t="e">
        <f t="shared" si="58"/>
        <v>#DIV/0!</v>
      </c>
      <c r="L119" s="4" t="e">
        <f t="shared" si="59"/>
        <v>#DIV/0!</v>
      </c>
      <c r="M119" s="2"/>
      <c r="N119" s="33">
        <f t="shared" si="60"/>
        <v>0</v>
      </c>
      <c r="O119" s="4">
        <f t="shared" si="61"/>
        <v>5</v>
      </c>
      <c r="P119" s="2"/>
      <c r="Q119" s="4" t="e">
        <f t="shared" si="103"/>
        <v>#DIV/0!</v>
      </c>
      <c r="R119" s="4" t="e">
        <f t="shared" si="104"/>
        <v>#DIV/0!</v>
      </c>
      <c r="S119" s="4">
        <v>0</v>
      </c>
      <c r="T119" s="4" t="e">
        <f t="shared" si="71"/>
        <v>#DIV/0!</v>
      </c>
      <c r="U119" s="4" t="e">
        <f t="shared" si="64"/>
        <v>#DIV/0!</v>
      </c>
      <c r="V119" s="2"/>
      <c r="W119" s="2"/>
      <c r="X119" s="2"/>
      <c r="Y119" s="2"/>
      <c r="Z119" s="2"/>
      <c r="AA119" s="2"/>
      <c r="AB119" s="2"/>
      <c r="AC119" s="2"/>
    </row>
    <row r="120" spans="1:30" x14ac:dyDescent="0.25">
      <c r="A120" s="12">
        <v>116</v>
      </c>
      <c r="B120" s="12" t="s">
        <v>232</v>
      </c>
      <c r="C120" s="13" t="s">
        <v>233</v>
      </c>
      <c r="D120" s="4">
        <v>1</v>
      </c>
      <c r="E120" s="4">
        <f t="shared" si="70"/>
        <v>0</v>
      </c>
      <c r="F120" s="4"/>
      <c r="G120" s="4"/>
      <c r="H120" s="33" t="e">
        <f t="shared" si="72"/>
        <v>#DIV/0!</v>
      </c>
      <c r="I120" s="4" t="e">
        <f t="shared" si="57"/>
        <v>#DIV/0!</v>
      </c>
      <c r="J120" s="4"/>
      <c r="K120" s="4" t="e">
        <f t="shared" si="58"/>
        <v>#DIV/0!</v>
      </c>
      <c r="L120" s="4" t="e">
        <f t="shared" si="59"/>
        <v>#DIV/0!</v>
      </c>
      <c r="M120" s="4"/>
      <c r="N120" s="33">
        <f t="shared" si="60"/>
        <v>0</v>
      </c>
      <c r="O120" s="4">
        <f t="shared" si="61"/>
        <v>5</v>
      </c>
      <c r="P120" s="4"/>
      <c r="Q120" s="4" t="e">
        <f t="shared" si="103"/>
        <v>#DIV/0!</v>
      </c>
      <c r="R120" s="4" t="e">
        <f t="shared" si="104"/>
        <v>#DIV/0!</v>
      </c>
      <c r="S120" s="4">
        <v>0</v>
      </c>
      <c r="T120" s="4" t="e">
        <f t="shared" si="71"/>
        <v>#DIV/0!</v>
      </c>
      <c r="U120" s="4" t="e">
        <f t="shared" si="64"/>
        <v>#DIV/0!</v>
      </c>
      <c r="V120" s="4"/>
      <c r="W120" s="4"/>
      <c r="X120" s="4"/>
      <c r="Y120" s="4"/>
      <c r="Z120" s="4"/>
      <c r="AA120" s="4"/>
      <c r="AB120" s="4"/>
      <c r="AC120" s="4"/>
    </row>
    <row r="121" spans="1:30" x14ac:dyDescent="0.25">
      <c r="A121" s="12">
        <v>117</v>
      </c>
      <c r="B121" s="12" t="s">
        <v>234</v>
      </c>
      <c r="C121" s="13" t="s">
        <v>235</v>
      </c>
      <c r="D121" s="4">
        <v>1</v>
      </c>
      <c r="E121" s="4">
        <f t="shared" si="70"/>
        <v>0</v>
      </c>
      <c r="F121" s="4"/>
      <c r="G121" s="4"/>
      <c r="H121" s="33" t="e">
        <f t="shared" si="72"/>
        <v>#DIV/0!</v>
      </c>
      <c r="I121" s="4" t="e">
        <f t="shared" si="57"/>
        <v>#DIV/0!</v>
      </c>
      <c r="J121" s="4"/>
      <c r="K121" s="4" t="e">
        <f t="shared" si="58"/>
        <v>#DIV/0!</v>
      </c>
      <c r="L121" s="4" t="e">
        <f t="shared" si="59"/>
        <v>#DIV/0!</v>
      </c>
      <c r="M121" s="4"/>
      <c r="N121" s="33">
        <f t="shared" si="60"/>
        <v>0</v>
      </c>
      <c r="O121" s="4">
        <f t="shared" si="61"/>
        <v>5</v>
      </c>
      <c r="P121" s="4"/>
      <c r="Q121" s="4" t="e">
        <f t="shared" si="103"/>
        <v>#DIV/0!</v>
      </c>
      <c r="R121" s="4" t="e">
        <f t="shared" si="104"/>
        <v>#DIV/0!</v>
      </c>
      <c r="S121" s="4">
        <v>0</v>
      </c>
      <c r="T121" s="4" t="e">
        <f t="shared" si="71"/>
        <v>#DIV/0!</v>
      </c>
      <c r="U121" s="4" t="e">
        <f t="shared" si="64"/>
        <v>#DIV/0!</v>
      </c>
      <c r="V121" s="4"/>
      <c r="W121" s="4"/>
      <c r="X121" s="4"/>
      <c r="Y121" s="4"/>
      <c r="Z121" s="4"/>
      <c r="AA121" s="4"/>
      <c r="AB121" s="4"/>
      <c r="AC121" s="4"/>
    </row>
    <row r="122" spans="1:30" x14ac:dyDescent="0.25">
      <c r="A122" s="30">
        <v>118</v>
      </c>
      <c r="B122" s="30" t="s">
        <v>236</v>
      </c>
      <c r="C122" s="31" t="s">
        <v>237</v>
      </c>
      <c r="D122" s="3">
        <v>0</v>
      </c>
      <c r="E122" s="3">
        <f t="shared" si="70"/>
        <v>0</v>
      </c>
      <c r="F122" s="2"/>
      <c r="G122" s="2"/>
      <c r="H122" s="33" t="e">
        <f t="shared" si="72"/>
        <v>#DIV/0!</v>
      </c>
      <c r="I122" s="4" t="e">
        <f t="shared" si="57"/>
        <v>#DIV/0!</v>
      </c>
      <c r="J122" s="2"/>
      <c r="K122" s="4" t="e">
        <f t="shared" si="58"/>
        <v>#DIV/0!</v>
      </c>
      <c r="L122" s="4" t="e">
        <f t="shared" si="59"/>
        <v>#DIV/0!</v>
      </c>
      <c r="M122" s="2"/>
      <c r="N122" s="33">
        <f t="shared" si="60"/>
        <v>0</v>
      </c>
      <c r="O122" s="4">
        <f t="shared" si="61"/>
        <v>5</v>
      </c>
      <c r="P122" s="2"/>
      <c r="Q122" s="4" t="e">
        <f t="shared" si="103"/>
        <v>#DIV/0!</v>
      </c>
      <c r="R122" s="4" t="e">
        <f t="shared" si="104"/>
        <v>#DIV/0!</v>
      </c>
      <c r="S122" s="4">
        <v>0</v>
      </c>
      <c r="T122" s="4" t="e">
        <f t="shared" si="71"/>
        <v>#DIV/0!</v>
      </c>
      <c r="U122" s="4" t="e">
        <f t="shared" si="64"/>
        <v>#DIV/0!</v>
      </c>
      <c r="V122" s="2"/>
      <c r="W122" s="2"/>
      <c r="X122" s="2"/>
      <c r="Y122" s="2"/>
      <c r="Z122" s="2"/>
      <c r="AA122" s="2"/>
      <c r="AB122" s="2"/>
      <c r="AC122" s="2"/>
    </row>
    <row r="123" spans="1:30" x14ac:dyDescent="0.25">
      <c r="A123" s="30">
        <v>119</v>
      </c>
      <c r="B123" s="30" t="s">
        <v>238</v>
      </c>
      <c r="C123" s="31" t="s">
        <v>239</v>
      </c>
      <c r="D123" s="3">
        <v>0</v>
      </c>
      <c r="E123" s="3">
        <f t="shared" si="70"/>
        <v>0</v>
      </c>
      <c r="F123" s="2"/>
      <c r="G123" s="2"/>
      <c r="H123" s="33" t="e">
        <f t="shared" si="72"/>
        <v>#DIV/0!</v>
      </c>
      <c r="I123" s="4" t="e">
        <f t="shared" si="57"/>
        <v>#DIV/0!</v>
      </c>
      <c r="J123" s="2"/>
      <c r="K123" s="4" t="e">
        <f t="shared" si="58"/>
        <v>#DIV/0!</v>
      </c>
      <c r="L123" s="4" t="e">
        <f t="shared" si="59"/>
        <v>#DIV/0!</v>
      </c>
      <c r="M123" s="2"/>
      <c r="N123" s="33">
        <f t="shared" si="60"/>
        <v>0</v>
      </c>
      <c r="O123" s="4">
        <f t="shared" si="61"/>
        <v>5</v>
      </c>
      <c r="P123" s="2"/>
      <c r="Q123" s="4" t="e">
        <f t="shared" si="103"/>
        <v>#DIV/0!</v>
      </c>
      <c r="R123" s="4" t="e">
        <f t="shared" si="104"/>
        <v>#DIV/0!</v>
      </c>
      <c r="S123" s="4">
        <v>0</v>
      </c>
      <c r="T123" s="4" t="e">
        <f t="shared" si="71"/>
        <v>#DIV/0!</v>
      </c>
      <c r="U123" s="4" t="e">
        <f t="shared" si="64"/>
        <v>#DIV/0!</v>
      </c>
      <c r="V123" s="2"/>
      <c r="W123" s="2"/>
      <c r="X123" s="2"/>
      <c r="Y123" s="2"/>
      <c r="Z123" s="2"/>
      <c r="AA123" s="2"/>
      <c r="AB123" s="2"/>
      <c r="AC123" s="2"/>
    </row>
    <row r="124" spans="1:30" x14ac:dyDescent="0.25">
      <c r="A124" s="12">
        <v>120</v>
      </c>
      <c r="B124" s="12" t="s">
        <v>240</v>
      </c>
      <c r="C124" s="13" t="s">
        <v>241</v>
      </c>
      <c r="D124" s="4">
        <v>5</v>
      </c>
      <c r="E124" s="4">
        <f t="shared" si="70"/>
        <v>0</v>
      </c>
      <c r="F124" s="4"/>
      <c r="G124" s="4"/>
      <c r="H124" s="33" t="e">
        <f t="shared" si="72"/>
        <v>#DIV/0!</v>
      </c>
      <c r="I124" s="4" t="e">
        <f t="shared" si="57"/>
        <v>#DIV/0!</v>
      </c>
      <c r="J124" s="4"/>
      <c r="K124" s="4" t="e">
        <f t="shared" si="58"/>
        <v>#DIV/0!</v>
      </c>
      <c r="L124" s="4" t="e">
        <f t="shared" si="59"/>
        <v>#DIV/0!</v>
      </c>
      <c r="M124" s="4"/>
      <c r="N124" s="33">
        <f t="shared" si="60"/>
        <v>0</v>
      </c>
      <c r="O124" s="4">
        <f t="shared" si="61"/>
        <v>5</v>
      </c>
      <c r="P124" s="4"/>
      <c r="Q124" s="4" t="e">
        <f t="shared" si="103"/>
        <v>#DIV/0!</v>
      </c>
      <c r="R124" s="4" t="e">
        <f t="shared" si="104"/>
        <v>#DIV/0!</v>
      </c>
      <c r="S124" s="4">
        <v>0</v>
      </c>
      <c r="T124" s="4" t="e">
        <f t="shared" si="71"/>
        <v>#DIV/0!</v>
      </c>
      <c r="U124" s="4" t="e">
        <f t="shared" si="64"/>
        <v>#DIV/0!</v>
      </c>
      <c r="V124" s="4"/>
      <c r="W124" s="4"/>
      <c r="X124" s="4"/>
      <c r="Y124" s="4"/>
      <c r="Z124" s="4"/>
      <c r="AA124" s="4"/>
      <c r="AB124" s="4"/>
      <c r="AC124" s="4"/>
    </row>
    <row r="125" spans="1:30" x14ac:dyDescent="0.25">
      <c r="A125" s="12">
        <v>121</v>
      </c>
      <c r="B125" s="12" t="s">
        <v>242</v>
      </c>
      <c r="C125" s="13" t="s">
        <v>243</v>
      </c>
      <c r="D125" s="4">
        <v>26</v>
      </c>
      <c r="E125" s="4">
        <f t="shared" si="70"/>
        <v>2</v>
      </c>
      <c r="F125" s="4">
        <f>14190.2</f>
        <v>14190.2</v>
      </c>
      <c r="G125" s="4">
        <v>0</v>
      </c>
      <c r="H125" s="33">
        <f t="shared" si="72"/>
        <v>0</v>
      </c>
      <c r="I125" s="4">
        <f t="shared" si="57"/>
        <v>5</v>
      </c>
      <c r="J125" s="4">
        <v>0</v>
      </c>
      <c r="K125" s="4">
        <f t="shared" si="58"/>
        <v>0</v>
      </c>
      <c r="L125" s="4">
        <f t="shared" si="59"/>
        <v>5</v>
      </c>
      <c r="M125" s="4">
        <v>0</v>
      </c>
      <c r="N125" s="33">
        <f t="shared" si="60"/>
        <v>0</v>
      </c>
      <c r="O125" s="4">
        <f t="shared" si="61"/>
        <v>5</v>
      </c>
      <c r="P125" s="4"/>
      <c r="Q125" s="4">
        <f t="shared" si="103"/>
        <v>0</v>
      </c>
      <c r="R125" s="4">
        <f t="shared" si="104"/>
        <v>5</v>
      </c>
      <c r="S125" s="4">
        <v>0</v>
      </c>
      <c r="T125" s="4">
        <f t="shared" si="71"/>
        <v>0</v>
      </c>
      <c r="U125" s="4">
        <f t="shared" si="64"/>
        <v>5</v>
      </c>
      <c r="V125" s="4" t="s">
        <v>274</v>
      </c>
      <c r="W125" s="4" t="str">
        <f>IF(V125 ="да", "0", "5")</f>
        <v>5</v>
      </c>
      <c r="X125" s="4" t="s">
        <v>274</v>
      </c>
      <c r="Y125" s="4" t="str">
        <f>IF(X125 = "да", "1", "0")</f>
        <v>0</v>
      </c>
      <c r="Z125" s="4" t="s">
        <v>274</v>
      </c>
      <c r="AA125" s="4" t="str">
        <f>IF(Z125="да","0","2")</f>
        <v>2</v>
      </c>
      <c r="AB125" s="4" t="s">
        <v>274</v>
      </c>
      <c r="AC125" s="4" t="str">
        <f>IF(AB125 = "да", "1", "0")</f>
        <v>0</v>
      </c>
      <c r="AD125" s="2">
        <f>SUM(I125,L125,O125,R125,U125,W125,Y125,AA125,AC125)</f>
        <v>25</v>
      </c>
    </row>
    <row r="126" spans="1:30" x14ac:dyDescent="0.25">
      <c r="A126" s="12">
        <v>122</v>
      </c>
      <c r="B126" s="12" t="s">
        <v>244</v>
      </c>
      <c r="C126" s="13" t="s">
        <v>245</v>
      </c>
      <c r="D126" s="4">
        <v>4</v>
      </c>
      <c r="E126" s="4">
        <f t="shared" si="70"/>
        <v>0</v>
      </c>
      <c r="F126" s="4"/>
      <c r="G126" s="4"/>
      <c r="H126" s="33" t="e">
        <f t="shared" si="72"/>
        <v>#DIV/0!</v>
      </c>
      <c r="I126" s="4" t="e">
        <f t="shared" si="57"/>
        <v>#DIV/0!</v>
      </c>
      <c r="J126" s="4"/>
      <c r="K126" s="4" t="e">
        <f t="shared" si="58"/>
        <v>#DIV/0!</v>
      </c>
      <c r="L126" s="4" t="e">
        <f t="shared" si="59"/>
        <v>#DIV/0!</v>
      </c>
      <c r="M126" s="4"/>
      <c r="N126" s="33">
        <f t="shared" si="60"/>
        <v>0</v>
      </c>
      <c r="O126" s="4">
        <f t="shared" si="61"/>
        <v>5</v>
      </c>
      <c r="P126" s="4"/>
      <c r="Q126" s="4" t="e">
        <f t="shared" si="103"/>
        <v>#DIV/0!</v>
      </c>
      <c r="R126" s="4" t="e">
        <f t="shared" si="104"/>
        <v>#DIV/0!</v>
      </c>
      <c r="S126" s="4">
        <v>0</v>
      </c>
      <c r="T126" s="4" t="e">
        <f t="shared" si="71"/>
        <v>#DIV/0!</v>
      </c>
      <c r="U126" s="4" t="e">
        <f t="shared" si="64"/>
        <v>#DIV/0!</v>
      </c>
      <c r="V126" s="4"/>
      <c r="W126" s="4"/>
      <c r="X126" s="4"/>
      <c r="Y126" s="4"/>
      <c r="Z126" s="4"/>
      <c r="AA126" s="4"/>
      <c r="AB126" s="4"/>
      <c r="AC126" s="4"/>
    </row>
    <row r="127" spans="1:30" x14ac:dyDescent="0.25">
      <c r="A127" s="30">
        <v>123</v>
      </c>
      <c r="B127" s="30" t="s">
        <v>246</v>
      </c>
      <c r="C127" s="31" t="s">
        <v>247</v>
      </c>
      <c r="D127" s="3">
        <v>0</v>
      </c>
      <c r="E127" s="3">
        <f t="shared" si="70"/>
        <v>0</v>
      </c>
      <c r="F127" s="2"/>
      <c r="G127" s="2"/>
      <c r="H127" s="33" t="e">
        <f t="shared" si="72"/>
        <v>#DIV/0!</v>
      </c>
      <c r="I127" s="4" t="e">
        <f t="shared" si="57"/>
        <v>#DIV/0!</v>
      </c>
      <c r="J127" s="2"/>
      <c r="K127" s="4" t="e">
        <f t="shared" si="58"/>
        <v>#DIV/0!</v>
      </c>
      <c r="L127" s="4" t="e">
        <f t="shared" si="59"/>
        <v>#DIV/0!</v>
      </c>
      <c r="M127" s="2"/>
      <c r="N127" s="33">
        <f t="shared" si="60"/>
        <v>0</v>
      </c>
      <c r="O127" s="4">
        <f t="shared" si="61"/>
        <v>5</v>
      </c>
      <c r="P127" s="2"/>
      <c r="Q127" s="4" t="e">
        <f t="shared" si="103"/>
        <v>#DIV/0!</v>
      </c>
      <c r="R127" s="4" t="e">
        <f t="shared" si="104"/>
        <v>#DIV/0!</v>
      </c>
      <c r="S127" s="4">
        <v>0</v>
      </c>
      <c r="T127" s="4" t="e">
        <f t="shared" si="71"/>
        <v>#DIV/0!</v>
      </c>
      <c r="U127" s="4" t="e">
        <f t="shared" si="64"/>
        <v>#DIV/0!</v>
      </c>
      <c r="V127" s="2"/>
      <c r="W127" s="2"/>
      <c r="X127" s="2"/>
      <c r="Y127" s="2"/>
      <c r="Z127" s="2"/>
      <c r="AA127" s="2"/>
      <c r="AB127" s="2"/>
      <c r="AC127" s="2"/>
    </row>
    <row r="128" spans="1:30" x14ac:dyDescent="0.25">
      <c r="A128" s="12">
        <v>124</v>
      </c>
      <c r="B128" s="12" t="s">
        <v>248</v>
      </c>
      <c r="C128" s="15" t="s">
        <v>249</v>
      </c>
      <c r="D128" s="4">
        <v>2</v>
      </c>
      <c r="E128" s="4">
        <f t="shared" si="70"/>
        <v>0</v>
      </c>
      <c r="F128" s="4"/>
      <c r="G128" s="4"/>
      <c r="H128" s="33" t="e">
        <f t="shared" si="72"/>
        <v>#DIV/0!</v>
      </c>
      <c r="I128" s="4" t="e">
        <f t="shared" si="57"/>
        <v>#DIV/0!</v>
      </c>
      <c r="J128" s="4"/>
      <c r="K128" s="4" t="e">
        <f t="shared" si="58"/>
        <v>#DIV/0!</v>
      </c>
      <c r="L128" s="4" t="e">
        <f t="shared" si="59"/>
        <v>#DIV/0!</v>
      </c>
      <c r="M128" s="4"/>
      <c r="N128" s="33">
        <f t="shared" si="60"/>
        <v>0</v>
      </c>
      <c r="O128" s="4">
        <f t="shared" si="61"/>
        <v>5</v>
      </c>
      <c r="P128" s="4"/>
      <c r="Q128" s="4" t="e">
        <f t="shared" si="103"/>
        <v>#DIV/0!</v>
      </c>
      <c r="R128" s="4" t="e">
        <f t="shared" si="104"/>
        <v>#DIV/0!</v>
      </c>
      <c r="S128" s="4">
        <v>0</v>
      </c>
      <c r="T128" s="4" t="e">
        <f t="shared" si="71"/>
        <v>#DIV/0!</v>
      </c>
      <c r="U128" s="4" t="e">
        <f t="shared" si="64"/>
        <v>#DIV/0!</v>
      </c>
      <c r="V128" s="4"/>
      <c r="W128" s="4"/>
      <c r="X128" s="4"/>
      <c r="Y128" s="4"/>
      <c r="Z128" s="4"/>
      <c r="AA128" s="4"/>
      <c r="AB128" s="4"/>
      <c r="AC128" s="4"/>
    </row>
    <row r="129" spans="1:30" x14ac:dyDescent="0.25">
      <c r="A129" s="12">
        <v>125</v>
      </c>
      <c r="B129" s="12" t="s">
        <v>250</v>
      </c>
      <c r="C129" s="13" t="s">
        <v>251</v>
      </c>
      <c r="D129" s="4">
        <v>58</v>
      </c>
      <c r="E129" s="4">
        <f t="shared" si="70"/>
        <v>2</v>
      </c>
      <c r="F129" s="4">
        <f>43798.29</f>
        <v>43798.29</v>
      </c>
      <c r="G129" s="4">
        <v>0</v>
      </c>
      <c r="H129" s="33">
        <f t="shared" si="72"/>
        <v>0</v>
      </c>
      <c r="I129" s="4">
        <f t="shared" si="57"/>
        <v>5</v>
      </c>
      <c r="J129" s="4">
        <v>0</v>
      </c>
      <c r="K129" s="4">
        <f t="shared" si="58"/>
        <v>0</v>
      </c>
      <c r="L129" s="4">
        <f t="shared" si="59"/>
        <v>5</v>
      </c>
      <c r="M129" s="4">
        <v>0</v>
      </c>
      <c r="N129" s="33">
        <f t="shared" si="60"/>
        <v>0</v>
      </c>
      <c r="O129" s="4">
        <f t="shared" si="61"/>
        <v>5</v>
      </c>
      <c r="P129" s="4"/>
      <c r="Q129" s="4">
        <f t="shared" si="103"/>
        <v>0</v>
      </c>
      <c r="R129" s="4">
        <f t="shared" si="104"/>
        <v>5</v>
      </c>
      <c r="S129" s="4">
        <v>0</v>
      </c>
      <c r="T129" s="4">
        <f t="shared" si="71"/>
        <v>0</v>
      </c>
      <c r="U129" s="4">
        <f t="shared" si="64"/>
        <v>5</v>
      </c>
      <c r="V129" s="4" t="s">
        <v>274</v>
      </c>
      <c r="W129" s="4" t="str">
        <f>IF(V129 ="да", "0", "5")</f>
        <v>5</v>
      </c>
      <c r="X129" s="4" t="s">
        <v>274</v>
      </c>
      <c r="Y129" s="4" t="str">
        <f>IF(X129 = "да", "1", "0")</f>
        <v>0</v>
      </c>
      <c r="Z129" s="4" t="s">
        <v>274</v>
      </c>
      <c r="AA129" s="4" t="str">
        <f>IF(Z129="да","0","2")</f>
        <v>2</v>
      </c>
      <c r="AB129" s="4" t="s">
        <v>274</v>
      </c>
      <c r="AC129" s="4" t="str">
        <f>IF(AB129 = "да", "1", "0")</f>
        <v>0</v>
      </c>
      <c r="AD129" s="2">
        <f>SUM(I129,L129,O129,R129,U129,W129,Y129,AA129,AC129)</f>
        <v>25</v>
      </c>
    </row>
    <row r="130" spans="1:30" x14ac:dyDescent="0.25">
      <c r="A130" s="30">
        <v>126</v>
      </c>
      <c r="B130" s="30" t="s">
        <v>252</v>
      </c>
      <c r="C130" s="31" t="s">
        <v>253</v>
      </c>
      <c r="D130" s="3">
        <v>0</v>
      </c>
      <c r="E130" s="3">
        <f t="shared" si="70"/>
        <v>0</v>
      </c>
      <c r="F130" s="2"/>
      <c r="G130" s="2"/>
      <c r="H130" s="33" t="e">
        <f t="shared" si="72"/>
        <v>#DIV/0!</v>
      </c>
      <c r="I130" s="4" t="e">
        <f t="shared" si="57"/>
        <v>#DIV/0!</v>
      </c>
      <c r="J130" s="2"/>
      <c r="K130" s="4" t="e">
        <f t="shared" si="58"/>
        <v>#DIV/0!</v>
      </c>
      <c r="L130" s="4" t="e">
        <f t="shared" si="59"/>
        <v>#DIV/0!</v>
      </c>
      <c r="M130" s="2"/>
      <c r="N130" s="33">
        <f t="shared" si="60"/>
        <v>0</v>
      </c>
      <c r="O130" s="4">
        <f t="shared" si="61"/>
        <v>5</v>
      </c>
      <c r="P130" s="2"/>
      <c r="Q130" s="4" t="e">
        <f t="shared" si="103"/>
        <v>#DIV/0!</v>
      </c>
      <c r="R130" s="4" t="e">
        <f t="shared" si="104"/>
        <v>#DIV/0!</v>
      </c>
      <c r="S130" s="4">
        <v>0</v>
      </c>
      <c r="T130" s="4" t="e">
        <f t="shared" si="71"/>
        <v>#DIV/0!</v>
      </c>
      <c r="U130" s="4" t="e">
        <f t="shared" si="64"/>
        <v>#DIV/0!</v>
      </c>
      <c r="V130" s="2"/>
      <c r="W130" s="2"/>
      <c r="X130" s="2"/>
      <c r="Y130" s="2"/>
      <c r="Z130" s="2"/>
      <c r="AA130" s="2"/>
      <c r="AB130" s="2"/>
      <c r="AC130" s="2"/>
    </row>
    <row r="131" spans="1:30" x14ac:dyDescent="0.25">
      <c r="A131" s="12">
        <v>127</v>
      </c>
      <c r="B131" s="12" t="s">
        <v>254</v>
      </c>
      <c r="C131" s="13" t="s">
        <v>255</v>
      </c>
      <c r="D131" s="4">
        <v>18</v>
      </c>
      <c r="E131" s="4">
        <f t="shared" si="70"/>
        <v>1</v>
      </c>
      <c r="F131" s="4">
        <f>28332.1</f>
        <v>28332.1</v>
      </c>
      <c r="G131" s="4">
        <v>0</v>
      </c>
      <c r="H131" s="33">
        <f t="shared" si="72"/>
        <v>0</v>
      </c>
      <c r="I131" s="4">
        <f t="shared" si="57"/>
        <v>5</v>
      </c>
      <c r="J131" s="4">
        <v>0</v>
      </c>
      <c r="K131" s="4">
        <f t="shared" si="58"/>
        <v>0</v>
      </c>
      <c r="L131" s="4">
        <f>IF(AND(K131&gt;=0,K131&lt;0.0001),5,IF(AND(K131&gt;=0.0001,K131&lt;0.0002),4,IF(AND(K131&gt;=0.0002,K131&lt;0.001),3,IF(AND(K131&gt;=0.001,K131&lt;0.01),2,IF(AND(K131&gt;=0.01,K131&lt;=0.1),1,)))))</f>
        <v>5</v>
      </c>
      <c r="M131" s="4">
        <v>0</v>
      </c>
      <c r="N131" s="33">
        <f t="shared" si="60"/>
        <v>0</v>
      </c>
      <c r="O131" s="4">
        <f t="shared" si="61"/>
        <v>5</v>
      </c>
      <c r="P131" s="4"/>
      <c r="Q131" s="4">
        <f t="shared" si="103"/>
        <v>0</v>
      </c>
      <c r="R131" s="4">
        <f t="shared" si="104"/>
        <v>5</v>
      </c>
      <c r="S131" s="4">
        <v>0</v>
      </c>
      <c r="T131" s="4">
        <f t="shared" si="71"/>
        <v>0</v>
      </c>
      <c r="U131" s="4">
        <f t="shared" si="64"/>
        <v>5</v>
      </c>
      <c r="V131" s="4" t="s">
        <v>274</v>
      </c>
      <c r="W131" s="4" t="str">
        <f>IF(V131 ="да", "0", "5")</f>
        <v>5</v>
      </c>
      <c r="X131" s="4" t="s">
        <v>274</v>
      </c>
      <c r="Y131" s="4" t="str">
        <f>IF(X131 = "да", "1", "0")</f>
        <v>0</v>
      </c>
      <c r="Z131" s="4" t="s">
        <v>274</v>
      </c>
      <c r="AA131" s="4" t="str">
        <f>IF(Z131="да","0","2")</f>
        <v>2</v>
      </c>
      <c r="AB131" s="4" t="s">
        <v>274</v>
      </c>
      <c r="AC131" s="4" t="str">
        <f>IF(AB131 = "да", "1", "0")</f>
        <v>0</v>
      </c>
      <c r="AD131" s="2">
        <f>SUM(I131,L131,O131,R131,U131,W131,Y131,AA131,AC131)</f>
        <v>25</v>
      </c>
    </row>
  </sheetData>
  <mergeCells count="10">
    <mergeCell ref="AB3:AC3"/>
    <mergeCell ref="AD3:AD4"/>
    <mergeCell ref="G3:I3"/>
    <mergeCell ref="J3:L3"/>
    <mergeCell ref="M3:O3"/>
    <mergeCell ref="P3:R3"/>
    <mergeCell ref="S3:U3"/>
    <mergeCell ref="X3:Y3"/>
    <mergeCell ref="Z3:AA3"/>
    <mergeCell ref="V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2026-02-25T08:30:01Z</dcterms:modified>
</cp:coreProperties>
</file>